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2006" sheetId="1" r:id="rId1"/>
  </sheets>
  <definedNames>
    <definedName name="_xlnm.Print_Titles" localSheetId="0">'2006'!$5:$6</definedName>
  </definedNames>
  <calcPr fullCalcOnLoad="1"/>
</workbook>
</file>

<file path=xl/sharedStrings.xml><?xml version="1.0" encoding="utf-8"?>
<sst xmlns="http://schemas.openxmlformats.org/spreadsheetml/2006/main" count="437" uniqueCount="257">
  <si>
    <t>Schválený</t>
  </si>
  <si>
    <t>rozpočet</t>
  </si>
  <si>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</si>
  <si>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</si>
  <si>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</si>
  <si>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</si>
  <si>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</si>
  <si>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</si>
  <si>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</si>
  <si>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</si>
  <si>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</si>
  <si>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</si>
  <si>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</si>
  <si>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</si>
  <si>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</si>
  <si>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</si>
  <si>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</si>
  <si>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</si>
  <si>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</si>
  <si>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</si>
  <si>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</si>
  <si>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</si>
  <si>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</si>
  <si>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</si>
  <si>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</si>
  <si>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</si>
  <si>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</si>
  <si>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</si>
  <si>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</si>
  <si>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</si>
  <si>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</si>
  <si>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</si>
  <si>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</si>
  <si>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</si>
  <si>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</si>
  <si>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</si>
  <si>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</si>
  <si>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</si>
  <si>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</si>
  <si>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</si>
  <si>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ČERPÁNÍ ROZPOČTU KRÁLOVÉHRADECKÉHO KRAJE</t>
  </si>
  <si>
    <t>Upravený</t>
  </si>
  <si>
    <t>Skutečnost</t>
  </si>
  <si>
    <t>%</t>
  </si>
  <si>
    <t>správní poplatky</t>
  </si>
  <si>
    <t>příjmy v rámci finančního vypořádání</t>
  </si>
  <si>
    <t>neinvestiční dotace s.r.o. OREDO</t>
  </si>
  <si>
    <t>soutěže a přehlídky - SR</t>
  </si>
  <si>
    <t>rezerva</t>
  </si>
  <si>
    <t>běžné výdaje</t>
  </si>
  <si>
    <t>kapitálové výdaje</t>
  </si>
  <si>
    <t>kap. 20 - použití sociálního fondu</t>
  </si>
  <si>
    <t>Saldo příjmů a výdajů</t>
  </si>
  <si>
    <t>kap. 17 - přísp.pro sbory hasičů</t>
  </si>
  <si>
    <t>x</t>
  </si>
  <si>
    <t>dopravní územní obslužnost:</t>
  </si>
  <si>
    <t xml:space="preserve">    autobusová doprava</t>
  </si>
  <si>
    <t xml:space="preserve">    drážní doprava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</si>
  <si>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</si>
  <si>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</si>
  <si>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</si>
  <si>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</si>
  <si>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</si>
  <si>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</si>
  <si>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</si>
  <si>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</si>
  <si>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</si>
  <si>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</si>
  <si>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</si>
  <si>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</si>
  <si>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kapitálové příjmy</t>
  </si>
  <si>
    <t>v tom odvětví: dopravy</t>
  </si>
  <si>
    <t xml:space="preserve">                    školství</t>
  </si>
  <si>
    <t>Financování</t>
  </si>
  <si>
    <t>zapojení výsledku hospodaření</t>
  </si>
  <si>
    <t>investiční dotace PO</t>
  </si>
  <si>
    <t>z toho: daň z příjmů právnic.osob za kraje</t>
  </si>
  <si>
    <t>neinvestiční dotace obcím</t>
  </si>
  <si>
    <t xml:space="preserve">             z toho: investiční dotace obcím</t>
  </si>
  <si>
    <t xml:space="preserve">            z toho: neinvestiční dotace obcím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</si>
  <si>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</si>
  <si>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</si>
  <si>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</si>
  <si>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</si>
  <si>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</si>
  <si>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splátka dodavatelského úvěru</t>
  </si>
  <si>
    <t>kofinancování</t>
  </si>
  <si>
    <t>kap. 13 - evropská integrace</t>
  </si>
  <si>
    <t xml:space="preserve">             z toho: CEP</t>
  </si>
  <si>
    <t xml:space="preserve">poplatky </t>
  </si>
  <si>
    <t>Výdaje celkem po konsolidaci</t>
  </si>
  <si>
    <t xml:space="preserve">     z toho: pro obce</t>
  </si>
  <si>
    <t xml:space="preserve">                    zdravotnictví</t>
  </si>
  <si>
    <t>volby do zastupitelstev obcí - SR</t>
  </si>
  <si>
    <t>kap. 12 - správa majetku kraje</t>
  </si>
  <si>
    <t>investiční dotace obcím</t>
  </si>
  <si>
    <t xml:space="preserve">  od krajů</t>
  </si>
  <si>
    <t>nájemné - SR</t>
  </si>
  <si>
    <t>neinvestiční dotace a. s.</t>
  </si>
  <si>
    <t xml:space="preserve">                    soc.věci</t>
  </si>
  <si>
    <t>kap. 02 - životní prostředí a zemědělství</t>
  </si>
  <si>
    <t xml:space="preserve">  z toho: PO - investiční dotace</t>
  </si>
  <si>
    <t xml:space="preserve">  v tom: PO - investiční dotace</t>
  </si>
  <si>
    <t xml:space="preserve">                   - neinvestiční příspěvek</t>
  </si>
  <si>
    <t xml:space="preserve">             PO - investiční dotace</t>
  </si>
  <si>
    <t xml:space="preserve">             kapitálové výdaje odvětví</t>
  </si>
  <si>
    <t xml:space="preserve">                  - neinvestiční příspěvek</t>
  </si>
  <si>
    <t xml:space="preserve">            kapitál.výdaje odvětví</t>
  </si>
  <si>
    <t>investiční přijaté dotace</t>
  </si>
  <si>
    <t xml:space="preserve">v tom odvětví: </t>
  </si>
  <si>
    <t xml:space="preserve">             ost.nedaňové příjmy</t>
  </si>
  <si>
    <t xml:space="preserve">  školství</t>
  </si>
  <si>
    <t xml:space="preserve">   v tom: odvody PO z IF</t>
  </si>
  <si>
    <t xml:space="preserve">             ost.odvody PO</t>
  </si>
  <si>
    <t xml:space="preserve">  zdravotnictví</t>
  </si>
  <si>
    <t xml:space="preserve">             příjmy z pronájmu majetku</t>
  </si>
  <si>
    <t xml:space="preserve">             přijaté splátky půjčených prostředků</t>
  </si>
  <si>
    <t xml:space="preserve">  činnost krajského úřadu</t>
  </si>
  <si>
    <t xml:space="preserve">  životní prostředí a zemědělství</t>
  </si>
  <si>
    <t xml:space="preserve">  doprava</t>
  </si>
  <si>
    <t xml:space="preserve">  evropská integrace - ost.nedaňové příjmy</t>
  </si>
  <si>
    <t xml:space="preserve">  kultura</t>
  </si>
  <si>
    <t xml:space="preserve">   v tom: příjmy z pronájmu majetku</t>
  </si>
  <si>
    <t xml:space="preserve">  sociální věci</t>
  </si>
  <si>
    <t xml:space="preserve">  ostatní příjmy</t>
  </si>
  <si>
    <t xml:space="preserve">   v tom: přijaté úroky</t>
  </si>
  <si>
    <t xml:space="preserve">  od obcí </t>
  </si>
  <si>
    <t xml:space="preserve">             ostatní odvody</t>
  </si>
  <si>
    <t xml:space="preserve">                        neinvestiční půjčené prostředky</t>
  </si>
  <si>
    <t xml:space="preserve">             z toho: investiční půjčené prostředky</t>
  </si>
  <si>
    <t xml:space="preserve">                        investiční dotace PO - CEP</t>
  </si>
  <si>
    <t>příspěvek PO na provoz - od ÚP</t>
  </si>
  <si>
    <t>program obnovy venkova</t>
  </si>
  <si>
    <t>investiční půjčené prostředky obcím</t>
  </si>
  <si>
    <t xml:space="preserve">   odv.živ. rostředí - ochrana přírody a krajiny</t>
  </si>
  <si>
    <t xml:space="preserve">            OREDO s. r. o. - investiční dotace</t>
  </si>
  <si>
    <t>přijaté úvěry</t>
  </si>
  <si>
    <t xml:space="preserve">             ostatní odvody PO</t>
  </si>
  <si>
    <t xml:space="preserve">             ostatní nedaňové příjmy</t>
  </si>
  <si>
    <t xml:space="preserve">  ze zahraničí</t>
  </si>
  <si>
    <t xml:space="preserve">  od SÚJB</t>
  </si>
  <si>
    <t xml:space="preserve">  od Úřadu vlády</t>
  </si>
  <si>
    <t xml:space="preserve">  z Národního fondu</t>
  </si>
  <si>
    <t xml:space="preserve">  z MK</t>
  </si>
  <si>
    <t xml:space="preserve">  z MZ</t>
  </si>
  <si>
    <t xml:space="preserve">  z MMR</t>
  </si>
  <si>
    <t xml:space="preserve">  odvětví kultury</t>
  </si>
  <si>
    <t xml:space="preserve">  odv. evropské integrace</t>
  </si>
  <si>
    <t xml:space="preserve">  odvětví sociálních věcí</t>
  </si>
  <si>
    <t>"Královéhradecký kraj,kraj vašich plánů"-SR</t>
  </si>
  <si>
    <t>čin.kraj.koordinátorů romských poradců - SR</t>
  </si>
  <si>
    <t>volby do PS Parlamentu ČR - SR</t>
  </si>
  <si>
    <t>volby do 1/3 Senátu a zastupitelstev obcí - SR</t>
  </si>
  <si>
    <t>vklad pro založení akciové společnosti</t>
  </si>
  <si>
    <t>investiční půjčené prostředky</t>
  </si>
  <si>
    <t xml:space="preserve">vklad pro založení a.s. </t>
  </si>
  <si>
    <t>kap. 9 - volnočasové aktivity</t>
  </si>
  <si>
    <t xml:space="preserve">kapitálové výdaje </t>
  </si>
  <si>
    <t>likvidace nepoužitelných léčiv - SR</t>
  </si>
  <si>
    <t>zlepšení ability Oblastní nemocnice RK - SR</t>
  </si>
  <si>
    <t>progr.Veřejné inform.služby knihoven - SR</t>
  </si>
  <si>
    <t>kulturní aktivity a projekty - SR</t>
  </si>
  <si>
    <t>dotace ze SR posk.prostřed. čerp. účtů u ČS</t>
  </si>
  <si>
    <t>kap. 39 - regionální rozvoj</t>
  </si>
  <si>
    <t xml:space="preserve">kap. 40 - územní plánování </t>
  </si>
  <si>
    <t xml:space="preserve">neinvestiční dotace obcím </t>
  </si>
  <si>
    <t xml:space="preserve">   ostatní rezerva</t>
  </si>
  <si>
    <t>výdaje v rámci finančního vypořádání</t>
  </si>
  <si>
    <t>úhrada daně z příjmů právnických osob za kraj</t>
  </si>
  <si>
    <t>v tom pro:</t>
  </si>
  <si>
    <t xml:space="preserve">  v tom: a.s. - investiční dotace</t>
  </si>
  <si>
    <t xml:space="preserve">            kapitálové výdaje odvětví</t>
  </si>
  <si>
    <t xml:space="preserve">                 - neinvestiční příspěvek</t>
  </si>
  <si>
    <t xml:space="preserve">             neinvestiční příspěvek PO </t>
  </si>
  <si>
    <t xml:space="preserve">             běžné výdaje odvětví</t>
  </si>
  <si>
    <t xml:space="preserve">            investiční dotace obcím</t>
  </si>
  <si>
    <t>nerozděleno na odvětví</t>
  </si>
  <si>
    <t xml:space="preserve">            nerozděleno - kap. výd.</t>
  </si>
  <si>
    <t>projekt PILOT 1 a PILOT Z - SR</t>
  </si>
  <si>
    <t>státní informační politika ve vzdělávání - SR</t>
  </si>
  <si>
    <t xml:space="preserve">projekt HODINA - SR </t>
  </si>
  <si>
    <t xml:space="preserve">preventivní programy - SR </t>
  </si>
  <si>
    <t>vzdělávání žáků - dětí azylantů a cizinců - SR</t>
  </si>
  <si>
    <t xml:space="preserve">podpora romských žáků SŠ - SR </t>
  </si>
  <si>
    <t xml:space="preserve">podpora dalšího vzdělávání pedagog. prac. - SR </t>
  </si>
  <si>
    <t xml:space="preserve">podp. výuky méně vyuč. cizích jazyků - SR </t>
  </si>
  <si>
    <t>náhradní stravování - SR</t>
  </si>
  <si>
    <t>neinvestiční půjčené prostředky</t>
  </si>
  <si>
    <t>vzd.poskyt.a zadav. v obl.soc.sl.-SR</t>
  </si>
  <si>
    <t>vzd.posk.soc.sl.k zavádění stand.kvality soc.sl.-SR</t>
  </si>
  <si>
    <t>ostatní kapitál. výdaje</t>
  </si>
  <si>
    <t>dot.ze SR posk.prostř.čerp.účtů u ČS</t>
  </si>
  <si>
    <t>progr.podp.soc.sl.posk.nestát.nezisk.org.-SR</t>
  </si>
  <si>
    <t xml:space="preserve">PHARE 2003-podp.soc.znev.ob.-z dot.SR </t>
  </si>
  <si>
    <t>dotace Regionální radě regionu soudržnosti SV</t>
  </si>
  <si>
    <t>GS 4.1.2 Medializace turistické nabídky - SR</t>
  </si>
  <si>
    <t>technická pomoc - SR</t>
  </si>
  <si>
    <t>EPC -bud.regionálního partnerství - SR</t>
  </si>
  <si>
    <t>GRIP IT - dotace ze zahraničí</t>
  </si>
  <si>
    <t>ICN - dotace ze zahraničí</t>
  </si>
  <si>
    <t>ELLA - SR</t>
  </si>
  <si>
    <t>GS 3.2 - Integr.obtíž.zaměst.skupin obyv. - SR</t>
  </si>
  <si>
    <t>GS 4.1.2 - Medializace turist. nabídky - SR</t>
  </si>
  <si>
    <t>INTERREG IIIC - SR</t>
  </si>
  <si>
    <t>dot. ze SR poskytnuté prostř. čerp. účtů u ČS</t>
  </si>
  <si>
    <t>grant. a dílčí progr. a samostatné projekty</t>
  </si>
  <si>
    <t>k 31. 12. 2006</t>
  </si>
  <si>
    <t xml:space="preserve">  z MPO</t>
  </si>
  <si>
    <t xml:space="preserve">  ze SFA</t>
  </si>
  <si>
    <t xml:space="preserve">  odvětví zdravotnictví</t>
  </si>
  <si>
    <t xml:space="preserve">  odvětví regionálního rozvoje</t>
  </si>
  <si>
    <t xml:space="preserve">             splátky půjček</t>
  </si>
  <si>
    <t>sociálně-právní ochrana dětí-SR</t>
  </si>
  <si>
    <t xml:space="preserve">             z toho: neinvestiční dotace obcím</t>
  </si>
  <si>
    <t>průmyslová zóna Solnice-Kvasiny-ost.kap.výd.</t>
  </si>
  <si>
    <t>silnice II/319 RK-Rokytnice v OH - SR - půjčka</t>
  </si>
  <si>
    <t>GRIP IT - SR</t>
  </si>
  <si>
    <t>GS 3.1 - SR</t>
  </si>
  <si>
    <t>projekt"Učíme děti z cizích zemí česky" - SR</t>
  </si>
  <si>
    <t>nákup kompenzačních pomůcek - SR</t>
  </si>
  <si>
    <t>odstranění havarijního stavu-SOAL Tu - SR</t>
  </si>
  <si>
    <t>sociálně-právní ochrana dětí - SR</t>
  </si>
  <si>
    <t>průmyslová zóna Solnice-Kvasiny-inv.dot.obcím</t>
  </si>
  <si>
    <r>
      <t>cestovní ruch</t>
    </r>
    <r>
      <rPr>
        <sz val="10"/>
        <rFont val="Arial CE"/>
        <family val="0"/>
      </rPr>
      <t xml:space="preserve"> - kapitálové výdaje odv.</t>
    </r>
  </si>
  <si>
    <r>
      <t>zastupitelstvo kraje</t>
    </r>
    <r>
      <rPr>
        <sz val="10"/>
        <rFont val="Arial CE"/>
        <family val="0"/>
      </rPr>
      <t xml:space="preserve"> - kapitálové výdaje odv.</t>
    </r>
  </si>
  <si>
    <r>
      <t>správa majetku kraje</t>
    </r>
    <r>
      <rPr>
        <sz val="10"/>
        <rFont val="Arial CE"/>
        <family val="0"/>
      </rPr>
      <t xml:space="preserve"> - běžné výdaje odv.</t>
    </r>
  </si>
  <si>
    <t xml:space="preserve">            nerozděleno - kap.výd.</t>
  </si>
  <si>
    <t>přijaté půjčky (SFDI)</t>
  </si>
  <si>
    <t>splátky půjček (SFDI)</t>
  </si>
  <si>
    <t>zapojení zůstatku sociálního fondu z min.let</t>
  </si>
  <si>
    <t xml:space="preserve">z toho:   </t>
  </si>
  <si>
    <t>program protidrogové politiky - SR</t>
  </si>
  <si>
    <t xml:space="preserve">nerozděleno  </t>
  </si>
  <si>
    <r>
      <t>životní prostředí a zemědělství</t>
    </r>
    <r>
      <rPr>
        <sz val="10"/>
        <rFont val="Arial CE"/>
        <family val="0"/>
      </rPr>
      <t xml:space="preserve">  </t>
    </r>
  </si>
  <si>
    <t xml:space="preserve">    z toho: SÚS</t>
  </si>
  <si>
    <t>neinv.dotace ze SR prostř.čerpacích účtů</t>
  </si>
  <si>
    <t>investiční dotace ze SR prostř.čerpacích ú.</t>
  </si>
  <si>
    <t xml:space="preserve">   volnočasové aktivity - ost.nedaňové příjmy</t>
  </si>
  <si>
    <t xml:space="preserve">   v tom: platby za odebrané mn. podzem.vody</t>
  </si>
  <si>
    <t xml:space="preserve"> územní plán.a reg.rozvoj-vratka návrat.fin.výp.</t>
  </si>
  <si>
    <t>uložení odpadů a nebezp.látek-Libčany-SR</t>
  </si>
  <si>
    <t>vratka prostř.poskytnutých ze SFDI v r. 2005</t>
  </si>
  <si>
    <t>OP RLZ 3.3 -rozvoj kap.dalšího profes.vzd.- SR</t>
  </si>
  <si>
    <t>GS 4.2.2 Moder.a rozš.ubyt.kapacit KHK-SR</t>
  </si>
  <si>
    <t>GS 1.1 podpora podnikání ve vybr.obl. - SR</t>
  </si>
  <si>
    <t>zař.pro děti vyžadující okamžitou pomoc - SR</t>
  </si>
  <si>
    <t>vyhledávání budov se zvýš.výskytem radon -SR</t>
  </si>
  <si>
    <t xml:space="preserve">   odv.dopr.-dopr. obslužnost-autobus.doprava</t>
  </si>
  <si>
    <t xml:space="preserve">   odv.soc.věcí-mzdy a souvis.výdaje zdrav.zam.</t>
  </si>
  <si>
    <r>
      <t>činnost krajského úřadu</t>
    </r>
    <r>
      <rPr>
        <sz val="10"/>
        <rFont val="Arial CE"/>
        <family val="0"/>
      </rPr>
      <t xml:space="preserve"> - kapitálové výd.odv.</t>
    </r>
  </si>
  <si>
    <t xml:space="preserve">konsolidace výdajů - příděl do soc.fondu </t>
  </si>
  <si>
    <t>projekt financování asistentů pedagoga - SR</t>
  </si>
  <si>
    <t xml:space="preserve">  správa majetku kraje - ostatní nedaňové příjmy</t>
  </si>
  <si>
    <t xml:space="preserve">  zastupitelstvo kraje</t>
  </si>
  <si>
    <t xml:space="preserve">                    správa majetku kraje</t>
  </si>
  <si>
    <t>kap. 50 - Fond rozvoje a reprodukce KHK</t>
  </si>
  <si>
    <t>akontace leasingu RC NP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</si>
</sst>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7">
    <xf numFmtId="3" fontId="0" fillId="0" borderId="0" xfId="0" applyAlignment="1">
      <alignment/>
    </xf>
    <xf numFmtId="164" fontId="1" fillId="0" borderId="1" xfId="18" applyFont="1" applyBorder="1" applyAlignment="1">
      <alignment horizontal="center"/>
    </xf>
    <xf numFmtId="164" fontId="1" fillId="0" borderId="2" xfId="18" applyFont="1" applyBorder="1" applyAlignment="1">
      <alignment horizontal="center"/>
    </xf>
    <xf numFmtId="3" fontId="1" fillId="0" borderId="1" xfId="0" applyFont="1" applyBorder="1" applyAlignment="1">
      <alignment horizontal="left" vertical="center"/>
    </xf>
    <xf numFmtId="3" fontId="1" fillId="0" borderId="3" xfId="0" applyFont="1" applyBorder="1" applyAlignment="1">
      <alignment/>
    </xf>
    <xf numFmtId="3" fontId="3" fillId="0" borderId="3" xfId="0" applyFont="1" applyBorder="1" applyAlignment="1">
      <alignment/>
    </xf>
    <xf numFmtId="3" fontId="0" fillId="0" borderId="3" xfId="0" applyBorder="1" applyAlignment="1">
      <alignment/>
    </xf>
    <xf numFmtId="3" fontId="0" fillId="0" borderId="3" xfId="0" applyFont="1" applyBorder="1" applyAlignment="1">
      <alignment/>
    </xf>
    <xf numFmtId="3" fontId="4" fillId="0" borderId="3" xfId="0" applyFont="1" applyBorder="1" applyAlignment="1">
      <alignment/>
    </xf>
    <xf numFmtId="164" fontId="1" fillId="0" borderId="1" xfId="18" applyNumberFormat="1" applyFont="1" applyBorder="1" applyAlignment="1">
      <alignment horizontal="center"/>
    </xf>
    <xf numFmtId="164" fontId="1" fillId="0" borderId="3" xfId="18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4" fillId="0" borderId="3" xfId="18" applyNumberFormat="1" applyFont="1" applyBorder="1" applyAlignment="1">
      <alignment/>
    </xf>
    <xf numFmtId="3" fontId="0" fillId="0" borderId="1" xfId="0" applyBorder="1" applyAlignment="1">
      <alignment/>
    </xf>
    <xf numFmtId="169" fontId="1" fillId="0" borderId="3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 horizontal="center"/>
    </xf>
    <xf numFmtId="169" fontId="0" fillId="0" borderId="4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3" fontId="0" fillId="0" borderId="4" xfId="0" applyBorder="1" applyAlignment="1">
      <alignment/>
    </xf>
    <xf numFmtId="169" fontId="1" fillId="0" borderId="4" xfId="0" applyNumberFormat="1" applyFont="1" applyBorder="1" applyAlignment="1">
      <alignment/>
    </xf>
    <xf numFmtId="164" fontId="0" fillId="0" borderId="5" xfId="18" applyNumberFormat="1" applyFont="1" applyBorder="1" applyAlignment="1">
      <alignment/>
    </xf>
    <xf numFmtId="3" fontId="0" fillId="0" borderId="5" xfId="0" applyFont="1" applyBorder="1" applyAlignment="1">
      <alignment/>
    </xf>
    <xf numFmtId="164" fontId="0" fillId="0" borderId="0" xfId="18" applyAlignment="1">
      <alignment/>
    </xf>
    <xf numFmtId="164" fontId="0" fillId="0" borderId="3" xfId="18" applyNumberFormat="1" applyBorder="1" applyAlignment="1">
      <alignment/>
    </xf>
    <xf numFmtId="164" fontId="0" fillId="0" borderId="4" xfId="18" applyNumberFormat="1" applyBorder="1" applyAlignment="1">
      <alignment/>
    </xf>
    <xf numFmtId="164" fontId="0" fillId="0" borderId="3" xfId="18" applyNumberFormat="1" applyFont="1" applyBorder="1" applyAlignment="1">
      <alignment/>
    </xf>
    <xf numFmtId="3" fontId="0" fillId="0" borderId="3" xfId="0" applyFont="1" applyBorder="1" applyAlignment="1">
      <alignment/>
    </xf>
    <xf numFmtId="3" fontId="3" fillId="0" borderId="3" xfId="0" applyFont="1" applyBorder="1" applyAlignment="1">
      <alignment/>
    </xf>
    <xf numFmtId="3" fontId="1" fillId="0" borderId="3" xfId="0" applyFont="1" applyBorder="1" applyAlignment="1">
      <alignment/>
    </xf>
    <xf numFmtId="164" fontId="1" fillId="0" borderId="3" xfId="18" applyNumberFormat="1" applyFont="1" applyBorder="1" applyAlignment="1">
      <alignment/>
    </xf>
    <xf numFmtId="164" fontId="2" fillId="0" borderId="3" xfId="18" applyFont="1" applyBorder="1" applyAlignment="1">
      <alignment vertical="center"/>
    </xf>
    <xf numFmtId="164" fontId="2" fillId="0" borderId="6" xfId="18" applyFont="1" applyBorder="1" applyAlignment="1">
      <alignment vertical="center"/>
    </xf>
    <xf numFmtId="3" fontId="4" fillId="0" borderId="3" xfId="0" applyFont="1" applyBorder="1" applyAlignment="1">
      <alignment/>
    </xf>
    <xf numFmtId="3" fontId="0" fillId="0" borderId="0" xfId="0" applyFont="1" applyBorder="1" applyAlignment="1">
      <alignment vertical="center"/>
    </xf>
    <xf numFmtId="164" fontId="2" fillId="0" borderId="0" xfId="18" applyFont="1" applyBorder="1" applyAlignment="1">
      <alignment vertical="center"/>
    </xf>
    <xf numFmtId="3" fontId="7" fillId="0" borderId="0" xfId="0" applyFont="1" applyBorder="1" applyAlignment="1">
      <alignment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1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4" fillId="0" borderId="3" xfId="18" applyNumberFormat="1" applyFont="1" applyBorder="1" applyAlignment="1">
      <alignment/>
    </xf>
    <xf numFmtId="165" fontId="2" fillId="0" borderId="3" xfId="18" applyNumberFormat="1" applyFont="1" applyBorder="1" applyAlignment="1">
      <alignment vertical="center"/>
    </xf>
    <xf numFmtId="165" fontId="0" fillId="0" borderId="6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9" fontId="4" fillId="0" borderId="3" xfId="0" applyNumberFormat="1" applyFont="1" applyBorder="1" applyAlignment="1">
      <alignment/>
    </xf>
    <xf numFmtId="165" fontId="4" fillId="0" borderId="3" xfId="18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 horizontal="right"/>
    </xf>
    <xf numFmtId="164" fontId="2" fillId="0" borderId="7" xfId="18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9" fillId="0" borderId="8" xfId="0" applyFont="1" applyBorder="1" applyAlignment="1">
      <alignment vertical="center"/>
    </xf>
    <xf numFmtId="169" fontId="1" fillId="0" borderId="9" xfId="0" applyNumberFormat="1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3" fontId="0" fillId="0" borderId="2" xfId="0" applyFont="1" applyBorder="1" applyAlignment="1">
      <alignment/>
    </xf>
    <xf numFmtId="169" fontId="0" fillId="0" borderId="2" xfId="0" applyNumberFormat="1" applyFont="1" applyBorder="1" applyAlignment="1">
      <alignment/>
    </xf>
    <xf numFmtId="3" fontId="0" fillId="0" borderId="2" xfId="0" applyBorder="1" applyAlignment="1">
      <alignment/>
    </xf>
    <xf numFmtId="164" fontId="0" fillId="0" borderId="2" xfId="18" applyNumberFormat="1" applyBorder="1" applyAlignment="1">
      <alignment/>
    </xf>
    <xf numFmtId="164" fontId="4" fillId="0" borderId="3" xfId="18" applyNumberFormat="1" applyFont="1" applyBorder="1" applyAlignment="1">
      <alignment/>
    </xf>
    <xf numFmtId="3" fontId="1" fillId="0" borderId="3" xfId="18" applyNumberFormat="1" applyFont="1" applyBorder="1" applyAlignment="1">
      <alignment horizontal="center"/>
    </xf>
    <xf numFmtId="3" fontId="8" fillId="0" borderId="11" xfId="0" applyFont="1" applyBorder="1" applyAlignment="1">
      <alignment vertical="center"/>
    </xf>
    <xf numFmtId="165" fontId="8" fillId="0" borderId="12" xfId="18" applyNumberFormat="1" applyFont="1" applyFill="1" applyBorder="1" applyAlignment="1">
      <alignment vertical="center"/>
    </xf>
    <xf numFmtId="164" fontId="0" fillId="0" borderId="3" xfId="18" applyNumberFormat="1" applyFont="1" applyFill="1" applyBorder="1" applyAlignment="1">
      <alignment/>
    </xf>
    <xf numFmtId="3" fontId="9" fillId="0" borderId="3" xfId="0" applyFont="1" applyBorder="1" applyAlignment="1">
      <alignment/>
    </xf>
    <xf numFmtId="3" fontId="0" fillId="0" borderId="3" xfId="0" applyFill="1" applyBorder="1" applyAlignment="1">
      <alignment/>
    </xf>
    <xf numFmtId="165" fontId="0" fillId="0" borderId="3" xfId="18" applyNumberFormat="1" applyFont="1" applyFill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5" xfId="18" applyNumberFormat="1" applyFont="1" applyBorder="1" applyAlignment="1">
      <alignment/>
    </xf>
    <xf numFmtId="165" fontId="0" fillId="0" borderId="3" xfId="18" applyNumberFormat="1" applyFont="1" applyFill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4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9" fontId="0" fillId="0" borderId="4" xfId="0" applyNumberFormat="1" applyFont="1" applyBorder="1" applyAlignment="1">
      <alignment horizontal="center"/>
    </xf>
    <xf numFmtId="169" fontId="0" fillId="0" borderId="4" xfId="0" applyNumberFormat="1" applyFont="1" applyBorder="1" applyAlignment="1">
      <alignment/>
    </xf>
    <xf numFmtId="165" fontId="12" fillId="0" borderId="3" xfId="18" applyNumberFormat="1" applyFont="1" applyBorder="1" applyAlignment="1">
      <alignment/>
    </xf>
    <xf numFmtId="169" fontId="12" fillId="0" borderId="4" xfId="0" applyNumberFormat="1" applyFont="1" applyBorder="1" applyAlignment="1">
      <alignment/>
    </xf>
    <xf numFmtId="164" fontId="1" fillId="0" borderId="3" xfId="18" applyNumberFormat="1" applyFont="1" applyBorder="1" applyAlignment="1">
      <alignment horizontal="right"/>
    </xf>
    <xf numFmtId="169" fontId="12" fillId="0" borderId="3" xfId="0" applyNumberFormat="1" applyFont="1" applyBorder="1" applyAlignment="1">
      <alignment/>
    </xf>
    <xf numFmtId="164" fontId="12" fillId="0" borderId="3" xfId="18" applyNumberFormat="1" applyFont="1" applyBorder="1" applyAlignment="1">
      <alignment/>
    </xf>
    <xf numFmtId="165" fontId="2" fillId="0" borderId="7" xfId="18" applyNumberFormat="1" applyFont="1" applyFill="1" applyBorder="1" applyAlignment="1">
      <alignment vertical="center"/>
    </xf>
    <xf numFmtId="164" fontId="0" fillId="0" borderId="3" xfId="18" applyFont="1" applyBorder="1" applyAlignment="1">
      <alignment vertical="center"/>
    </xf>
    <xf numFmtId="165" fontId="0" fillId="0" borderId="3" xfId="18" applyNumberFormat="1" applyFont="1" applyBorder="1" applyAlignment="1">
      <alignment vertical="center"/>
    </xf>
    <xf numFmtId="164" fontId="8" fillId="0" borderId="6" xfId="18" applyFont="1" applyBorder="1" applyAlignment="1">
      <alignment vertical="center"/>
    </xf>
    <xf numFmtId="165" fontId="8" fillId="0" borderId="6" xfId="18" applyNumberFormat="1" applyFont="1" applyBorder="1" applyAlignment="1">
      <alignment vertical="center"/>
    </xf>
    <xf numFmtId="3" fontId="8" fillId="0" borderId="13" xfId="0" applyFont="1" applyBorder="1" applyAlignment="1">
      <alignment vertical="center"/>
    </xf>
    <xf numFmtId="3" fontId="1" fillId="0" borderId="11" xfId="0" applyFont="1" applyBorder="1" applyAlignment="1">
      <alignment vertical="center"/>
    </xf>
    <xf numFmtId="164" fontId="1" fillId="0" borderId="12" xfId="18" applyFont="1" applyBorder="1" applyAlignment="1">
      <alignment vertical="center"/>
    </xf>
    <xf numFmtId="165" fontId="1" fillId="0" borderId="12" xfId="18" applyNumberFormat="1" applyFont="1" applyBorder="1" applyAlignment="1">
      <alignment vertical="center"/>
    </xf>
    <xf numFmtId="165" fontId="1" fillId="0" borderId="12" xfId="18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3" fontId="8" fillId="0" borderId="14" xfId="0" applyFont="1" applyBorder="1" applyAlignment="1">
      <alignment vertical="center"/>
    </xf>
    <xf numFmtId="169" fontId="8" fillId="0" borderId="15" xfId="0" applyNumberFormat="1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3" fontId="7" fillId="0" borderId="15" xfId="0" applyFont="1" applyBorder="1" applyAlignment="1">
      <alignment vertical="center"/>
    </xf>
    <xf numFmtId="3" fontId="0" fillId="0" borderId="13" xfId="0" applyFont="1" applyBorder="1" applyAlignment="1">
      <alignment vertical="center"/>
    </xf>
    <xf numFmtId="164" fontId="8" fillId="0" borderId="3" xfId="18" applyFont="1" applyBorder="1" applyAlignment="1">
      <alignment vertical="center"/>
    </xf>
    <xf numFmtId="165" fontId="8" fillId="0" borderId="3" xfId="18" applyNumberFormat="1" applyFont="1" applyBorder="1" applyAlignment="1">
      <alignment vertical="center"/>
    </xf>
    <xf numFmtId="164" fontId="8" fillId="0" borderId="6" xfId="18" applyFont="1" applyBorder="1" applyAlignment="1">
      <alignment vertical="center"/>
    </xf>
    <xf numFmtId="165" fontId="8" fillId="0" borderId="6" xfId="18" applyNumberFormat="1" applyFont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3" fontId="0" fillId="0" borderId="2" xfId="0" applyFont="1" applyBorder="1" applyAlignment="1">
      <alignment/>
    </xf>
    <xf numFmtId="169" fontId="0" fillId="0" borderId="17" xfId="0" applyNumberFormat="1" applyFont="1" applyBorder="1" applyAlignment="1">
      <alignment/>
    </xf>
    <xf numFmtId="164" fontId="0" fillId="0" borderId="2" xfId="18" applyNumberFormat="1" applyFont="1" applyBorder="1" applyAlignment="1">
      <alignment/>
    </xf>
    <xf numFmtId="164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4" fontId="0" fillId="0" borderId="2" xfId="18" applyNumberFormat="1" applyFont="1" applyFill="1" applyBorder="1" applyAlignment="1">
      <alignment/>
    </xf>
    <xf numFmtId="169" fontId="0" fillId="0" borderId="17" xfId="0" applyNumberFormat="1" applyFont="1" applyBorder="1" applyAlignment="1">
      <alignment horizontal="center"/>
    </xf>
    <xf numFmtId="169" fontId="0" fillId="0" borderId="17" xfId="0" applyNumberFormat="1" applyFont="1" applyBorder="1" applyAlignment="1">
      <alignment/>
    </xf>
    <xf numFmtId="165" fontId="0" fillId="0" borderId="2" xfId="18" applyNumberFormat="1" applyBorder="1" applyAlignment="1">
      <alignment/>
    </xf>
    <xf numFmtId="169" fontId="0" fillId="0" borderId="2" xfId="18" applyNumberFormat="1" applyFont="1" applyBorder="1" applyAlignment="1">
      <alignment horizontal="right"/>
    </xf>
    <xf numFmtId="3" fontId="2" fillId="2" borderId="6" xfId="0" applyFont="1" applyFill="1" applyBorder="1" applyAlignment="1">
      <alignment vertical="center"/>
    </xf>
    <xf numFmtId="164" fontId="2" fillId="2" borderId="6" xfId="18" applyNumberFormat="1" applyFont="1" applyFill="1" applyBorder="1" applyAlignment="1">
      <alignment vertical="center"/>
    </xf>
    <xf numFmtId="165" fontId="2" fillId="2" borderId="6" xfId="18" applyNumberFormat="1" applyFont="1" applyFill="1" applyBorder="1" applyAlignment="1">
      <alignment vertical="center"/>
    </xf>
    <xf numFmtId="169" fontId="2" fillId="2" borderId="6" xfId="0" applyNumberFormat="1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164" fontId="2" fillId="2" borderId="6" xfId="18" applyFont="1" applyFill="1" applyBorder="1" applyAlignment="1">
      <alignment vertical="center"/>
    </xf>
    <xf numFmtId="165" fontId="2" fillId="2" borderId="12" xfId="18" applyNumberFormat="1" applyFont="1" applyFill="1" applyBorder="1" applyAlignment="1">
      <alignment vertical="center"/>
    </xf>
    <xf numFmtId="169" fontId="8" fillId="2" borderId="10" xfId="0" applyNumberFormat="1" applyFont="1" applyFill="1" applyBorder="1" applyAlignment="1">
      <alignment vertical="center"/>
    </xf>
    <xf numFmtId="3" fontId="2" fillId="3" borderId="8" xfId="0" applyFont="1" applyFill="1" applyBorder="1" applyAlignment="1">
      <alignment vertical="center"/>
    </xf>
    <xf numFmtId="164" fontId="2" fillId="3" borderId="7" xfId="18" applyFont="1" applyFill="1" applyBorder="1" applyAlignment="1">
      <alignment vertical="center"/>
    </xf>
    <xf numFmtId="165" fontId="2" fillId="3" borderId="7" xfId="18" applyNumberFormat="1" applyFont="1" applyFill="1" applyBorder="1" applyAlignment="1">
      <alignment vertical="center"/>
    </xf>
    <xf numFmtId="169" fontId="2" fillId="3" borderId="18" xfId="0" applyNumberFormat="1" applyFont="1" applyFill="1" applyBorder="1" applyAlignment="1">
      <alignment vertical="center"/>
    </xf>
    <xf numFmtId="3" fontId="1" fillId="4" borderId="3" xfId="0" applyFont="1" applyFill="1" applyBorder="1" applyAlignment="1">
      <alignment/>
    </xf>
    <xf numFmtId="164" fontId="1" fillId="4" borderId="3" xfId="18" applyNumberFormat="1" applyFont="1" applyFill="1" applyBorder="1" applyAlignment="1">
      <alignment/>
    </xf>
    <xf numFmtId="165" fontId="1" fillId="4" borderId="3" xfId="18" applyNumberFormat="1" applyFont="1" applyFill="1" applyBorder="1" applyAlignment="1">
      <alignment/>
    </xf>
    <xf numFmtId="169" fontId="1" fillId="4" borderId="4" xfId="0" applyNumberFormat="1" applyFont="1" applyFill="1" applyBorder="1" applyAlignment="1">
      <alignment/>
    </xf>
    <xf numFmtId="165" fontId="1" fillId="4" borderId="3" xfId="18" applyNumberFormat="1" applyFont="1" applyFill="1" applyBorder="1" applyAlignment="1">
      <alignment/>
    </xf>
    <xf numFmtId="3" fontId="1" fillId="4" borderId="3" xfId="0" applyFont="1" applyFill="1" applyBorder="1" applyAlignment="1">
      <alignment/>
    </xf>
    <xf numFmtId="164" fontId="0" fillId="4" borderId="3" xfId="18" applyNumberFormat="1" applyFont="1" applyFill="1" applyBorder="1" applyAlignment="1">
      <alignment/>
    </xf>
    <xf numFmtId="169" fontId="1" fillId="4" borderId="3" xfId="0" applyNumberFormat="1" applyFont="1" applyFill="1" applyBorder="1" applyAlignment="1">
      <alignment/>
    </xf>
    <xf numFmtId="164" fontId="1" fillId="4" borderId="3" xfId="18" applyNumberFormat="1" applyFont="1" applyFill="1" applyBorder="1" applyAlignment="1">
      <alignment/>
    </xf>
    <xf numFmtId="3" fontId="1" fillId="4" borderId="6" xfId="0" applyFont="1" applyFill="1" applyBorder="1" applyAlignment="1">
      <alignment/>
    </xf>
    <xf numFmtId="165" fontId="1" fillId="4" borderId="6" xfId="18" applyNumberFormat="1" applyFont="1" applyFill="1" applyBorder="1" applyAlignment="1">
      <alignment/>
    </xf>
    <xf numFmtId="169" fontId="1" fillId="4" borderId="19" xfId="0" applyNumberFormat="1" applyFont="1" applyFill="1" applyBorder="1" applyAlignment="1">
      <alignment/>
    </xf>
    <xf numFmtId="3" fontId="2" fillId="5" borderId="11" xfId="0" applyFont="1" applyFill="1" applyBorder="1" applyAlignment="1">
      <alignment vertical="center"/>
    </xf>
    <xf numFmtId="164" fontId="2" fillId="5" borderId="12" xfId="18" applyFont="1" applyFill="1" applyBorder="1" applyAlignment="1">
      <alignment vertical="center"/>
    </xf>
    <xf numFmtId="165" fontId="2" fillId="5" borderId="12" xfId="18" applyNumberFormat="1" applyFont="1" applyFill="1" applyBorder="1" applyAlignment="1">
      <alignment vertical="center"/>
    </xf>
    <xf numFmtId="169" fontId="8" fillId="5" borderId="10" xfId="0" applyNumberFormat="1" applyFont="1" applyFill="1" applyBorder="1" applyAlignment="1">
      <alignment vertical="center"/>
    </xf>
    <xf numFmtId="165" fontId="0" fillId="0" borderId="0" xfId="18" applyNumberFormat="1" applyFont="1" applyAlignment="1">
      <alignment horizontal="right"/>
    </xf>
    <xf numFmtId="3" fontId="0" fillId="0" borderId="0" xfId="0" applyAlignment="1">
      <alignment horizontal="right"/>
    </xf>
    <xf numFmtId="3" fontId="1" fillId="0" borderId="1" xfId="0" applyFont="1" applyBorder="1" applyAlignment="1">
      <alignment horizontal="center" vertical="center"/>
    </xf>
    <xf numFmtId="3" fontId="1" fillId="0" borderId="2" xfId="0" applyFont="1" applyBorder="1" applyAlignment="1">
      <alignment horizontal="center" vertical="center"/>
    </xf>
    <xf numFmtId="3" fontId="1" fillId="0" borderId="20" xfId="0" applyFont="1" applyBorder="1" applyAlignment="1">
      <alignment horizontal="center" vertical="center"/>
    </xf>
    <xf numFmtId="3" fontId="0" fillId="0" borderId="21" xfId="0" applyBorder="1" applyAlignment="1">
      <alignment horizontal="center" vertical="center"/>
    </xf>
    <xf numFmtId="3" fontId="10" fillId="0" borderId="0" xfId="0" applyFont="1" applyAlignment="1">
      <alignment horizontal="center" vertical="center"/>
    </xf>
    <xf numFmtId="3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1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40.75390625" style="0" customWidth="1"/>
    <col min="2" max="2" width="15.125" style="24" customWidth="1"/>
    <col min="3" max="4" width="17.00390625" style="38" customWidth="1"/>
    <col min="5" max="5" width="7.00390625" style="0" customWidth="1"/>
  </cols>
  <sheetData>
    <row r="1" spans="4:5" ht="12.75">
      <c r="D1" s="149"/>
      <c r="E1" s="150"/>
    </row>
    <row r="2" spans="1:5" ht="24.75" customHeight="1">
      <c r="A2" s="155" t="s">
        <v>40</v>
      </c>
      <c r="B2" s="156"/>
      <c r="C2" s="156"/>
      <c r="D2" s="156"/>
      <c r="E2" s="156"/>
    </row>
    <row r="3" spans="1:5" ht="24.75" customHeight="1">
      <c r="A3" s="155" t="s">
        <v>206</v>
      </c>
      <c r="B3" s="156"/>
      <c r="C3" s="156"/>
      <c r="D3" s="156"/>
      <c r="E3" s="156"/>
    </row>
    <row r="4" ht="12.75" customHeight="1">
      <c r="D4" s="39" t="s">
        <v>2</v>
      </c>
    </row>
    <row r="5" spans="1:5" ht="12.75" customHeight="1">
      <c r="A5" s="153" t="s">
        <v>7</v>
      </c>
      <c r="B5" s="1" t="s">
        <v>0</v>
      </c>
      <c r="C5" s="40" t="s">
        <v>41</v>
      </c>
      <c r="D5" s="40" t="s">
        <v>42</v>
      </c>
      <c r="E5" s="151" t="s">
        <v>43</v>
      </c>
    </row>
    <row r="6" spans="1:5" ht="12.75" customHeight="1">
      <c r="A6" s="154"/>
      <c r="B6" s="2" t="s">
        <v>1</v>
      </c>
      <c r="C6" s="41" t="s">
        <v>1</v>
      </c>
      <c r="D6" s="41" t="s">
        <v>206</v>
      </c>
      <c r="E6" s="152"/>
    </row>
    <row r="7" spans="1:5" ht="15" customHeight="1">
      <c r="A7" s="3" t="s">
        <v>8</v>
      </c>
      <c r="B7" s="9"/>
      <c r="C7" s="42"/>
      <c r="D7" s="40"/>
      <c r="E7" s="13"/>
    </row>
    <row r="8" spans="1:5" ht="12.75">
      <c r="A8" s="4" t="s">
        <v>3</v>
      </c>
      <c r="B8" s="10">
        <v>2550000</v>
      </c>
      <c r="C8" s="43">
        <v>2584931.7</v>
      </c>
      <c r="D8" s="43">
        <v>2817474.4</v>
      </c>
      <c r="E8" s="14">
        <f>D8/C8*100</f>
        <v>108.9960868211721</v>
      </c>
    </row>
    <row r="9" spans="1:5" ht="12.75">
      <c r="A9" s="28" t="s">
        <v>76</v>
      </c>
      <c r="B9" s="10"/>
      <c r="C9" s="47">
        <v>24543.4</v>
      </c>
      <c r="D9" s="47">
        <v>24543.4</v>
      </c>
      <c r="E9" s="16">
        <f>D9/C9*100</f>
        <v>100</v>
      </c>
    </row>
    <row r="10" spans="1:5" ht="12.75">
      <c r="A10" s="4" t="s">
        <v>44</v>
      </c>
      <c r="B10" s="10"/>
      <c r="C10" s="43"/>
      <c r="D10" s="43">
        <v>1495.7</v>
      </c>
      <c r="E10" s="15" t="s">
        <v>54</v>
      </c>
    </row>
    <row r="11" spans="1:5" ht="12.75">
      <c r="A11" s="4" t="s">
        <v>30</v>
      </c>
      <c r="B11" s="10">
        <f>SUM(B13:B27)</f>
        <v>409501</v>
      </c>
      <c r="C11" s="43">
        <f>SUM(C13:C27)</f>
        <v>4581844.800000001</v>
      </c>
      <c r="D11" s="43">
        <f>SUM(D13:D27)-D15</f>
        <v>4581972.600000001</v>
      </c>
      <c r="E11" s="14">
        <f>D11/C11*100</f>
        <v>100.00278926950996</v>
      </c>
    </row>
    <row r="12" spans="1:5" ht="12.75">
      <c r="A12" s="5" t="s">
        <v>4</v>
      </c>
      <c r="B12" s="25"/>
      <c r="C12" s="47"/>
      <c r="D12" s="47"/>
      <c r="E12" s="7"/>
    </row>
    <row r="13" spans="1:5" ht="12.75">
      <c r="A13" s="6" t="s">
        <v>5</v>
      </c>
      <c r="B13" s="25">
        <v>409351</v>
      </c>
      <c r="C13" s="47">
        <v>409881</v>
      </c>
      <c r="D13" s="47">
        <v>409881</v>
      </c>
      <c r="E13" s="16">
        <f>D13/C13*100</f>
        <v>100</v>
      </c>
    </row>
    <row r="14" spans="1:5" ht="12.75">
      <c r="A14" s="6" t="s">
        <v>31</v>
      </c>
      <c r="B14" s="25"/>
      <c r="C14" s="47">
        <v>27684.9</v>
      </c>
      <c r="D14" s="47">
        <v>27841.2</v>
      </c>
      <c r="E14" s="16">
        <f>D14/C14*100</f>
        <v>100.56456768852335</v>
      </c>
    </row>
    <row r="15" spans="1:5" ht="12.75">
      <c r="A15" s="6" t="s">
        <v>91</v>
      </c>
      <c r="B15" s="25"/>
      <c r="C15" s="47"/>
      <c r="D15" s="47">
        <v>156.3</v>
      </c>
      <c r="E15" s="17" t="s">
        <v>54</v>
      </c>
    </row>
    <row r="16" spans="1:5" ht="12.75" customHeight="1">
      <c r="A16" s="6" t="s">
        <v>62</v>
      </c>
      <c r="B16" s="25"/>
      <c r="C16" s="47">
        <v>4039965</v>
      </c>
      <c r="D16" s="47">
        <v>4039964.7</v>
      </c>
      <c r="E16" s="16">
        <f aca="true" t="shared" si="0" ref="E16:E44">D16/C16*100</f>
        <v>99.9999925741931</v>
      </c>
    </row>
    <row r="17" spans="1:5" ht="12.75">
      <c r="A17" s="6" t="s">
        <v>80</v>
      </c>
      <c r="B17" s="25"/>
      <c r="C17" s="47">
        <v>79219.2</v>
      </c>
      <c r="D17" s="73">
        <v>79219.2</v>
      </c>
      <c r="E17" s="16">
        <f t="shared" si="0"/>
        <v>100</v>
      </c>
    </row>
    <row r="18" spans="1:5" ht="12.75">
      <c r="A18" s="6" t="s">
        <v>145</v>
      </c>
      <c r="B18" s="25"/>
      <c r="C18" s="47">
        <v>19075.9</v>
      </c>
      <c r="D18" s="47">
        <v>19075.8</v>
      </c>
      <c r="E18" s="16">
        <f t="shared" si="0"/>
        <v>99.9994757783381</v>
      </c>
    </row>
    <row r="19" spans="1:5" ht="12.75">
      <c r="A19" s="6" t="s">
        <v>144</v>
      </c>
      <c r="B19" s="25"/>
      <c r="C19" s="47">
        <v>50</v>
      </c>
      <c r="D19" s="47">
        <v>50</v>
      </c>
      <c r="E19" s="16">
        <f t="shared" si="0"/>
        <v>100</v>
      </c>
    </row>
    <row r="20" spans="1:5" ht="12.75">
      <c r="A20" s="6" t="s">
        <v>143</v>
      </c>
      <c r="B20" s="25"/>
      <c r="C20" s="47">
        <v>452</v>
      </c>
      <c r="D20" s="47">
        <v>452</v>
      </c>
      <c r="E20" s="16">
        <f t="shared" si="0"/>
        <v>100</v>
      </c>
    </row>
    <row r="21" spans="1:5" ht="12.75">
      <c r="A21" s="6" t="s">
        <v>142</v>
      </c>
      <c r="B21" s="25"/>
      <c r="C21" s="47">
        <v>729.1</v>
      </c>
      <c r="D21" s="47">
        <v>729.1</v>
      </c>
      <c r="E21" s="16">
        <f t="shared" si="0"/>
        <v>100</v>
      </c>
    </row>
    <row r="22" spans="1:5" ht="12.75">
      <c r="A22" s="6" t="s">
        <v>141</v>
      </c>
      <c r="B22" s="25"/>
      <c r="C22" s="47">
        <v>66</v>
      </c>
      <c r="D22" s="47">
        <v>66</v>
      </c>
      <c r="E22" s="16">
        <f t="shared" si="0"/>
        <v>100</v>
      </c>
    </row>
    <row r="23" spans="1:5" ht="12.75">
      <c r="A23" s="6" t="s">
        <v>140</v>
      </c>
      <c r="B23" s="25"/>
      <c r="C23" s="47">
        <v>10.4</v>
      </c>
      <c r="D23" s="47">
        <v>10.4</v>
      </c>
      <c r="E23" s="16">
        <f t="shared" si="0"/>
        <v>100</v>
      </c>
    </row>
    <row r="24" spans="1:5" ht="12.75">
      <c r="A24" s="6" t="s">
        <v>32</v>
      </c>
      <c r="B24" s="25"/>
      <c r="C24" s="47">
        <v>419.3</v>
      </c>
      <c r="D24" s="47">
        <v>419.3</v>
      </c>
      <c r="E24" s="16">
        <f t="shared" si="0"/>
        <v>100</v>
      </c>
    </row>
    <row r="25" spans="1:5" ht="12.75">
      <c r="A25" s="6" t="s">
        <v>139</v>
      </c>
      <c r="B25" s="25"/>
      <c r="C25" s="47">
        <v>1390.9</v>
      </c>
      <c r="D25" s="47">
        <v>1390.9</v>
      </c>
      <c r="E25" s="16">
        <f t="shared" si="0"/>
        <v>100</v>
      </c>
    </row>
    <row r="26" spans="1:5" ht="12.75">
      <c r="A26" s="6" t="s">
        <v>96</v>
      </c>
      <c r="B26" s="25"/>
      <c r="C26" s="47">
        <v>810</v>
      </c>
      <c r="D26" s="47">
        <v>810</v>
      </c>
      <c r="E26" s="16">
        <f t="shared" si="0"/>
        <v>100</v>
      </c>
    </row>
    <row r="27" spans="1:5" ht="12.75">
      <c r="A27" s="6" t="s">
        <v>33</v>
      </c>
      <c r="B27" s="25">
        <v>150</v>
      </c>
      <c r="C27" s="47">
        <v>2091.1</v>
      </c>
      <c r="D27" s="47">
        <v>2063</v>
      </c>
      <c r="E27" s="16">
        <f t="shared" si="0"/>
        <v>98.65620965042322</v>
      </c>
    </row>
    <row r="28" spans="1:5" ht="12.75">
      <c r="A28" s="30" t="s">
        <v>235</v>
      </c>
      <c r="B28" s="25"/>
      <c r="C28" s="43">
        <f>C30+C31</f>
        <v>2263</v>
      </c>
      <c r="D28" s="43">
        <f>D30+D31</f>
        <v>2263</v>
      </c>
      <c r="E28" s="14">
        <f t="shared" si="0"/>
        <v>100</v>
      </c>
    </row>
    <row r="29" spans="1:5" ht="12.75">
      <c r="A29" s="29" t="s">
        <v>4</v>
      </c>
      <c r="B29" s="25"/>
      <c r="C29" s="47"/>
      <c r="D29" s="47"/>
      <c r="E29" s="16"/>
    </row>
    <row r="30" spans="1:5" ht="12.75">
      <c r="A30" s="6" t="s">
        <v>146</v>
      </c>
      <c r="B30" s="25"/>
      <c r="C30" s="47">
        <v>935.8</v>
      </c>
      <c r="D30" s="47">
        <v>935.8</v>
      </c>
      <c r="E30" s="16">
        <f t="shared" si="0"/>
        <v>100</v>
      </c>
    </row>
    <row r="31" spans="1:5" ht="12.75">
      <c r="A31" s="6" t="s">
        <v>147</v>
      </c>
      <c r="B31" s="25"/>
      <c r="C31" s="47">
        <v>1327.2</v>
      </c>
      <c r="D31" s="47">
        <v>1327.2</v>
      </c>
      <c r="E31" s="16">
        <f t="shared" si="0"/>
        <v>100</v>
      </c>
    </row>
    <row r="32" spans="1:5" ht="12.75">
      <c r="A32" s="30" t="s">
        <v>108</v>
      </c>
      <c r="B32" s="25"/>
      <c r="C32" s="43">
        <f>C34+C35+C36+C37+C38</f>
        <v>125451.5</v>
      </c>
      <c r="D32" s="43">
        <f>D34+D35+D36+D37+D38</f>
        <v>125451.5</v>
      </c>
      <c r="E32" s="14">
        <f t="shared" si="0"/>
        <v>100</v>
      </c>
    </row>
    <row r="33" spans="1:5" ht="12.75">
      <c r="A33" s="5" t="s">
        <v>4</v>
      </c>
      <c r="B33" s="25"/>
      <c r="C33" s="47"/>
      <c r="D33" s="43"/>
      <c r="E33" s="16"/>
    </row>
    <row r="34" spans="1:5" ht="12.75">
      <c r="A34" s="7" t="s">
        <v>62</v>
      </c>
      <c r="B34" s="25"/>
      <c r="C34" s="47">
        <v>3038.7</v>
      </c>
      <c r="D34" s="47">
        <v>3038.7</v>
      </c>
      <c r="E34" s="16">
        <f t="shared" si="0"/>
        <v>100</v>
      </c>
    </row>
    <row r="35" spans="1:5" ht="12.75">
      <c r="A35" s="7" t="s">
        <v>207</v>
      </c>
      <c r="B35" s="25"/>
      <c r="C35" s="47">
        <v>17027.3</v>
      </c>
      <c r="D35" s="47">
        <v>17027.3</v>
      </c>
      <c r="E35" s="16">
        <f t="shared" si="0"/>
        <v>100</v>
      </c>
    </row>
    <row r="36" spans="1:5" ht="12.75">
      <c r="A36" s="7" t="s">
        <v>145</v>
      </c>
      <c r="B36" s="25"/>
      <c r="C36" s="47">
        <v>99670.5</v>
      </c>
      <c r="D36" s="47">
        <v>99670.5</v>
      </c>
      <c r="E36" s="16">
        <f t="shared" si="0"/>
        <v>100</v>
      </c>
    </row>
    <row r="37" spans="1:5" ht="12.75">
      <c r="A37" s="7" t="s">
        <v>208</v>
      </c>
      <c r="B37" s="25"/>
      <c r="C37" s="47">
        <v>5000</v>
      </c>
      <c r="D37" s="47">
        <v>5000</v>
      </c>
      <c r="E37" s="16">
        <f t="shared" si="0"/>
        <v>100</v>
      </c>
    </row>
    <row r="38" spans="1:5" ht="12.75">
      <c r="A38" s="28" t="s">
        <v>126</v>
      </c>
      <c r="B38" s="27"/>
      <c r="C38" s="47">
        <v>715</v>
      </c>
      <c r="D38" s="47">
        <v>715</v>
      </c>
      <c r="E38" s="16">
        <f>D38/C38*100</f>
        <v>100</v>
      </c>
    </row>
    <row r="39" spans="1:5" ht="12.75">
      <c r="A39" s="30" t="s">
        <v>236</v>
      </c>
      <c r="B39" s="27"/>
      <c r="C39" s="43">
        <f>SUM(C41:C44)</f>
        <v>150205.3</v>
      </c>
      <c r="D39" s="43">
        <f>SUM(D41:D44)</f>
        <v>150205.3</v>
      </c>
      <c r="E39" s="14">
        <f t="shared" si="0"/>
        <v>100</v>
      </c>
    </row>
    <row r="40" spans="1:5" ht="12.75">
      <c r="A40" s="29" t="s">
        <v>4</v>
      </c>
      <c r="B40" s="27"/>
      <c r="C40" s="47"/>
      <c r="D40" s="47"/>
      <c r="E40" s="16"/>
    </row>
    <row r="41" spans="1:5" ht="12.75">
      <c r="A41" s="28" t="s">
        <v>146</v>
      </c>
      <c r="B41" s="27"/>
      <c r="C41" s="47">
        <v>80659</v>
      </c>
      <c r="D41" s="47">
        <v>80659</v>
      </c>
      <c r="E41" s="16">
        <f t="shared" si="0"/>
        <v>100</v>
      </c>
    </row>
    <row r="42" spans="1:5" ht="12.75">
      <c r="A42" s="28" t="s">
        <v>209</v>
      </c>
      <c r="B42" s="27"/>
      <c r="C42" s="47">
        <v>1325</v>
      </c>
      <c r="D42" s="47">
        <v>1325</v>
      </c>
      <c r="E42" s="16">
        <f t="shared" si="0"/>
        <v>100</v>
      </c>
    </row>
    <row r="43" spans="1:5" ht="12.75">
      <c r="A43" s="28" t="s">
        <v>210</v>
      </c>
      <c r="B43" s="27"/>
      <c r="C43" s="47">
        <v>10209</v>
      </c>
      <c r="D43" s="47">
        <v>10209</v>
      </c>
      <c r="E43" s="16">
        <f t="shared" si="0"/>
        <v>100</v>
      </c>
    </row>
    <row r="44" spans="1:5" ht="12.75">
      <c r="A44" s="28" t="s">
        <v>148</v>
      </c>
      <c r="B44" s="27"/>
      <c r="C44" s="47">
        <v>58012.3</v>
      </c>
      <c r="D44" s="47">
        <v>58012.3</v>
      </c>
      <c r="E44" s="16">
        <f t="shared" si="0"/>
        <v>100</v>
      </c>
    </row>
    <row r="45" spans="1:5" ht="12.75">
      <c r="A45" s="4" t="s">
        <v>69</v>
      </c>
      <c r="B45" s="67">
        <f>B47+B52+B56+B57+B58+B62+B68+B75+B79+B80</f>
        <v>181300</v>
      </c>
      <c r="C45" s="43">
        <f>C47+C51+C52+C56+C57+C58+C62+C68+C71+C75+C79+C80</f>
        <v>276783.5</v>
      </c>
      <c r="D45" s="43">
        <f>D47+D52+D56+D57+D58+D62+D68+D71+D75+D79+D80+D51+D74</f>
        <v>313998.8000000001</v>
      </c>
      <c r="E45" s="14">
        <f>D45/C45*100</f>
        <v>113.44563530701797</v>
      </c>
    </row>
    <row r="46" spans="1:5" ht="12.75">
      <c r="A46" s="7" t="s">
        <v>109</v>
      </c>
      <c r="B46" s="11"/>
      <c r="C46" s="47"/>
      <c r="D46" s="47"/>
      <c r="E46" s="16"/>
    </row>
    <row r="47" spans="1:5" ht="12.75">
      <c r="A47" s="7" t="s">
        <v>118</v>
      </c>
      <c r="B47" s="11">
        <f>SUM(B48:B50)</f>
        <v>35000</v>
      </c>
      <c r="C47" s="47">
        <f>SUM(C48:C50)</f>
        <v>44890</v>
      </c>
      <c r="D47" s="47">
        <f>SUM(D48:D50)</f>
        <v>55256</v>
      </c>
      <c r="E47" s="16">
        <f aca="true" t="shared" si="1" ref="E47:E57">D47/C47*100</f>
        <v>123.09200267320115</v>
      </c>
    </row>
    <row r="48" spans="1:5" ht="12.75">
      <c r="A48" s="6" t="s">
        <v>238</v>
      </c>
      <c r="B48" s="27">
        <v>35000</v>
      </c>
      <c r="C48" s="47">
        <v>27400</v>
      </c>
      <c r="D48" s="47">
        <v>35863.1</v>
      </c>
      <c r="E48" s="16">
        <f t="shared" si="1"/>
        <v>130.88722627737226</v>
      </c>
    </row>
    <row r="49" spans="1:5" ht="12.75">
      <c r="A49" s="6" t="s">
        <v>127</v>
      </c>
      <c r="B49" s="27"/>
      <c r="C49" s="47">
        <v>3490</v>
      </c>
      <c r="D49" s="47">
        <v>3490.5</v>
      </c>
      <c r="E49" s="16">
        <f t="shared" si="1"/>
        <v>100.01432664756447</v>
      </c>
    </row>
    <row r="50" spans="1:5" ht="12.75">
      <c r="A50" s="6" t="s">
        <v>110</v>
      </c>
      <c r="B50" s="25"/>
      <c r="C50" s="47">
        <v>14000</v>
      </c>
      <c r="D50" s="47">
        <v>15902.4</v>
      </c>
      <c r="E50" s="16">
        <f t="shared" si="1"/>
        <v>113.58857142857141</v>
      </c>
    </row>
    <row r="51" spans="1:5" ht="12.75">
      <c r="A51" s="6" t="s">
        <v>237</v>
      </c>
      <c r="B51" s="25"/>
      <c r="C51" s="47">
        <v>1678.8</v>
      </c>
      <c r="D51" s="47">
        <v>1678.9</v>
      </c>
      <c r="E51" s="16">
        <f t="shared" si="1"/>
        <v>100.00595663569216</v>
      </c>
    </row>
    <row r="52" spans="1:5" ht="12.75">
      <c r="A52" s="7" t="s">
        <v>119</v>
      </c>
      <c r="B52" s="11">
        <f>SUM(B53:B55)</f>
        <v>65000</v>
      </c>
      <c r="C52" s="47">
        <f>SUM(C53:C55)</f>
        <v>63315.4</v>
      </c>
      <c r="D52" s="47">
        <f>SUM(D53:D55)</f>
        <v>63221</v>
      </c>
      <c r="E52" s="16">
        <f t="shared" si="1"/>
        <v>99.85090515103751</v>
      </c>
    </row>
    <row r="53" spans="1:5" ht="12.75">
      <c r="A53" s="6" t="s">
        <v>112</v>
      </c>
      <c r="B53" s="27">
        <v>65000</v>
      </c>
      <c r="C53" s="47">
        <v>58600</v>
      </c>
      <c r="D53" s="47">
        <v>58600</v>
      </c>
      <c r="E53" s="16">
        <f t="shared" si="1"/>
        <v>100</v>
      </c>
    </row>
    <row r="54" spans="1:5" ht="12.75">
      <c r="A54" s="6" t="s">
        <v>137</v>
      </c>
      <c r="B54" s="27"/>
      <c r="C54" s="47">
        <v>4500</v>
      </c>
      <c r="D54" s="47">
        <v>4500</v>
      </c>
      <c r="E54" s="16">
        <f t="shared" si="1"/>
        <v>100</v>
      </c>
    </row>
    <row r="55" spans="1:5" ht="12.75">
      <c r="A55" s="6" t="s">
        <v>110</v>
      </c>
      <c r="B55" s="27"/>
      <c r="C55" s="47">
        <v>215.4</v>
      </c>
      <c r="D55" s="47">
        <v>121</v>
      </c>
      <c r="E55" s="16">
        <f t="shared" si="1"/>
        <v>56.174558960074286</v>
      </c>
    </row>
    <row r="56" spans="1:5" ht="12.75">
      <c r="A56" s="62" t="s">
        <v>252</v>
      </c>
      <c r="B56" s="110"/>
      <c r="C56" s="112">
        <v>272</v>
      </c>
      <c r="D56" s="112">
        <v>832.6</v>
      </c>
      <c r="E56" s="63">
        <f t="shared" si="1"/>
        <v>306.1029411764706</v>
      </c>
    </row>
    <row r="57" spans="1:5" ht="12.75">
      <c r="A57" s="7" t="s">
        <v>120</v>
      </c>
      <c r="B57" s="11"/>
      <c r="C57" s="47">
        <v>86.1</v>
      </c>
      <c r="D57" s="47">
        <v>92.7</v>
      </c>
      <c r="E57" s="16">
        <f t="shared" si="1"/>
        <v>107.66550522648085</v>
      </c>
    </row>
    <row r="58" spans="1:5" ht="12.75">
      <c r="A58" s="6" t="s">
        <v>111</v>
      </c>
      <c r="B58" s="11">
        <f>SUM(B59:B61)</f>
        <v>25421</v>
      </c>
      <c r="C58" s="47">
        <f>SUM(C59:C61)</f>
        <v>33812.4</v>
      </c>
      <c r="D58" s="47">
        <f>SUM(D59:D61)</f>
        <v>34026.4</v>
      </c>
      <c r="E58" s="16">
        <f aca="true" t="shared" si="2" ref="E58:E66">D58/C58*100</f>
        <v>100.63290390507625</v>
      </c>
    </row>
    <row r="59" spans="1:5" ht="12.75">
      <c r="A59" s="6" t="s">
        <v>112</v>
      </c>
      <c r="B59" s="25">
        <v>25421</v>
      </c>
      <c r="C59" s="47">
        <v>30632.6</v>
      </c>
      <c r="D59" s="47">
        <v>30634</v>
      </c>
      <c r="E59" s="16">
        <f t="shared" si="2"/>
        <v>100.00457029439225</v>
      </c>
    </row>
    <row r="60" spans="1:5" ht="12.75">
      <c r="A60" s="6" t="s">
        <v>113</v>
      </c>
      <c r="B60" s="25"/>
      <c r="C60" s="47">
        <v>3179.8</v>
      </c>
      <c r="D60" s="47">
        <v>3206.5</v>
      </c>
      <c r="E60" s="16">
        <f>D60/C60*100</f>
        <v>100.83967545128625</v>
      </c>
    </row>
    <row r="61" spans="1:5" ht="12.75">
      <c r="A61" s="6" t="s">
        <v>110</v>
      </c>
      <c r="B61" s="25"/>
      <c r="C61" s="47"/>
      <c r="D61" s="47">
        <v>185.9</v>
      </c>
      <c r="E61" s="17" t="s">
        <v>54</v>
      </c>
    </row>
    <row r="62" spans="1:5" ht="12.75">
      <c r="A62" s="6" t="s">
        <v>114</v>
      </c>
      <c r="B62" s="25">
        <f>SUM(B63:B67)</f>
        <v>24730</v>
      </c>
      <c r="C62" s="47">
        <f>SUM(C63:C67)</f>
        <v>100075.7</v>
      </c>
      <c r="D62" s="47">
        <f>SUM(D63:D67)</f>
        <v>113937.2</v>
      </c>
      <c r="E62" s="16">
        <f t="shared" si="2"/>
        <v>113.85101478181016</v>
      </c>
    </row>
    <row r="63" spans="1:5" ht="12.75">
      <c r="A63" s="6" t="s">
        <v>112</v>
      </c>
      <c r="B63" s="25">
        <v>24730</v>
      </c>
      <c r="C63" s="47">
        <v>32694</v>
      </c>
      <c r="D63" s="47">
        <v>32694.1</v>
      </c>
      <c r="E63" s="16">
        <f t="shared" si="2"/>
        <v>100.00030586651985</v>
      </c>
    </row>
    <row r="64" spans="1:5" ht="12.75">
      <c r="A64" s="6" t="s">
        <v>113</v>
      </c>
      <c r="B64" s="25"/>
      <c r="C64" s="47"/>
      <c r="D64" s="47">
        <v>108.2</v>
      </c>
      <c r="E64" s="17" t="s">
        <v>54</v>
      </c>
    </row>
    <row r="65" spans="1:5" ht="12.75">
      <c r="A65" s="6" t="s">
        <v>115</v>
      </c>
      <c r="B65" s="25"/>
      <c r="C65" s="47">
        <v>10876</v>
      </c>
      <c r="D65" s="47">
        <v>24482</v>
      </c>
      <c r="E65" s="16">
        <f t="shared" si="2"/>
        <v>225.10114012504596</v>
      </c>
    </row>
    <row r="66" spans="1:5" ht="12.75">
      <c r="A66" s="6" t="s">
        <v>110</v>
      </c>
      <c r="B66" s="25"/>
      <c r="C66" s="47">
        <v>6505.7</v>
      </c>
      <c r="D66" s="47">
        <v>6652.9</v>
      </c>
      <c r="E66" s="16">
        <f t="shared" si="2"/>
        <v>102.26263123107428</v>
      </c>
    </row>
    <row r="67" spans="1:5" ht="12.75">
      <c r="A67" s="6" t="s">
        <v>116</v>
      </c>
      <c r="B67" s="25"/>
      <c r="C67" s="47">
        <v>50000</v>
      </c>
      <c r="D67" s="47">
        <v>50000</v>
      </c>
      <c r="E67" s="16">
        <f>D67/C67*100</f>
        <v>100</v>
      </c>
    </row>
    <row r="68" spans="1:5" ht="12.75">
      <c r="A68" s="6" t="s">
        <v>121</v>
      </c>
      <c r="B68" s="25">
        <v>3890</v>
      </c>
      <c r="C68" s="47">
        <v>3890</v>
      </c>
      <c r="D68" s="47">
        <f>D69+D70</f>
        <v>3801.9</v>
      </c>
      <c r="E68" s="16">
        <f>D68/C68*100</f>
        <v>97.73521850899743</v>
      </c>
    </row>
    <row r="69" spans="1:5" ht="12.75">
      <c r="A69" s="6" t="s">
        <v>112</v>
      </c>
      <c r="B69" s="25">
        <v>3890</v>
      </c>
      <c r="C69" s="47">
        <v>3890</v>
      </c>
      <c r="D69" s="47">
        <v>3800.9</v>
      </c>
      <c r="E69" s="16">
        <f>D69/C69*100</f>
        <v>97.7095115681234</v>
      </c>
    </row>
    <row r="70" spans="1:5" ht="12.75">
      <c r="A70" s="6" t="s">
        <v>138</v>
      </c>
      <c r="B70" s="25"/>
      <c r="C70" s="47"/>
      <c r="D70" s="47">
        <v>1</v>
      </c>
      <c r="E70" s="17" t="s">
        <v>54</v>
      </c>
    </row>
    <row r="71" spans="1:5" ht="12.75">
      <c r="A71" s="6" t="s">
        <v>117</v>
      </c>
      <c r="B71" s="25"/>
      <c r="C71" s="47"/>
      <c r="D71" s="47">
        <f>D72+D73</f>
        <v>5429.7</v>
      </c>
      <c r="E71" s="17" t="s">
        <v>54</v>
      </c>
    </row>
    <row r="72" spans="1:5" ht="12.75">
      <c r="A72" s="6" t="s">
        <v>122</v>
      </c>
      <c r="B72" s="25"/>
      <c r="C72" s="47"/>
      <c r="D72" s="47">
        <v>468.7</v>
      </c>
      <c r="E72" s="17" t="s">
        <v>54</v>
      </c>
    </row>
    <row r="73" spans="1:5" ht="12.75">
      <c r="A73" s="6" t="s">
        <v>110</v>
      </c>
      <c r="B73" s="25"/>
      <c r="C73" s="47"/>
      <c r="D73" s="47">
        <v>4961</v>
      </c>
      <c r="E73" s="17" t="s">
        <v>54</v>
      </c>
    </row>
    <row r="74" spans="1:5" ht="12.75">
      <c r="A74" s="6" t="s">
        <v>253</v>
      </c>
      <c r="B74" s="25"/>
      <c r="C74" s="47"/>
      <c r="D74" s="47">
        <v>8.4</v>
      </c>
      <c r="E74" s="17" t="s">
        <v>54</v>
      </c>
    </row>
    <row r="75" spans="1:5" ht="12.75">
      <c r="A75" s="6" t="s">
        <v>123</v>
      </c>
      <c r="B75" s="25">
        <f>SUM(B76:B77)</f>
        <v>18730</v>
      </c>
      <c r="C75" s="47">
        <f>SUM(C76:C78)</f>
        <v>21432.1</v>
      </c>
      <c r="D75" s="47">
        <f>SUM(D76:D78)</f>
        <v>21489.5</v>
      </c>
      <c r="E75" s="16">
        <f aca="true" t="shared" si="3" ref="E75:E81">D75/C75*100</f>
        <v>100.2678225652176</v>
      </c>
    </row>
    <row r="76" spans="1:5" ht="12.75">
      <c r="A76" s="6" t="s">
        <v>112</v>
      </c>
      <c r="B76" s="25">
        <v>18730</v>
      </c>
      <c r="C76" s="47">
        <v>21130</v>
      </c>
      <c r="D76" s="47">
        <v>21130.1</v>
      </c>
      <c r="E76" s="16">
        <f t="shared" si="3"/>
        <v>100.00047326076667</v>
      </c>
    </row>
    <row r="77" spans="1:5" ht="12.75">
      <c r="A77" s="6" t="s">
        <v>110</v>
      </c>
      <c r="B77" s="25"/>
      <c r="C77" s="47">
        <v>102.1</v>
      </c>
      <c r="D77" s="47">
        <v>159.4</v>
      </c>
      <c r="E77" s="16">
        <f t="shared" si="3"/>
        <v>156.12144955925564</v>
      </c>
    </row>
    <row r="78" spans="1:5" ht="12.75">
      <c r="A78" s="6" t="s">
        <v>211</v>
      </c>
      <c r="B78" s="25"/>
      <c r="C78" s="47">
        <v>200</v>
      </c>
      <c r="D78" s="47">
        <v>200</v>
      </c>
      <c r="E78" s="16">
        <f t="shared" si="3"/>
        <v>100</v>
      </c>
    </row>
    <row r="79" spans="1:5" ht="12.75">
      <c r="A79" s="6" t="s">
        <v>239</v>
      </c>
      <c r="B79" s="25">
        <v>2642</v>
      </c>
      <c r="C79" s="47">
        <v>1444</v>
      </c>
      <c r="D79" s="47">
        <v>1443.8</v>
      </c>
      <c r="E79" s="16">
        <f t="shared" si="3"/>
        <v>99.98614958448752</v>
      </c>
    </row>
    <row r="80" spans="1:5" ht="12.75">
      <c r="A80" s="6" t="s">
        <v>124</v>
      </c>
      <c r="B80" s="25">
        <f>B81+B82</f>
        <v>5887</v>
      </c>
      <c r="C80" s="47">
        <f>C81+C82</f>
        <v>5887</v>
      </c>
      <c r="D80" s="47">
        <f>D81+D82</f>
        <v>12780.7</v>
      </c>
      <c r="E80" s="16">
        <f t="shared" si="3"/>
        <v>217.10039069135382</v>
      </c>
    </row>
    <row r="81" spans="1:5" ht="12.75">
      <c r="A81" s="6" t="s">
        <v>125</v>
      </c>
      <c r="B81" s="25">
        <v>5887</v>
      </c>
      <c r="C81" s="47">
        <v>5887</v>
      </c>
      <c r="D81" s="47">
        <v>11639.1</v>
      </c>
      <c r="E81" s="16">
        <f t="shared" si="3"/>
        <v>197.70851027688127</v>
      </c>
    </row>
    <row r="82" spans="1:5" ht="12.75">
      <c r="A82" s="6" t="s">
        <v>110</v>
      </c>
      <c r="B82" s="25"/>
      <c r="C82" s="47"/>
      <c r="D82" s="73">
        <v>1141.6</v>
      </c>
      <c r="E82" s="17" t="s">
        <v>54</v>
      </c>
    </row>
    <row r="83" spans="1:5" ht="12.75">
      <c r="A83" s="30" t="s">
        <v>70</v>
      </c>
      <c r="B83" s="31">
        <v>0</v>
      </c>
      <c r="C83" s="43">
        <f>SUM(C84:C88)</f>
        <v>11677.9</v>
      </c>
      <c r="D83" s="43">
        <f>SUM(D84:D88)</f>
        <v>25797.9</v>
      </c>
      <c r="E83" s="14">
        <f>D83/C83*100</f>
        <v>220.9121503009959</v>
      </c>
    </row>
    <row r="84" spans="1:5" ht="12.75">
      <c r="A84" s="28" t="s">
        <v>71</v>
      </c>
      <c r="B84" s="25"/>
      <c r="C84" s="47"/>
      <c r="D84" s="47">
        <v>4106.3</v>
      </c>
      <c r="E84" s="17" t="s">
        <v>54</v>
      </c>
    </row>
    <row r="85" spans="1:5" ht="12.75">
      <c r="A85" s="28" t="s">
        <v>254</v>
      </c>
      <c r="B85" s="25"/>
      <c r="C85" s="47"/>
      <c r="D85" s="47">
        <v>3336.2</v>
      </c>
      <c r="E85" s="17" t="s">
        <v>54</v>
      </c>
    </row>
    <row r="86" spans="1:5" ht="12.75">
      <c r="A86" s="28" t="s">
        <v>72</v>
      </c>
      <c r="B86" s="25"/>
      <c r="C86" s="47">
        <v>11390.9</v>
      </c>
      <c r="D86" s="47">
        <v>11470.9</v>
      </c>
      <c r="E86" s="16">
        <f>D86/C86*100</f>
        <v>100.70231500583799</v>
      </c>
    </row>
    <row r="87" spans="1:5" ht="12.75">
      <c r="A87" s="28" t="s">
        <v>92</v>
      </c>
      <c r="B87" s="25"/>
      <c r="C87" s="47">
        <v>287</v>
      </c>
      <c r="D87" s="47">
        <v>6787</v>
      </c>
      <c r="E87" s="17" t="s">
        <v>54</v>
      </c>
    </row>
    <row r="88" spans="1:5" ht="12.75">
      <c r="A88" s="28" t="s">
        <v>99</v>
      </c>
      <c r="B88" s="25"/>
      <c r="C88" s="47"/>
      <c r="D88" s="47">
        <v>97.5</v>
      </c>
      <c r="E88" s="17" t="s">
        <v>54</v>
      </c>
    </row>
    <row r="89" spans="1:5" ht="12.75">
      <c r="A89" s="4" t="s">
        <v>45</v>
      </c>
      <c r="B89" s="25"/>
      <c r="C89" s="43">
        <v>7013</v>
      </c>
      <c r="D89" s="43">
        <v>7605.4</v>
      </c>
      <c r="E89" s="14">
        <f>D89/C89*100</f>
        <v>108.44716954227862</v>
      </c>
    </row>
    <row r="90" spans="1:5" ht="21.75" customHeight="1" thickBot="1">
      <c r="A90" s="121" t="s">
        <v>6</v>
      </c>
      <c r="B90" s="122">
        <f>B8+B10+B11+B45+B89+B83</f>
        <v>3140801</v>
      </c>
      <c r="C90" s="123">
        <f>C8+C10+C11+C28+C32+C39+C45+C83+C89</f>
        <v>7740170.700000001</v>
      </c>
      <c r="D90" s="123">
        <f>D8+D10+D11+D28+D32+D39+D45+D83+D89</f>
        <v>8026264.6000000015</v>
      </c>
      <c r="E90" s="124">
        <f>D90/C90*100</f>
        <v>103.69622210011467</v>
      </c>
    </row>
    <row r="91" spans="1:5" ht="21.75" customHeight="1">
      <c r="A91" s="4" t="s">
        <v>9</v>
      </c>
      <c r="B91" s="10"/>
      <c r="C91" s="44"/>
      <c r="D91" s="44"/>
      <c r="E91" s="20"/>
    </row>
    <row r="92" spans="1:5" ht="19.5" customHeight="1">
      <c r="A92" s="133" t="s">
        <v>18</v>
      </c>
      <c r="B92" s="134">
        <f>B93</f>
        <v>44583</v>
      </c>
      <c r="C92" s="135">
        <f>C93+C106</f>
        <v>74055.8</v>
      </c>
      <c r="D92" s="135">
        <f>D93+D106</f>
        <v>65551.2</v>
      </c>
      <c r="E92" s="136">
        <f>D92/C92*100</f>
        <v>88.51595688656391</v>
      </c>
    </row>
    <row r="93" spans="1:5" ht="15" customHeight="1">
      <c r="A93" s="8" t="s">
        <v>49</v>
      </c>
      <c r="B93" s="12">
        <f>SUM(B95:B105)</f>
        <v>44583</v>
      </c>
      <c r="C93" s="48">
        <f>SUM(C95:C105)-C100</f>
        <v>72266.40000000001</v>
      </c>
      <c r="D93" s="48">
        <f>SUM(D95:D105)-D100</f>
        <v>64284.399999999994</v>
      </c>
      <c r="E93" s="19">
        <f>D93/C93*100</f>
        <v>88.9547562906136</v>
      </c>
    </row>
    <row r="94" spans="1:5" ht="10.5" customHeight="1">
      <c r="A94" s="5" t="s">
        <v>4</v>
      </c>
      <c r="B94" s="25"/>
      <c r="C94" s="47"/>
      <c r="D94" s="47"/>
      <c r="E94" s="20"/>
    </row>
    <row r="95" spans="1:5" ht="12.75" customHeight="1">
      <c r="A95" s="6" t="s">
        <v>10</v>
      </c>
      <c r="B95" s="25">
        <v>15889</v>
      </c>
      <c r="C95" s="47">
        <v>15553.8</v>
      </c>
      <c r="D95" s="47">
        <v>14558.5</v>
      </c>
      <c r="E95" s="18">
        <f aca="true" t="shared" si="4" ref="E95:E100">D95/C95*100</f>
        <v>93.60092067533337</v>
      </c>
    </row>
    <row r="96" spans="1:5" ht="12.75" customHeight="1">
      <c r="A96" s="6" t="s">
        <v>11</v>
      </c>
      <c r="B96" s="26">
        <v>3761</v>
      </c>
      <c r="C96" s="47">
        <v>3896.2</v>
      </c>
      <c r="D96" s="47">
        <v>3480.5</v>
      </c>
      <c r="E96" s="16">
        <f t="shared" si="4"/>
        <v>89.33062984446384</v>
      </c>
    </row>
    <row r="97" spans="1:5" ht="12.75" customHeight="1">
      <c r="A97" s="6" t="s">
        <v>12</v>
      </c>
      <c r="B97" s="25">
        <v>1500</v>
      </c>
      <c r="C97" s="47">
        <v>1900</v>
      </c>
      <c r="D97" s="47">
        <v>985.6</v>
      </c>
      <c r="E97" s="18">
        <f t="shared" si="4"/>
        <v>51.873684210526314</v>
      </c>
    </row>
    <row r="98" spans="1:5" ht="12.75" customHeight="1">
      <c r="A98" s="6" t="s">
        <v>13</v>
      </c>
      <c r="B98" s="25">
        <v>7933</v>
      </c>
      <c r="C98" s="47">
        <v>10871.6</v>
      </c>
      <c r="D98" s="47">
        <v>8389.7</v>
      </c>
      <c r="E98" s="18">
        <f t="shared" si="4"/>
        <v>77.17079362743294</v>
      </c>
    </row>
    <row r="99" spans="1:5" ht="12.75" customHeight="1">
      <c r="A99" s="6" t="s">
        <v>35</v>
      </c>
      <c r="B99" s="25">
        <v>2000</v>
      </c>
      <c r="C99" s="47">
        <v>3445</v>
      </c>
      <c r="D99" s="47">
        <v>2182.2</v>
      </c>
      <c r="E99" s="18">
        <f t="shared" si="4"/>
        <v>63.343976777939034</v>
      </c>
    </row>
    <row r="100" spans="1:5" ht="12.75" customHeight="1">
      <c r="A100" s="6" t="s">
        <v>79</v>
      </c>
      <c r="B100" s="25"/>
      <c r="C100" s="47">
        <v>80</v>
      </c>
      <c r="D100" s="47">
        <v>80</v>
      </c>
      <c r="E100" s="18">
        <f t="shared" si="4"/>
        <v>100</v>
      </c>
    </row>
    <row r="101" spans="1:5" ht="12.75" customHeight="1">
      <c r="A101" s="6" t="s">
        <v>14</v>
      </c>
      <c r="B101" s="25">
        <v>8000</v>
      </c>
      <c r="C101" s="47">
        <v>9142</v>
      </c>
      <c r="D101" s="47">
        <v>9141.6</v>
      </c>
      <c r="E101" s="18">
        <f aca="true" t="shared" si="5" ref="E101:E106">D101/C101*100</f>
        <v>99.9956245898053</v>
      </c>
    </row>
    <row r="102" spans="1:5" ht="12.75" customHeight="1">
      <c r="A102" s="6" t="s">
        <v>240</v>
      </c>
      <c r="B102" s="25"/>
      <c r="C102" s="47">
        <v>21000</v>
      </c>
      <c r="D102" s="47">
        <v>20870.3</v>
      </c>
      <c r="E102" s="18">
        <f t="shared" si="5"/>
        <v>99.38238095238094</v>
      </c>
    </row>
    <row r="103" spans="1:5" ht="12.75" customHeight="1">
      <c r="A103" s="6" t="s">
        <v>149</v>
      </c>
      <c r="B103" s="25"/>
      <c r="C103" s="47">
        <v>1110.1</v>
      </c>
      <c r="D103" s="47">
        <v>0</v>
      </c>
      <c r="E103" s="18">
        <f t="shared" si="5"/>
        <v>0</v>
      </c>
    </row>
    <row r="104" spans="1:5" ht="12.75" customHeight="1">
      <c r="A104" s="6" t="s">
        <v>86</v>
      </c>
      <c r="B104" s="25">
        <v>5000</v>
      </c>
      <c r="C104" s="47">
        <v>4847.7</v>
      </c>
      <c r="D104" s="47">
        <v>4185.4</v>
      </c>
      <c r="E104" s="18">
        <f t="shared" si="5"/>
        <v>86.33785093962084</v>
      </c>
    </row>
    <row r="105" spans="1:5" ht="12.75" customHeight="1">
      <c r="A105" s="28" t="s">
        <v>81</v>
      </c>
      <c r="B105" s="25">
        <v>500</v>
      </c>
      <c r="C105" s="47">
        <v>500</v>
      </c>
      <c r="D105" s="47">
        <v>490.6</v>
      </c>
      <c r="E105" s="18">
        <f t="shared" si="5"/>
        <v>98.12</v>
      </c>
    </row>
    <row r="106" spans="1:5" ht="12.75" customHeight="1">
      <c r="A106" s="8" t="s">
        <v>50</v>
      </c>
      <c r="B106" s="25"/>
      <c r="C106" s="48">
        <f>C108+C109+C110+C111</f>
        <v>1789.4</v>
      </c>
      <c r="D106" s="48">
        <f>D108+D109+D110+D111</f>
        <v>1266.8</v>
      </c>
      <c r="E106" s="19">
        <f t="shared" si="5"/>
        <v>70.79467978093214</v>
      </c>
    </row>
    <row r="107" spans="1:5" ht="10.5" customHeight="1">
      <c r="A107" s="29" t="s">
        <v>4</v>
      </c>
      <c r="B107" s="25"/>
      <c r="C107" s="47"/>
      <c r="D107" s="47"/>
      <c r="E107" s="18"/>
    </row>
    <row r="108" spans="1:5" ht="12.75" customHeight="1">
      <c r="A108" s="6" t="s">
        <v>60</v>
      </c>
      <c r="B108" s="25"/>
      <c r="C108" s="47">
        <v>286.4</v>
      </c>
      <c r="D108" s="47">
        <v>286.4</v>
      </c>
      <c r="E108" s="18">
        <f aca="true" t="shared" si="6" ref="E108:E113">D108/C108*100</f>
        <v>100</v>
      </c>
    </row>
    <row r="109" spans="1:5" ht="12.75" customHeight="1">
      <c r="A109" s="28" t="s">
        <v>149</v>
      </c>
      <c r="B109" s="25"/>
      <c r="C109" s="47">
        <v>391.8</v>
      </c>
      <c r="D109" s="47">
        <v>0</v>
      </c>
      <c r="E109" s="18">
        <f t="shared" si="6"/>
        <v>0</v>
      </c>
    </row>
    <row r="110" spans="1:5" ht="12.75" customHeight="1">
      <c r="A110" s="28" t="s">
        <v>86</v>
      </c>
      <c r="B110" s="25"/>
      <c r="C110" s="47">
        <v>653.2</v>
      </c>
      <c r="D110" s="47">
        <v>522.4</v>
      </c>
      <c r="E110" s="18">
        <f t="shared" si="6"/>
        <v>79.97550520514389</v>
      </c>
    </row>
    <row r="111" spans="1:5" ht="12.75" customHeight="1">
      <c r="A111" s="64" t="s">
        <v>14</v>
      </c>
      <c r="B111" s="65"/>
      <c r="C111" s="112">
        <v>458</v>
      </c>
      <c r="D111" s="112">
        <v>458</v>
      </c>
      <c r="E111" s="109">
        <f t="shared" si="6"/>
        <v>100</v>
      </c>
    </row>
    <row r="112" spans="1:5" ht="19.5" customHeight="1">
      <c r="A112" s="133" t="s">
        <v>19</v>
      </c>
      <c r="B112" s="134">
        <f>B113</f>
        <v>188868</v>
      </c>
      <c r="C112" s="135">
        <f>C113</f>
        <v>195099.59999999998</v>
      </c>
      <c r="D112" s="135">
        <f>D113</f>
        <v>188128.99999999997</v>
      </c>
      <c r="E112" s="136">
        <f t="shared" si="6"/>
        <v>96.42715823097535</v>
      </c>
    </row>
    <row r="113" spans="1:5" ht="15" customHeight="1">
      <c r="A113" s="8" t="s">
        <v>49</v>
      </c>
      <c r="B113" s="12">
        <f>SUM(B115:B127)</f>
        <v>188868</v>
      </c>
      <c r="C113" s="48">
        <f>SUM(C115:C127)</f>
        <v>195099.59999999998</v>
      </c>
      <c r="D113" s="48">
        <f>SUM(D115:D127)</f>
        <v>188128.99999999997</v>
      </c>
      <c r="E113" s="19">
        <f t="shared" si="6"/>
        <v>96.42715823097535</v>
      </c>
    </row>
    <row r="114" spans="1:5" ht="10.5" customHeight="1">
      <c r="A114" s="5" t="s">
        <v>4</v>
      </c>
      <c r="B114" s="25"/>
      <c r="C114" s="44"/>
      <c r="D114" s="44"/>
      <c r="E114" s="20"/>
    </row>
    <row r="115" spans="1:5" ht="12.75" customHeight="1">
      <c r="A115" s="6" t="s">
        <v>15</v>
      </c>
      <c r="B115" s="25">
        <v>106740</v>
      </c>
      <c r="C115" s="46">
        <v>104501.9</v>
      </c>
      <c r="D115" s="46">
        <v>103139.6</v>
      </c>
      <c r="E115" s="18">
        <f aca="true" t="shared" si="7" ref="E115:E127">D115/C115*100</f>
        <v>98.69638733841204</v>
      </c>
    </row>
    <row r="116" spans="1:5" ht="12.75" customHeight="1">
      <c r="A116" s="6" t="s">
        <v>11</v>
      </c>
      <c r="B116" s="25">
        <v>37217</v>
      </c>
      <c r="C116" s="46">
        <v>36379.5</v>
      </c>
      <c r="D116" s="46">
        <v>36360.2</v>
      </c>
      <c r="E116" s="18">
        <f t="shared" si="7"/>
        <v>99.94694814387223</v>
      </c>
    </row>
    <row r="117" spans="1:5" ht="12.75" customHeight="1">
      <c r="A117" s="6" t="s">
        <v>16</v>
      </c>
      <c r="B117" s="25">
        <v>280</v>
      </c>
      <c r="C117" s="46">
        <v>280</v>
      </c>
      <c r="D117" s="46">
        <v>266.5</v>
      </c>
      <c r="E117" s="18">
        <f t="shared" si="7"/>
        <v>95.17857142857142</v>
      </c>
    </row>
    <row r="118" spans="1:5" ht="12.75" customHeight="1">
      <c r="A118" s="6" t="s">
        <v>13</v>
      </c>
      <c r="B118" s="25">
        <v>37179</v>
      </c>
      <c r="C118" s="46">
        <v>42223.2</v>
      </c>
      <c r="D118" s="46">
        <v>36878.1</v>
      </c>
      <c r="E118" s="18">
        <f t="shared" si="7"/>
        <v>87.34084579093958</v>
      </c>
    </row>
    <row r="119" spans="1:5" ht="12.75" customHeight="1">
      <c r="A119" s="6" t="s">
        <v>17</v>
      </c>
      <c r="B119" s="25">
        <v>152</v>
      </c>
      <c r="C119" s="46">
        <v>152</v>
      </c>
      <c r="D119" s="46">
        <v>143.8</v>
      </c>
      <c r="E119" s="18">
        <f t="shared" si="7"/>
        <v>94.60526315789475</v>
      </c>
    </row>
    <row r="120" spans="1:5" ht="12.75" customHeight="1">
      <c r="A120" s="6" t="s">
        <v>82</v>
      </c>
      <c r="B120" s="25">
        <v>7300</v>
      </c>
      <c r="C120" s="46">
        <v>7300</v>
      </c>
      <c r="D120" s="46">
        <v>7112.5</v>
      </c>
      <c r="E120" s="18">
        <f t="shared" si="7"/>
        <v>97.43150684931507</v>
      </c>
    </row>
    <row r="121" spans="1:5" ht="12.75" customHeight="1">
      <c r="A121" s="6" t="s">
        <v>97</v>
      </c>
      <c r="B121" s="25"/>
      <c r="C121" s="46">
        <v>3649</v>
      </c>
      <c r="D121" s="46">
        <v>3649</v>
      </c>
      <c r="E121" s="18">
        <f t="shared" si="7"/>
        <v>100</v>
      </c>
    </row>
    <row r="122" spans="1:5" ht="12.75" customHeight="1">
      <c r="A122" s="6" t="s">
        <v>150</v>
      </c>
      <c r="B122" s="25"/>
      <c r="C122" s="46">
        <v>403</v>
      </c>
      <c r="D122" s="46">
        <v>401.3</v>
      </c>
      <c r="E122" s="18">
        <f t="shared" si="7"/>
        <v>99.57816377171216</v>
      </c>
    </row>
    <row r="123" spans="1:5" ht="12.75" customHeight="1">
      <c r="A123" s="6" t="s">
        <v>93</v>
      </c>
      <c r="B123" s="25"/>
      <c r="C123" s="46">
        <v>10</v>
      </c>
      <c r="D123" s="46">
        <v>8.2</v>
      </c>
      <c r="E123" s="18">
        <f t="shared" si="7"/>
        <v>82</v>
      </c>
    </row>
    <row r="124" spans="1:5" ht="12.75" customHeight="1">
      <c r="A124" s="6" t="s">
        <v>151</v>
      </c>
      <c r="B124" s="25"/>
      <c r="C124" s="46">
        <v>50</v>
      </c>
      <c r="D124" s="46">
        <v>26.4</v>
      </c>
      <c r="E124" s="18">
        <f t="shared" si="7"/>
        <v>52.800000000000004</v>
      </c>
    </row>
    <row r="125" spans="1:5" ht="12.75" customHeight="1">
      <c r="A125" s="6" t="s">
        <v>152</v>
      </c>
      <c r="B125" s="25"/>
      <c r="C125" s="46">
        <v>55</v>
      </c>
      <c r="D125" s="46">
        <v>47.4</v>
      </c>
      <c r="E125" s="18">
        <f t="shared" si="7"/>
        <v>86.18181818181819</v>
      </c>
    </row>
    <row r="126" spans="1:5" ht="12.75" customHeight="1">
      <c r="A126" s="6" t="s">
        <v>212</v>
      </c>
      <c r="B126" s="25"/>
      <c r="C126" s="46">
        <v>25</v>
      </c>
      <c r="D126" s="46">
        <v>25</v>
      </c>
      <c r="E126" s="18">
        <f t="shared" si="7"/>
        <v>100</v>
      </c>
    </row>
    <row r="127" spans="1:5" ht="12.75" customHeight="1">
      <c r="A127" s="64" t="s">
        <v>83</v>
      </c>
      <c r="B127" s="65"/>
      <c r="C127" s="115">
        <v>71</v>
      </c>
      <c r="D127" s="115">
        <v>71</v>
      </c>
      <c r="E127" s="109">
        <f t="shared" si="7"/>
        <v>100</v>
      </c>
    </row>
    <row r="128" spans="1:5" ht="19.5" customHeight="1">
      <c r="A128" s="133" t="s">
        <v>100</v>
      </c>
      <c r="B128" s="134">
        <f>B129+B137</f>
        <v>130214</v>
      </c>
      <c r="C128" s="137">
        <f>C129+C137</f>
        <v>190897.7</v>
      </c>
      <c r="D128" s="137">
        <f>D129+D137</f>
        <v>163542.59999999998</v>
      </c>
      <c r="E128" s="136">
        <f>D128/C128*100</f>
        <v>85.67028308879571</v>
      </c>
    </row>
    <row r="129" spans="1:5" ht="15" customHeight="1">
      <c r="A129" s="8" t="s">
        <v>49</v>
      </c>
      <c r="B129" s="12">
        <f>SUM(B131:B134)</f>
        <v>95214</v>
      </c>
      <c r="C129" s="54">
        <f>SUM(C131:C135)</f>
        <v>106978.20000000001</v>
      </c>
      <c r="D129" s="54">
        <f>SUM(D131:D135)</f>
        <v>86242.7</v>
      </c>
      <c r="E129" s="19">
        <f>D129/C129*100</f>
        <v>80.61707899366411</v>
      </c>
    </row>
    <row r="130" spans="1:5" ht="10.5" customHeight="1">
      <c r="A130" s="5" t="s">
        <v>4</v>
      </c>
      <c r="B130" s="10"/>
      <c r="C130" s="74"/>
      <c r="D130" s="45"/>
      <c r="E130" s="18"/>
    </row>
    <row r="131" spans="1:5" ht="12.75" customHeight="1">
      <c r="A131" s="23" t="s">
        <v>98</v>
      </c>
      <c r="B131" s="22">
        <v>42319</v>
      </c>
      <c r="C131" s="75">
        <v>42319</v>
      </c>
      <c r="D131" s="75">
        <v>42319</v>
      </c>
      <c r="E131" s="16">
        <f aca="true" t="shared" si="8" ref="E131:E137">D131/C131*100</f>
        <v>100</v>
      </c>
    </row>
    <row r="132" spans="1:5" ht="12.75" customHeight="1">
      <c r="A132" s="6" t="s">
        <v>13</v>
      </c>
      <c r="B132" s="11">
        <v>45895</v>
      </c>
      <c r="C132" s="74">
        <v>50035.8</v>
      </c>
      <c r="D132" s="74">
        <v>31915.2</v>
      </c>
      <c r="E132" s="16">
        <f t="shared" si="8"/>
        <v>63.78473013322461</v>
      </c>
    </row>
    <row r="133" spans="1:5" ht="12.75" customHeight="1">
      <c r="A133" s="6" t="s">
        <v>77</v>
      </c>
      <c r="B133" s="11"/>
      <c r="C133" s="74">
        <v>6067.6</v>
      </c>
      <c r="D133" s="74">
        <v>3567.5</v>
      </c>
      <c r="E133" s="16">
        <f t="shared" si="8"/>
        <v>58.79589953194013</v>
      </c>
    </row>
    <row r="134" spans="1:5" ht="12.75" customHeight="1">
      <c r="A134" s="6" t="s">
        <v>63</v>
      </c>
      <c r="B134" s="11">
        <v>7000</v>
      </c>
      <c r="C134" s="74">
        <v>3291.3</v>
      </c>
      <c r="D134" s="74">
        <v>3176.7</v>
      </c>
      <c r="E134" s="16">
        <f t="shared" si="8"/>
        <v>96.5180931546805</v>
      </c>
    </row>
    <row r="135" spans="1:5" ht="12.75" customHeight="1">
      <c r="A135" s="28" t="s">
        <v>84</v>
      </c>
      <c r="B135" s="11"/>
      <c r="C135" s="74">
        <v>5264.5</v>
      </c>
      <c r="D135" s="74">
        <v>5264.3</v>
      </c>
      <c r="E135" s="16">
        <f t="shared" si="8"/>
        <v>99.99620096875297</v>
      </c>
    </row>
    <row r="136" spans="1:5" ht="12.75" customHeight="1">
      <c r="A136" s="28" t="s">
        <v>213</v>
      </c>
      <c r="B136" s="11"/>
      <c r="C136" s="74">
        <v>5264.5</v>
      </c>
      <c r="D136" s="74">
        <v>5264.3</v>
      </c>
      <c r="E136" s="16">
        <f t="shared" si="8"/>
        <v>99.99620096875297</v>
      </c>
    </row>
    <row r="137" spans="1:5" ht="15" customHeight="1">
      <c r="A137" s="34" t="s">
        <v>50</v>
      </c>
      <c r="B137" s="66">
        <f>B144</f>
        <v>35000</v>
      </c>
      <c r="C137" s="54">
        <f>SUM(C139:C144)</f>
        <v>83919.5</v>
      </c>
      <c r="D137" s="54">
        <f>SUM(D139:D144)</f>
        <v>77299.9</v>
      </c>
      <c r="E137" s="55">
        <f t="shared" si="8"/>
        <v>92.11196444211416</v>
      </c>
    </row>
    <row r="138" spans="1:5" ht="10.5" customHeight="1">
      <c r="A138" s="29" t="s">
        <v>4</v>
      </c>
      <c r="B138" s="11"/>
      <c r="C138" s="45"/>
      <c r="D138" s="45"/>
      <c r="E138" s="16"/>
    </row>
    <row r="139" spans="1:5" ht="12.75" customHeight="1">
      <c r="A139" s="28" t="s">
        <v>153</v>
      </c>
      <c r="B139" s="11"/>
      <c r="C139" s="74">
        <v>1400</v>
      </c>
      <c r="D139" s="74">
        <v>1400</v>
      </c>
      <c r="E139" s="16">
        <f aca="true" t="shared" si="9" ref="E139:E155">D139/C139*100</f>
        <v>100</v>
      </c>
    </row>
    <row r="140" spans="1:5" ht="12.75" customHeight="1">
      <c r="A140" s="28" t="s">
        <v>60</v>
      </c>
      <c r="B140" s="11"/>
      <c r="C140" s="74">
        <v>1250</v>
      </c>
      <c r="D140" s="74">
        <v>550</v>
      </c>
      <c r="E140" s="16">
        <f t="shared" si="9"/>
        <v>44</v>
      </c>
    </row>
    <row r="141" spans="1:5" ht="12.75" customHeight="1">
      <c r="A141" s="28" t="s">
        <v>154</v>
      </c>
      <c r="B141" s="11"/>
      <c r="C141" s="74">
        <v>5000</v>
      </c>
      <c r="D141" s="74">
        <v>5000</v>
      </c>
      <c r="E141" s="16">
        <f t="shared" si="9"/>
        <v>100</v>
      </c>
    </row>
    <row r="142" spans="1:5" ht="12.75" customHeight="1">
      <c r="A142" s="28" t="s">
        <v>95</v>
      </c>
      <c r="B142" s="11"/>
      <c r="C142" s="74">
        <v>15013.3</v>
      </c>
      <c r="D142" s="74">
        <v>15013.3</v>
      </c>
      <c r="E142" s="16">
        <f t="shared" si="9"/>
        <v>100</v>
      </c>
    </row>
    <row r="143" spans="1:5" ht="12.75" customHeight="1">
      <c r="A143" s="28" t="s">
        <v>81</v>
      </c>
      <c r="B143" s="11"/>
      <c r="C143" s="74">
        <v>5527</v>
      </c>
      <c r="D143" s="74">
        <v>5517</v>
      </c>
      <c r="E143" s="16">
        <f t="shared" si="9"/>
        <v>99.8190700199023</v>
      </c>
    </row>
    <row r="144" spans="1:5" ht="12.75" customHeight="1">
      <c r="A144" s="28" t="s">
        <v>84</v>
      </c>
      <c r="B144" s="11">
        <v>35000</v>
      </c>
      <c r="C144" s="74">
        <v>55729.2</v>
      </c>
      <c r="D144" s="74">
        <v>49819.6</v>
      </c>
      <c r="E144" s="16">
        <f t="shared" si="9"/>
        <v>89.39586428658585</v>
      </c>
    </row>
    <row r="145" spans="1:5" ht="12.75" customHeight="1">
      <c r="A145" s="108" t="s">
        <v>78</v>
      </c>
      <c r="B145" s="110"/>
      <c r="C145" s="77">
        <v>49896.9</v>
      </c>
      <c r="D145" s="77">
        <v>49819.6</v>
      </c>
      <c r="E145" s="63">
        <f t="shared" si="9"/>
        <v>99.8450805561067</v>
      </c>
    </row>
    <row r="146" spans="1:5" ht="19.5" customHeight="1">
      <c r="A146" s="138" t="s">
        <v>156</v>
      </c>
      <c r="B146" s="139"/>
      <c r="C146" s="137">
        <f>C147+C153</f>
        <v>25868.4</v>
      </c>
      <c r="D146" s="137">
        <f>D147+D153</f>
        <v>25638.2</v>
      </c>
      <c r="E146" s="140">
        <f t="shared" si="9"/>
        <v>99.11011117811694</v>
      </c>
    </row>
    <row r="147" spans="1:5" ht="15" customHeight="1">
      <c r="A147" s="34" t="s">
        <v>49</v>
      </c>
      <c r="B147" s="11"/>
      <c r="C147" s="54">
        <f>C149+C150+C151+C152</f>
        <v>21563.4</v>
      </c>
      <c r="D147" s="54">
        <f>D149+D150+D151+D152</f>
        <v>21333.2</v>
      </c>
      <c r="E147" s="53">
        <f t="shared" si="9"/>
        <v>98.9324503556953</v>
      </c>
    </row>
    <row r="148" spans="1:5" ht="12.75" customHeight="1">
      <c r="A148" s="29" t="s">
        <v>4</v>
      </c>
      <c r="B148" s="11"/>
      <c r="C148" s="74"/>
      <c r="D148" s="74"/>
      <c r="E148" s="16"/>
    </row>
    <row r="149" spans="1:5" ht="12.75" customHeight="1">
      <c r="A149" s="28" t="s">
        <v>13</v>
      </c>
      <c r="B149" s="11"/>
      <c r="C149" s="74">
        <v>9106.4</v>
      </c>
      <c r="D149" s="74">
        <v>9036.7</v>
      </c>
      <c r="E149" s="16">
        <f t="shared" si="9"/>
        <v>99.23460423438462</v>
      </c>
    </row>
    <row r="150" spans="1:5" ht="12.75" customHeight="1">
      <c r="A150" s="28" t="s">
        <v>47</v>
      </c>
      <c r="B150" s="11"/>
      <c r="C150" s="74">
        <v>1332</v>
      </c>
      <c r="D150" s="74">
        <v>1332</v>
      </c>
      <c r="E150" s="16">
        <f t="shared" si="9"/>
        <v>100</v>
      </c>
    </row>
    <row r="151" spans="1:5" ht="12.75" customHeight="1">
      <c r="A151" s="28" t="s">
        <v>77</v>
      </c>
      <c r="B151" s="11"/>
      <c r="C151" s="74">
        <v>1900</v>
      </c>
      <c r="D151" s="74">
        <v>1900</v>
      </c>
      <c r="E151" s="16">
        <f t="shared" si="9"/>
        <v>100</v>
      </c>
    </row>
    <row r="152" spans="1:5" ht="12.75" customHeight="1">
      <c r="A152" s="28" t="s">
        <v>205</v>
      </c>
      <c r="B152" s="11"/>
      <c r="C152" s="74">
        <v>9225</v>
      </c>
      <c r="D152" s="74">
        <v>9064.5</v>
      </c>
      <c r="E152" s="16">
        <f t="shared" si="9"/>
        <v>98.260162601626</v>
      </c>
    </row>
    <row r="153" spans="1:5" ht="15" customHeight="1">
      <c r="A153" s="34" t="s">
        <v>157</v>
      </c>
      <c r="B153" s="11"/>
      <c r="C153" s="54">
        <f>C155</f>
        <v>4305</v>
      </c>
      <c r="D153" s="54">
        <f>D155</f>
        <v>4305</v>
      </c>
      <c r="E153" s="53">
        <f t="shared" si="9"/>
        <v>100</v>
      </c>
    </row>
    <row r="154" spans="1:5" ht="12.75" customHeight="1">
      <c r="A154" s="29" t="s">
        <v>4</v>
      </c>
      <c r="B154" s="11"/>
      <c r="C154" s="74"/>
      <c r="D154" s="74"/>
      <c r="E154" s="16"/>
    </row>
    <row r="155" spans="1:5" ht="12.75" customHeight="1">
      <c r="A155" s="108" t="s">
        <v>205</v>
      </c>
      <c r="B155" s="110"/>
      <c r="C155" s="77">
        <v>4305</v>
      </c>
      <c r="D155" s="77">
        <v>4305</v>
      </c>
      <c r="E155" s="63">
        <f t="shared" si="9"/>
        <v>100</v>
      </c>
    </row>
    <row r="156" spans="1:5" ht="19.5" customHeight="1">
      <c r="A156" s="133" t="s">
        <v>20</v>
      </c>
      <c r="B156" s="134">
        <f>B157+B168</f>
        <v>1032917</v>
      </c>
      <c r="C156" s="137">
        <f>C157+C168</f>
        <v>1291948.3</v>
      </c>
      <c r="D156" s="137">
        <f>D157+D168</f>
        <v>1281385.3</v>
      </c>
      <c r="E156" s="140">
        <f>D156/C156*100</f>
        <v>99.18239762380584</v>
      </c>
    </row>
    <row r="157" spans="1:5" ht="15" customHeight="1">
      <c r="A157" s="8" t="s">
        <v>49</v>
      </c>
      <c r="B157" s="12">
        <f>SUM(B160:B167)</f>
        <v>997417</v>
      </c>
      <c r="C157" s="54">
        <f>SUM(C160:C167)</f>
        <v>1044522.5</v>
      </c>
      <c r="D157" s="54">
        <f>SUM(D160:D167)</f>
        <v>1040892.7000000001</v>
      </c>
      <c r="E157" s="53">
        <f>D157/C157*100</f>
        <v>99.65249192812985</v>
      </c>
    </row>
    <row r="158" spans="1:5" ht="10.5" customHeight="1">
      <c r="A158" s="5" t="s">
        <v>4</v>
      </c>
      <c r="B158" s="10"/>
      <c r="C158" s="74"/>
      <c r="D158" s="45"/>
      <c r="E158" s="16"/>
    </row>
    <row r="159" spans="1:5" ht="12.75" customHeight="1">
      <c r="A159" s="7" t="s">
        <v>55</v>
      </c>
      <c r="B159" s="10"/>
      <c r="C159" s="74"/>
      <c r="D159" s="45"/>
      <c r="E159" s="16"/>
    </row>
    <row r="160" spans="1:5" ht="12.75" customHeight="1">
      <c r="A160" s="7" t="s">
        <v>56</v>
      </c>
      <c r="B160" s="11">
        <v>202696</v>
      </c>
      <c r="C160" s="74">
        <v>217480.1</v>
      </c>
      <c r="D160" s="74">
        <v>215253.9</v>
      </c>
      <c r="E160" s="16">
        <f aca="true" t="shared" si="10" ref="E160:E168">D160/C160*100</f>
        <v>98.97636611349728</v>
      </c>
    </row>
    <row r="161" spans="1:5" ht="12.75" customHeight="1">
      <c r="A161" s="6" t="s">
        <v>57</v>
      </c>
      <c r="B161" s="11">
        <v>297535</v>
      </c>
      <c r="C161" s="74">
        <v>298657.9</v>
      </c>
      <c r="D161" s="74">
        <v>297483.5</v>
      </c>
      <c r="E161" s="16">
        <f t="shared" si="10"/>
        <v>99.60677417205437</v>
      </c>
    </row>
    <row r="162" spans="1:5" ht="12.75" customHeight="1">
      <c r="A162" s="23" t="s">
        <v>23</v>
      </c>
      <c r="B162" s="22">
        <v>422950</v>
      </c>
      <c r="C162" s="75">
        <v>400214.5</v>
      </c>
      <c r="D162" s="75">
        <v>400214.5</v>
      </c>
      <c r="E162" s="16">
        <f t="shared" si="10"/>
        <v>100</v>
      </c>
    </row>
    <row r="163" spans="1:5" ht="12.75" customHeight="1">
      <c r="A163" s="23" t="s">
        <v>46</v>
      </c>
      <c r="B163" s="22">
        <v>3260</v>
      </c>
      <c r="C163" s="75">
        <v>3260</v>
      </c>
      <c r="D163" s="75">
        <v>3260</v>
      </c>
      <c r="E163" s="16">
        <f t="shared" si="10"/>
        <v>100</v>
      </c>
    </row>
    <row r="164" spans="1:5" ht="12.75" customHeight="1">
      <c r="A164" s="23" t="s">
        <v>241</v>
      </c>
      <c r="B164" s="22"/>
      <c r="C164" s="75">
        <v>53625</v>
      </c>
      <c r="D164" s="75">
        <v>53625</v>
      </c>
      <c r="E164" s="16">
        <f t="shared" si="10"/>
        <v>100</v>
      </c>
    </row>
    <row r="165" spans="1:5" ht="12.75" customHeight="1">
      <c r="A165" s="6" t="s">
        <v>86</v>
      </c>
      <c r="B165" s="11"/>
      <c r="C165" s="74">
        <v>50</v>
      </c>
      <c r="D165" s="74">
        <v>50</v>
      </c>
      <c r="E165" s="16">
        <f t="shared" si="10"/>
        <v>100</v>
      </c>
    </row>
    <row r="166" spans="1:5" ht="12.75" customHeight="1">
      <c r="A166" s="6" t="s">
        <v>85</v>
      </c>
      <c r="B166" s="70">
        <v>67796</v>
      </c>
      <c r="C166" s="74">
        <v>67796</v>
      </c>
      <c r="D166" s="74">
        <v>67796</v>
      </c>
      <c r="E166" s="17" t="s">
        <v>54</v>
      </c>
    </row>
    <row r="167" spans="1:5" ht="12.75" customHeight="1">
      <c r="A167" s="64" t="s">
        <v>13</v>
      </c>
      <c r="B167" s="116">
        <v>3180</v>
      </c>
      <c r="C167" s="77">
        <v>3439</v>
      </c>
      <c r="D167" s="77">
        <v>3209.8</v>
      </c>
      <c r="E167" s="63">
        <f t="shared" si="10"/>
        <v>93.33527188136087</v>
      </c>
    </row>
    <row r="168" spans="1:5" ht="15" customHeight="1">
      <c r="A168" s="34" t="s">
        <v>50</v>
      </c>
      <c r="B168" s="66">
        <f>B176</f>
        <v>35500</v>
      </c>
      <c r="C168" s="54">
        <f>SUM(C170:C176)</f>
        <v>247425.8</v>
      </c>
      <c r="D168" s="54">
        <f>SUM(D170:D176)</f>
        <v>240492.6</v>
      </c>
      <c r="E168" s="55">
        <f t="shared" si="10"/>
        <v>97.19786699689362</v>
      </c>
    </row>
    <row r="169" spans="1:5" ht="10.5" customHeight="1">
      <c r="A169" s="29" t="s">
        <v>4</v>
      </c>
      <c r="B169" s="11"/>
      <c r="C169" s="45"/>
      <c r="D169" s="45"/>
      <c r="E169" s="16"/>
    </row>
    <row r="170" spans="1:5" ht="12.75" customHeight="1">
      <c r="A170" s="28" t="s">
        <v>60</v>
      </c>
      <c r="B170" s="11"/>
      <c r="C170" s="74">
        <v>35589.1</v>
      </c>
      <c r="D170" s="74">
        <v>35588</v>
      </c>
      <c r="E170" s="16">
        <f aca="true" t="shared" si="11" ref="E170:E179">D170/C170*100</f>
        <v>99.99690916600869</v>
      </c>
    </row>
    <row r="171" spans="1:5" ht="12.75" customHeight="1">
      <c r="A171" s="28" t="s">
        <v>75</v>
      </c>
      <c r="B171" s="11"/>
      <c r="C171" s="74">
        <v>21555.5</v>
      </c>
      <c r="D171" s="74">
        <v>21555.5</v>
      </c>
      <c r="E171" s="16">
        <f t="shared" si="11"/>
        <v>100</v>
      </c>
    </row>
    <row r="172" spans="1:5" ht="12.75" customHeight="1">
      <c r="A172" s="28" t="s">
        <v>95</v>
      </c>
      <c r="B172" s="11"/>
      <c r="C172" s="74">
        <v>12820</v>
      </c>
      <c r="D172" s="74">
        <v>12820</v>
      </c>
      <c r="E172" s="16">
        <f t="shared" si="11"/>
        <v>100</v>
      </c>
    </row>
    <row r="173" spans="1:5" ht="12.75" customHeight="1">
      <c r="A173" s="28" t="s">
        <v>155</v>
      </c>
      <c r="B173" s="11"/>
      <c r="C173" s="74">
        <v>2000</v>
      </c>
      <c r="D173" s="74">
        <v>2000</v>
      </c>
      <c r="E173" s="16">
        <f t="shared" si="11"/>
        <v>100</v>
      </c>
    </row>
    <row r="174" spans="1:5" ht="12.75" customHeight="1">
      <c r="A174" s="28" t="s">
        <v>214</v>
      </c>
      <c r="B174" s="11"/>
      <c r="C174" s="74">
        <v>1625.2</v>
      </c>
      <c r="D174" s="74">
        <v>0</v>
      </c>
      <c r="E174" s="16">
        <f t="shared" si="11"/>
        <v>0</v>
      </c>
    </row>
    <row r="175" spans="1:5" ht="12.75" customHeight="1">
      <c r="A175" s="28" t="s">
        <v>215</v>
      </c>
      <c r="B175" s="11"/>
      <c r="C175" s="74">
        <v>91886</v>
      </c>
      <c r="D175" s="74">
        <v>91886</v>
      </c>
      <c r="E175" s="16">
        <f t="shared" si="11"/>
        <v>100</v>
      </c>
    </row>
    <row r="176" spans="1:5" ht="12.75" customHeight="1">
      <c r="A176" s="28" t="s">
        <v>86</v>
      </c>
      <c r="B176" s="11">
        <v>35500</v>
      </c>
      <c r="C176" s="74">
        <v>81950</v>
      </c>
      <c r="D176" s="74">
        <v>76643.1</v>
      </c>
      <c r="E176" s="16">
        <f t="shared" si="11"/>
        <v>93.5242220866382</v>
      </c>
    </row>
    <row r="177" spans="1:5" ht="12.75" customHeight="1">
      <c r="A177" s="108" t="s">
        <v>234</v>
      </c>
      <c r="B177" s="110">
        <v>5500</v>
      </c>
      <c r="C177" s="77">
        <v>5500</v>
      </c>
      <c r="D177" s="77">
        <v>1116.6</v>
      </c>
      <c r="E177" s="63">
        <f t="shared" si="11"/>
        <v>20.30181818181818</v>
      </c>
    </row>
    <row r="178" spans="1:5" ht="19.5" customHeight="1">
      <c r="A178" s="133" t="s">
        <v>21</v>
      </c>
      <c r="B178" s="134">
        <f>B179</f>
        <v>9700</v>
      </c>
      <c r="C178" s="137">
        <f>C179</f>
        <v>9772</v>
      </c>
      <c r="D178" s="137">
        <f>D179</f>
        <v>9668.7</v>
      </c>
      <c r="E178" s="140">
        <f t="shared" si="11"/>
        <v>98.9428980761359</v>
      </c>
    </row>
    <row r="179" spans="1:5" ht="15" customHeight="1">
      <c r="A179" s="8" t="s">
        <v>49</v>
      </c>
      <c r="B179" s="12">
        <f>SUM(B181:B183)</f>
        <v>9700</v>
      </c>
      <c r="C179" s="54">
        <f>SUM(C181:C183)</f>
        <v>9772</v>
      </c>
      <c r="D179" s="54">
        <f>SUM(D181:D183)</f>
        <v>9668.7</v>
      </c>
      <c r="E179" s="53">
        <f t="shared" si="11"/>
        <v>98.9428980761359</v>
      </c>
    </row>
    <row r="180" spans="1:5" ht="10.5" customHeight="1">
      <c r="A180" s="5" t="s">
        <v>4</v>
      </c>
      <c r="B180" s="10"/>
      <c r="C180" s="74"/>
      <c r="D180" s="45"/>
      <c r="E180" s="14"/>
    </row>
    <row r="181" spans="1:5" ht="12.75" customHeight="1">
      <c r="A181" s="6" t="s">
        <v>13</v>
      </c>
      <c r="B181" s="27">
        <v>7000</v>
      </c>
      <c r="C181" s="74">
        <v>6896</v>
      </c>
      <c r="D181" s="74">
        <v>6792.7</v>
      </c>
      <c r="E181" s="16">
        <f>D181/C181*100</f>
        <v>98.50203016241299</v>
      </c>
    </row>
    <row r="182" spans="1:5" ht="12.75" customHeight="1">
      <c r="A182" s="6" t="s">
        <v>77</v>
      </c>
      <c r="B182" s="27"/>
      <c r="C182" s="74">
        <v>176</v>
      </c>
      <c r="D182" s="74">
        <v>176</v>
      </c>
      <c r="E182" s="16">
        <f>D182/C182*100</f>
        <v>100</v>
      </c>
    </row>
    <row r="183" spans="1:5" ht="12.75" customHeight="1">
      <c r="A183" s="64" t="s">
        <v>63</v>
      </c>
      <c r="B183" s="111">
        <v>2700</v>
      </c>
      <c r="C183" s="77">
        <v>2700</v>
      </c>
      <c r="D183" s="77">
        <v>2700</v>
      </c>
      <c r="E183" s="63">
        <f>D183/C183*100</f>
        <v>100</v>
      </c>
    </row>
    <row r="184" spans="1:5" ht="19.5" customHeight="1">
      <c r="A184" s="138" t="s">
        <v>94</v>
      </c>
      <c r="B184" s="141">
        <f>B185+B189</f>
        <v>117882</v>
      </c>
      <c r="C184" s="137">
        <f>C185+C189</f>
        <v>214795.5</v>
      </c>
      <c r="D184" s="137">
        <f>D185+D189</f>
        <v>28992.2</v>
      </c>
      <c r="E184" s="140">
        <f>D184/C184*100</f>
        <v>13.497582584365128</v>
      </c>
    </row>
    <row r="185" spans="1:5" ht="12.75" customHeight="1">
      <c r="A185" s="8" t="s">
        <v>49</v>
      </c>
      <c r="B185" s="12">
        <f>SUM(B187:B188)</f>
        <v>27882</v>
      </c>
      <c r="C185" s="54">
        <f>SUM(C187:C188)</f>
        <v>26369.5</v>
      </c>
      <c r="D185" s="54">
        <f>SUM(D187:D188)</f>
        <v>25766.600000000002</v>
      </c>
      <c r="E185" s="53">
        <f>D185/C185*100</f>
        <v>97.71364644760045</v>
      </c>
    </row>
    <row r="186" spans="1:5" ht="10.5" customHeight="1">
      <c r="A186" s="5" t="s">
        <v>4</v>
      </c>
      <c r="B186" s="10"/>
      <c r="C186" s="74"/>
      <c r="D186" s="45"/>
      <c r="E186" s="14"/>
    </row>
    <row r="187" spans="1:5" ht="12.75" customHeight="1">
      <c r="A187" s="6" t="s">
        <v>13</v>
      </c>
      <c r="B187" s="27">
        <v>7882</v>
      </c>
      <c r="C187" s="74">
        <v>4319.5</v>
      </c>
      <c r="D187" s="74">
        <v>3718.2</v>
      </c>
      <c r="E187" s="16">
        <f>D187/C187*100</f>
        <v>86.07940733881236</v>
      </c>
    </row>
    <row r="188" spans="1:5" ht="12.75" customHeight="1">
      <c r="A188" s="6" t="s">
        <v>34</v>
      </c>
      <c r="B188" s="27">
        <v>20000</v>
      </c>
      <c r="C188" s="74">
        <v>22050</v>
      </c>
      <c r="D188" s="74">
        <v>22048.4</v>
      </c>
      <c r="E188" s="16">
        <f>D188/C188*100</f>
        <v>99.99274376417235</v>
      </c>
    </row>
    <row r="189" spans="1:5" ht="15" customHeight="1">
      <c r="A189" s="34" t="s">
        <v>50</v>
      </c>
      <c r="B189" s="66">
        <f>B192</f>
        <v>90000</v>
      </c>
      <c r="C189" s="54">
        <f>SUM(C191:C192)</f>
        <v>188426</v>
      </c>
      <c r="D189" s="54">
        <f>SUM(D191:D192)</f>
        <v>3225.6</v>
      </c>
      <c r="E189" s="55">
        <f>D189/C189*100</f>
        <v>1.7118656660970355</v>
      </c>
    </row>
    <row r="190" spans="1:5" ht="10.5" customHeight="1">
      <c r="A190" s="29" t="s">
        <v>4</v>
      </c>
      <c r="B190" s="11"/>
      <c r="C190" s="45"/>
      <c r="D190" s="45"/>
      <c r="E190" s="16"/>
    </row>
    <row r="191" spans="1:5" ht="12.75" customHeight="1">
      <c r="A191" s="28" t="s">
        <v>60</v>
      </c>
      <c r="B191" s="11"/>
      <c r="C191" s="74">
        <v>3426</v>
      </c>
      <c r="D191" s="74">
        <v>3225.6</v>
      </c>
      <c r="E191" s="16">
        <f>D191/C191*100</f>
        <v>94.1506129597198</v>
      </c>
    </row>
    <row r="192" spans="1:5" ht="12.75" customHeight="1">
      <c r="A192" s="108" t="s">
        <v>256</v>
      </c>
      <c r="B192" s="110">
        <v>90000</v>
      </c>
      <c r="C192" s="77">
        <v>185000</v>
      </c>
      <c r="D192" s="77">
        <v>0</v>
      </c>
      <c r="E192" s="63">
        <f>D192/C192*100</f>
        <v>0</v>
      </c>
    </row>
    <row r="193" spans="1:5" ht="19.5" customHeight="1">
      <c r="A193" s="133" t="s">
        <v>87</v>
      </c>
      <c r="B193" s="134">
        <f>B194+B213</f>
        <v>87974</v>
      </c>
      <c r="C193" s="137">
        <f>C194+C213</f>
        <v>166991.7</v>
      </c>
      <c r="D193" s="137">
        <f>D194+D213</f>
        <v>94429.4</v>
      </c>
      <c r="E193" s="140">
        <f>D193/C193*100</f>
        <v>56.54736133592267</v>
      </c>
    </row>
    <row r="194" spans="1:5" ht="15" customHeight="1">
      <c r="A194" s="8" t="s">
        <v>49</v>
      </c>
      <c r="B194" s="12">
        <f>SUM(B196:B210)</f>
        <v>41543</v>
      </c>
      <c r="C194" s="54">
        <f>SUM(C196:C210)</f>
        <v>117609.4</v>
      </c>
      <c r="D194" s="54">
        <f>SUM(D196:D210)</f>
        <v>62343.99999999999</v>
      </c>
      <c r="E194" s="53">
        <f>D194/C194*100</f>
        <v>53.00936829879244</v>
      </c>
    </row>
    <row r="195" spans="1:5" ht="10.5" customHeight="1">
      <c r="A195" s="5" t="s">
        <v>4</v>
      </c>
      <c r="B195" s="10"/>
      <c r="C195" s="74"/>
      <c r="D195" s="45"/>
      <c r="E195" s="14"/>
    </row>
    <row r="196" spans="1:5" ht="12.75" customHeight="1">
      <c r="A196" s="6" t="s">
        <v>13</v>
      </c>
      <c r="B196" s="27">
        <v>200</v>
      </c>
      <c r="C196" s="74">
        <v>610</v>
      </c>
      <c r="D196" s="74">
        <v>467.7</v>
      </c>
      <c r="E196" s="16">
        <f>D196/C196*100</f>
        <v>76.67213114754098</v>
      </c>
    </row>
    <row r="197" spans="1:5" ht="12.75" customHeight="1">
      <c r="A197" s="6" t="s">
        <v>23</v>
      </c>
      <c r="B197" s="27">
        <v>3500</v>
      </c>
      <c r="C197" s="74">
        <v>3705.7</v>
      </c>
      <c r="D197" s="74">
        <v>3705.7</v>
      </c>
      <c r="E197" s="16">
        <f>D197/C197*100</f>
        <v>100</v>
      </c>
    </row>
    <row r="198" spans="1:5" ht="12.75" customHeight="1">
      <c r="A198" s="6" t="s">
        <v>194</v>
      </c>
      <c r="B198" s="27"/>
      <c r="C198" s="74">
        <v>2333.3</v>
      </c>
      <c r="D198" s="74">
        <v>2333.3</v>
      </c>
      <c r="E198" s="16">
        <f aca="true" t="shared" si="12" ref="E198:E207">D198/C198*100</f>
        <v>100</v>
      </c>
    </row>
    <row r="199" spans="1:5" ht="12.75" customHeight="1">
      <c r="A199" s="6" t="s">
        <v>197</v>
      </c>
      <c r="B199" s="27"/>
      <c r="C199" s="74">
        <v>3439.5</v>
      </c>
      <c r="D199" s="74">
        <v>0</v>
      </c>
      <c r="E199" s="16">
        <f t="shared" si="12"/>
        <v>0</v>
      </c>
    </row>
    <row r="200" spans="1:5" ht="12.75" customHeight="1">
      <c r="A200" s="6" t="s">
        <v>196</v>
      </c>
      <c r="B200" s="27"/>
      <c r="C200" s="74">
        <v>244.4</v>
      </c>
      <c r="D200" s="74">
        <v>0</v>
      </c>
      <c r="E200" s="16">
        <f t="shared" si="12"/>
        <v>0</v>
      </c>
    </row>
    <row r="201" spans="1:5" ht="12.75" customHeight="1">
      <c r="A201" s="6" t="s">
        <v>198</v>
      </c>
      <c r="B201" s="27"/>
      <c r="C201" s="74">
        <v>1201.9</v>
      </c>
      <c r="D201" s="74"/>
      <c r="E201" s="16">
        <f t="shared" si="12"/>
        <v>0</v>
      </c>
    </row>
    <row r="202" spans="1:5" ht="12.75" customHeight="1">
      <c r="A202" s="6" t="s">
        <v>216</v>
      </c>
      <c r="B202" s="27"/>
      <c r="C202" s="74">
        <v>320.3</v>
      </c>
      <c r="D202" s="74">
        <v>0</v>
      </c>
      <c r="E202" s="16">
        <f t="shared" si="12"/>
        <v>0</v>
      </c>
    </row>
    <row r="203" spans="1:5" ht="12.75" customHeight="1">
      <c r="A203" s="6" t="s">
        <v>199</v>
      </c>
      <c r="B203" s="27"/>
      <c r="C203" s="74">
        <v>189</v>
      </c>
      <c r="D203" s="74">
        <v>0</v>
      </c>
      <c r="E203" s="16">
        <f t="shared" si="12"/>
        <v>0</v>
      </c>
    </row>
    <row r="204" spans="1:5" ht="12.75" customHeight="1">
      <c r="A204" s="6" t="s">
        <v>200</v>
      </c>
      <c r="B204" s="27"/>
      <c r="C204" s="74">
        <v>291.8</v>
      </c>
      <c r="D204" s="74">
        <v>0</v>
      </c>
      <c r="E204" s="16">
        <f t="shared" si="12"/>
        <v>0</v>
      </c>
    </row>
    <row r="205" spans="1:5" ht="12.75" customHeight="1">
      <c r="A205" s="6" t="s">
        <v>201</v>
      </c>
      <c r="B205" s="27"/>
      <c r="C205" s="74">
        <v>8552.6</v>
      </c>
      <c r="D205" s="74">
        <v>8552.6</v>
      </c>
      <c r="E205" s="16">
        <f t="shared" si="12"/>
        <v>100</v>
      </c>
    </row>
    <row r="206" spans="1:5" ht="12.75" customHeight="1">
      <c r="A206" s="6" t="s">
        <v>202</v>
      </c>
      <c r="B206" s="27"/>
      <c r="C206" s="74">
        <v>4845</v>
      </c>
      <c r="D206" s="74">
        <v>4844.9</v>
      </c>
      <c r="E206" s="16">
        <f t="shared" si="12"/>
        <v>99.99793601651186</v>
      </c>
    </row>
    <row r="207" spans="1:5" ht="12.75" customHeight="1">
      <c r="A207" s="6" t="s">
        <v>203</v>
      </c>
      <c r="B207" s="27"/>
      <c r="C207" s="74">
        <v>124.9</v>
      </c>
      <c r="D207" s="74">
        <v>0</v>
      </c>
      <c r="E207" s="16">
        <f t="shared" si="12"/>
        <v>0</v>
      </c>
    </row>
    <row r="208" spans="1:5" ht="12.75" customHeight="1">
      <c r="A208" s="6" t="s">
        <v>242</v>
      </c>
      <c r="B208" s="27"/>
      <c r="C208" s="74">
        <v>30548.6</v>
      </c>
      <c r="D208" s="74">
        <v>14117.7</v>
      </c>
      <c r="E208" s="16">
        <f aca="true" t="shared" si="13" ref="E208:E213">D208/C208*100</f>
        <v>46.21390178273309</v>
      </c>
    </row>
    <row r="209" spans="1:5" ht="12.75" customHeight="1">
      <c r="A209" s="6" t="s">
        <v>204</v>
      </c>
      <c r="B209" s="27"/>
      <c r="C209" s="74">
        <v>1327.2</v>
      </c>
      <c r="D209" s="74">
        <v>1327.2</v>
      </c>
      <c r="E209" s="16">
        <f t="shared" si="13"/>
        <v>100</v>
      </c>
    </row>
    <row r="210" spans="1:5" ht="12.75" customHeight="1">
      <c r="A210" s="6" t="s">
        <v>86</v>
      </c>
      <c r="B210" s="27">
        <v>37843</v>
      </c>
      <c r="C210" s="76">
        <v>59875.2</v>
      </c>
      <c r="D210" s="76">
        <f>25604+189+1201.9</f>
        <v>26994.9</v>
      </c>
      <c r="E210" s="16">
        <f t="shared" si="13"/>
        <v>45.08527737694405</v>
      </c>
    </row>
    <row r="211" spans="1:5" ht="12.75" customHeight="1">
      <c r="A211" s="6" t="s">
        <v>88</v>
      </c>
      <c r="B211" s="27"/>
      <c r="C211" s="74">
        <v>12394.4</v>
      </c>
      <c r="D211" s="74">
        <v>11813</v>
      </c>
      <c r="E211" s="16">
        <f t="shared" si="13"/>
        <v>95.30917188407668</v>
      </c>
    </row>
    <row r="212" spans="1:5" ht="12.75" customHeight="1">
      <c r="A212" s="6" t="s">
        <v>128</v>
      </c>
      <c r="B212" s="27"/>
      <c r="C212" s="74">
        <v>5743.1</v>
      </c>
      <c r="D212" s="74">
        <v>5743.1</v>
      </c>
      <c r="E212" s="16">
        <f t="shared" si="13"/>
        <v>100</v>
      </c>
    </row>
    <row r="213" spans="1:5" ht="13.5" customHeight="1">
      <c r="A213" s="34" t="s">
        <v>50</v>
      </c>
      <c r="B213" s="66">
        <f>B221</f>
        <v>46431</v>
      </c>
      <c r="C213" s="54">
        <f>SUM(C215:C221)</f>
        <v>49382.3</v>
      </c>
      <c r="D213" s="54">
        <f>SUM(D215:D221)</f>
        <v>32085.4</v>
      </c>
      <c r="E213" s="55">
        <f t="shared" si="13"/>
        <v>64.97348240158924</v>
      </c>
    </row>
    <row r="214" spans="1:5" ht="10.5" customHeight="1">
      <c r="A214" s="29" t="s">
        <v>4</v>
      </c>
      <c r="B214" s="11"/>
      <c r="C214" s="45"/>
      <c r="D214" s="45"/>
      <c r="E214" s="16"/>
    </row>
    <row r="215" spans="1:5" ht="12.75" customHeight="1">
      <c r="A215" s="28" t="s">
        <v>194</v>
      </c>
      <c r="B215" s="11"/>
      <c r="C215" s="74">
        <v>366.7</v>
      </c>
      <c r="D215" s="74">
        <v>366.7</v>
      </c>
      <c r="E215" s="16">
        <f aca="true" t="shared" si="14" ref="E215:E225">D215/C215*100</f>
        <v>100</v>
      </c>
    </row>
    <row r="216" spans="1:5" ht="12.75" customHeight="1">
      <c r="A216" s="28" t="s">
        <v>244</v>
      </c>
      <c r="B216" s="11"/>
      <c r="C216" s="74">
        <v>9886.4</v>
      </c>
      <c r="D216" s="74">
        <v>9886.4</v>
      </c>
      <c r="E216" s="16">
        <f t="shared" si="14"/>
        <v>100</v>
      </c>
    </row>
    <row r="217" spans="1:5" ht="12.75" customHeight="1">
      <c r="A217" s="28" t="s">
        <v>243</v>
      </c>
      <c r="B217" s="11"/>
      <c r="C217" s="74">
        <v>4434.7</v>
      </c>
      <c r="D217" s="74">
        <v>4434.7</v>
      </c>
      <c r="E217" s="16">
        <f t="shared" si="14"/>
        <v>100</v>
      </c>
    </row>
    <row r="218" spans="1:5" ht="12.75" customHeight="1">
      <c r="A218" s="28" t="s">
        <v>195</v>
      </c>
      <c r="B218" s="11"/>
      <c r="C218" s="74">
        <v>198.1</v>
      </c>
      <c r="D218" s="74">
        <v>198.1</v>
      </c>
      <c r="E218" s="16">
        <f t="shared" si="14"/>
        <v>100</v>
      </c>
    </row>
    <row r="219" spans="1:5" ht="12.75" customHeight="1">
      <c r="A219" s="28" t="s">
        <v>196</v>
      </c>
      <c r="B219" s="11"/>
      <c r="C219" s="74">
        <v>288.6</v>
      </c>
      <c r="D219" s="74">
        <v>0</v>
      </c>
      <c r="E219" s="16">
        <f t="shared" si="14"/>
        <v>0</v>
      </c>
    </row>
    <row r="220" spans="1:5" ht="12.75" customHeight="1">
      <c r="A220" s="28" t="s">
        <v>95</v>
      </c>
      <c r="B220" s="11"/>
      <c r="C220" s="74">
        <v>2294.3</v>
      </c>
      <c r="D220" s="74">
        <v>2294.3</v>
      </c>
      <c r="E220" s="16">
        <f t="shared" si="14"/>
        <v>100</v>
      </c>
    </row>
    <row r="221" spans="1:5" ht="12.75" customHeight="1">
      <c r="A221" s="28" t="s">
        <v>86</v>
      </c>
      <c r="B221" s="11">
        <v>46431</v>
      </c>
      <c r="C221" s="74">
        <v>31913.5</v>
      </c>
      <c r="D221" s="76">
        <v>14905.2</v>
      </c>
      <c r="E221" s="16">
        <f t="shared" si="14"/>
        <v>46.70499945164273</v>
      </c>
    </row>
    <row r="222" spans="1:5" ht="12.75" customHeight="1">
      <c r="A222" s="28" t="s">
        <v>129</v>
      </c>
      <c r="B222" s="11"/>
      <c r="C222" s="74">
        <v>7669.2</v>
      </c>
      <c r="D222" s="74">
        <v>7669.2</v>
      </c>
      <c r="E222" s="16">
        <f t="shared" si="14"/>
        <v>100</v>
      </c>
    </row>
    <row r="223" spans="1:5" ht="12.75" customHeight="1">
      <c r="A223" s="108" t="s">
        <v>130</v>
      </c>
      <c r="B223" s="110">
        <v>200</v>
      </c>
      <c r="C223" s="77">
        <v>200</v>
      </c>
      <c r="D223" s="77">
        <v>200</v>
      </c>
      <c r="E223" s="63">
        <f t="shared" si="14"/>
        <v>100</v>
      </c>
    </row>
    <row r="224" spans="1:5" ht="18" customHeight="1">
      <c r="A224" s="133" t="s">
        <v>22</v>
      </c>
      <c r="B224" s="134">
        <f>B225</f>
        <v>336059</v>
      </c>
      <c r="C224" s="137">
        <f>C225+C248</f>
        <v>4380264.4</v>
      </c>
      <c r="D224" s="137">
        <f>D225+D248</f>
        <v>4374566.9</v>
      </c>
      <c r="E224" s="140">
        <f t="shared" si="14"/>
        <v>99.86992794316252</v>
      </c>
    </row>
    <row r="225" spans="1:5" ht="12.75" customHeight="1">
      <c r="A225" s="8" t="s">
        <v>49</v>
      </c>
      <c r="B225" s="12">
        <f>SUM(B227:B247)</f>
        <v>336059</v>
      </c>
      <c r="C225" s="54">
        <f>SUM(C227:C247)</f>
        <v>4365030.7</v>
      </c>
      <c r="D225" s="54">
        <f>SUM(D227:D247)</f>
        <v>4364834.4</v>
      </c>
      <c r="E225" s="53">
        <f t="shared" si="14"/>
        <v>99.99550289531756</v>
      </c>
    </row>
    <row r="226" spans="1:5" ht="10.5" customHeight="1">
      <c r="A226" s="5" t="s">
        <v>4</v>
      </c>
      <c r="B226" s="25"/>
      <c r="C226" s="74"/>
      <c r="D226" s="74"/>
      <c r="E226" s="6"/>
    </row>
    <row r="227" spans="1:5" ht="12.75" customHeight="1">
      <c r="A227" s="7" t="s">
        <v>23</v>
      </c>
      <c r="B227" s="25">
        <v>299998</v>
      </c>
      <c r="C227" s="74">
        <v>312151.2</v>
      </c>
      <c r="D227" s="74">
        <v>312151.2</v>
      </c>
      <c r="E227" s="16">
        <f>D227/C227*100</f>
        <v>100</v>
      </c>
    </row>
    <row r="228" spans="1:5" ht="12.75" customHeight="1">
      <c r="A228" s="7" t="s">
        <v>39</v>
      </c>
      <c r="B228" s="25"/>
      <c r="C228" s="74"/>
      <c r="D228" s="74"/>
      <c r="E228" s="6"/>
    </row>
    <row r="229" spans="1:5" ht="12.75" customHeight="1">
      <c r="A229" s="7" t="s">
        <v>36</v>
      </c>
      <c r="B229" s="25"/>
      <c r="C229" s="74">
        <v>1501862.8</v>
      </c>
      <c r="D229" s="74">
        <v>1501830.7</v>
      </c>
      <c r="E229" s="16">
        <f aca="true" t="shared" si="15" ref="E229:E248">D229/C229*100</f>
        <v>99.99786265429837</v>
      </c>
    </row>
    <row r="230" spans="1:5" ht="12.75" customHeight="1">
      <c r="A230" s="7" t="s">
        <v>37</v>
      </c>
      <c r="B230" s="25"/>
      <c r="C230" s="74">
        <v>147116</v>
      </c>
      <c r="D230" s="74">
        <v>147011.2</v>
      </c>
      <c r="E230" s="16">
        <f t="shared" si="15"/>
        <v>99.92876369667474</v>
      </c>
    </row>
    <row r="231" spans="1:5" ht="12.75" customHeight="1">
      <c r="A231" s="7" t="s">
        <v>38</v>
      </c>
      <c r="B231" s="25"/>
      <c r="C231" s="74">
        <v>2321307.2</v>
      </c>
      <c r="D231" s="74">
        <v>2321283.7</v>
      </c>
      <c r="E231" s="16">
        <f t="shared" si="15"/>
        <v>99.99898763937837</v>
      </c>
    </row>
    <row r="232" spans="1:5" ht="12.75" customHeight="1">
      <c r="A232" s="7" t="s">
        <v>178</v>
      </c>
      <c r="B232" s="25"/>
      <c r="C232" s="74">
        <v>82.8</v>
      </c>
      <c r="D232" s="74">
        <v>82.7</v>
      </c>
      <c r="E232" s="16">
        <f t="shared" si="15"/>
        <v>99.87922705314011</v>
      </c>
    </row>
    <row r="233" spans="1:5" ht="12.75" customHeight="1">
      <c r="A233" s="7" t="s">
        <v>180</v>
      </c>
      <c r="B233" s="25"/>
      <c r="C233" s="74">
        <v>3148.9</v>
      </c>
      <c r="D233" s="76">
        <v>3148.9</v>
      </c>
      <c r="E233" s="16">
        <f t="shared" si="15"/>
        <v>100</v>
      </c>
    </row>
    <row r="234" spans="1:5" ht="12.75" customHeight="1">
      <c r="A234" s="7" t="s">
        <v>179</v>
      </c>
      <c r="B234" s="25"/>
      <c r="C234" s="74">
        <v>51605.3</v>
      </c>
      <c r="D234" s="74">
        <v>51590.2</v>
      </c>
      <c r="E234" s="16">
        <f t="shared" si="15"/>
        <v>99.97073943955368</v>
      </c>
    </row>
    <row r="235" spans="1:5" ht="12.75" customHeight="1">
      <c r="A235" s="7" t="s">
        <v>251</v>
      </c>
      <c r="B235" s="25"/>
      <c r="C235" s="74">
        <v>2527.2</v>
      </c>
      <c r="D235" s="74">
        <v>2527.2</v>
      </c>
      <c r="E235" s="16">
        <f t="shared" si="15"/>
        <v>100</v>
      </c>
    </row>
    <row r="236" spans="1:5" ht="12.75" customHeight="1">
      <c r="A236" s="7" t="s">
        <v>217</v>
      </c>
      <c r="B236" s="25"/>
      <c r="C236" s="74">
        <v>3004.6</v>
      </c>
      <c r="D236" s="74">
        <v>3004.6</v>
      </c>
      <c r="E236" s="16">
        <f t="shared" si="15"/>
        <v>100</v>
      </c>
    </row>
    <row r="237" spans="1:5" ht="12.75" customHeight="1">
      <c r="A237" s="7" t="s">
        <v>181</v>
      </c>
      <c r="B237" s="25"/>
      <c r="C237" s="74">
        <v>734.9</v>
      </c>
      <c r="D237" s="74">
        <v>728.4</v>
      </c>
      <c r="E237" s="16">
        <f t="shared" si="15"/>
        <v>99.11552592189413</v>
      </c>
    </row>
    <row r="238" spans="1:5" ht="12.75" customHeight="1">
      <c r="A238" s="7" t="s">
        <v>182</v>
      </c>
      <c r="B238" s="25"/>
      <c r="C238" s="74">
        <v>1667.4</v>
      </c>
      <c r="D238" s="74">
        <v>1667.4</v>
      </c>
      <c r="E238" s="16">
        <f t="shared" si="15"/>
        <v>100</v>
      </c>
    </row>
    <row r="239" spans="1:5" ht="12.75" customHeight="1">
      <c r="A239" s="7" t="s">
        <v>183</v>
      </c>
      <c r="B239" s="25"/>
      <c r="C239" s="74">
        <v>655.6</v>
      </c>
      <c r="D239" s="74">
        <v>655.6</v>
      </c>
      <c r="E239" s="16">
        <f t="shared" si="15"/>
        <v>100</v>
      </c>
    </row>
    <row r="240" spans="1:5" ht="12.75" customHeight="1">
      <c r="A240" s="7" t="s">
        <v>184</v>
      </c>
      <c r="B240" s="25"/>
      <c r="C240" s="74">
        <v>3009.6</v>
      </c>
      <c r="D240" s="74">
        <v>3009.6</v>
      </c>
      <c r="E240" s="16">
        <f t="shared" si="15"/>
        <v>100</v>
      </c>
    </row>
    <row r="241" spans="1:5" ht="12.75" customHeight="1">
      <c r="A241" s="7" t="s">
        <v>185</v>
      </c>
      <c r="B241" s="25"/>
      <c r="C241" s="74">
        <v>64</v>
      </c>
      <c r="D241" s="74">
        <v>64</v>
      </c>
      <c r="E241" s="16">
        <f t="shared" si="15"/>
        <v>100</v>
      </c>
    </row>
    <row r="242" spans="1:5" ht="12.75" customHeight="1">
      <c r="A242" s="7" t="s">
        <v>218</v>
      </c>
      <c r="B242" s="25"/>
      <c r="C242" s="74">
        <v>8</v>
      </c>
      <c r="D242" s="74">
        <v>8</v>
      </c>
      <c r="E242" s="16">
        <f t="shared" si="15"/>
        <v>100</v>
      </c>
    </row>
    <row r="243" spans="1:5" ht="12.75" customHeight="1">
      <c r="A243" s="7" t="s">
        <v>219</v>
      </c>
      <c r="B243" s="25"/>
      <c r="C243" s="74">
        <v>526</v>
      </c>
      <c r="D243" s="74">
        <v>526</v>
      </c>
      <c r="E243" s="16">
        <f t="shared" si="15"/>
        <v>100</v>
      </c>
    </row>
    <row r="244" spans="1:5" ht="12.75" customHeight="1">
      <c r="A244" s="7" t="s">
        <v>186</v>
      </c>
      <c r="B244" s="25"/>
      <c r="C244" s="74">
        <v>1371.7</v>
      </c>
      <c r="D244" s="74">
        <v>1371.6</v>
      </c>
      <c r="E244" s="16">
        <f t="shared" si="15"/>
        <v>99.99270977619011</v>
      </c>
    </row>
    <row r="245" spans="1:5" ht="12.75" customHeight="1">
      <c r="A245" s="7" t="s">
        <v>64</v>
      </c>
      <c r="B245" s="25"/>
      <c r="C245" s="74">
        <v>354.7</v>
      </c>
      <c r="D245" s="74">
        <v>354.7</v>
      </c>
      <c r="E245" s="16">
        <f t="shared" si="15"/>
        <v>100</v>
      </c>
    </row>
    <row r="246" spans="1:5" ht="12.75" customHeight="1">
      <c r="A246" s="6" t="s">
        <v>13</v>
      </c>
      <c r="B246" s="25">
        <v>21061</v>
      </c>
      <c r="C246" s="74">
        <v>10082.8</v>
      </c>
      <c r="D246" s="76">
        <v>10076.8</v>
      </c>
      <c r="E246" s="18">
        <f t="shared" si="15"/>
        <v>99.94049272027611</v>
      </c>
    </row>
    <row r="247" spans="1:5" ht="12.75" customHeight="1">
      <c r="A247" s="6" t="s">
        <v>63</v>
      </c>
      <c r="B247" s="25">
        <v>15000</v>
      </c>
      <c r="C247" s="74">
        <v>3750</v>
      </c>
      <c r="D247" s="74">
        <v>3741.9</v>
      </c>
      <c r="E247" s="16">
        <f t="shared" si="15"/>
        <v>99.784</v>
      </c>
    </row>
    <row r="248" spans="1:5" ht="13.5" customHeight="1">
      <c r="A248" s="34" t="s">
        <v>50</v>
      </c>
      <c r="B248" s="25"/>
      <c r="C248" s="54">
        <f>SUM(C250:C253)</f>
        <v>15233.7</v>
      </c>
      <c r="D248" s="54">
        <f>SUM(D250:D253)</f>
        <v>9732.5</v>
      </c>
      <c r="E248" s="55">
        <f t="shared" si="15"/>
        <v>63.88795893315478</v>
      </c>
    </row>
    <row r="249" spans="1:5" ht="10.5" customHeight="1">
      <c r="A249" s="5" t="s">
        <v>4</v>
      </c>
      <c r="B249" s="25"/>
      <c r="C249" s="45"/>
      <c r="D249" s="45"/>
      <c r="E249" s="16"/>
    </row>
    <row r="250" spans="1:5" ht="12.75" customHeight="1">
      <c r="A250" s="28" t="s">
        <v>75</v>
      </c>
      <c r="B250" s="27"/>
      <c r="C250" s="74">
        <v>6695</v>
      </c>
      <c r="D250" s="74">
        <v>6693.8</v>
      </c>
      <c r="E250" s="16">
        <f aca="true" t="shared" si="16" ref="E250:E255">D250/C250*100</f>
        <v>99.98207617625093</v>
      </c>
    </row>
    <row r="251" spans="1:5" ht="12.75" customHeight="1">
      <c r="A251" s="28" t="s">
        <v>214</v>
      </c>
      <c r="B251" s="27"/>
      <c r="C251" s="74">
        <v>5500</v>
      </c>
      <c r="D251" s="74">
        <v>0</v>
      </c>
      <c r="E251" s="16">
        <f t="shared" si="16"/>
        <v>0</v>
      </c>
    </row>
    <row r="252" spans="1:5" ht="12.75" customHeight="1">
      <c r="A252" s="28" t="s">
        <v>219</v>
      </c>
      <c r="B252" s="27"/>
      <c r="C252" s="74">
        <v>474</v>
      </c>
      <c r="D252" s="74">
        <v>474</v>
      </c>
      <c r="E252" s="16">
        <f t="shared" si="16"/>
        <v>100</v>
      </c>
    </row>
    <row r="253" spans="1:5" ht="12.75" customHeight="1">
      <c r="A253" s="108" t="s">
        <v>179</v>
      </c>
      <c r="B253" s="111"/>
      <c r="C253" s="77">
        <v>2564.7</v>
      </c>
      <c r="D253" s="77">
        <v>2564.7</v>
      </c>
      <c r="E253" s="63">
        <f t="shared" si="16"/>
        <v>100</v>
      </c>
    </row>
    <row r="254" spans="1:5" ht="18" customHeight="1">
      <c r="A254" s="133" t="s">
        <v>24</v>
      </c>
      <c r="B254" s="134">
        <f>B255+B264</f>
        <v>294974</v>
      </c>
      <c r="C254" s="137">
        <f>C255+C264</f>
        <v>348390.2</v>
      </c>
      <c r="D254" s="137">
        <f>D255+D264</f>
        <v>348072.3</v>
      </c>
      <c r="E254" s="140">
        <f t="shared" si="16"/>
        <v>99.90875173871136</v>
      </c>
    </row>
    <row r="255" spans="1:5" ht="15" customHeight="1">
      <c r="A255" s="8" t="s">
        <v>49</v>
      </c>
      <c r="B255" s="12">
        <f>SUM(B257:B262)</f>
        <v>294974</v>
      </c>
      <c r="C255" s="54">
        <f>SUM(C257:C263)</f>
        <v>274345.9</v>
      </c>
      <c r="D255" s="54">
        <f>SUM(D257:D263)</f>
        <v>274051.1</v>
      </c>
      <c r="E255" s="19">
        <f t="shared" si="16"/>
        <v>99.89254441199958</v>
      </c>
    </row>
    <row r="256" spans="1:5" ht="10.5" customHeight="1">
      <c r="A256" s="5" t="s">
        <v>4</v>
      </c>
      <c r="B256" s="10"/>
      <c r="C256" s="74"/>
      <c r="D256" s="45"/>
      <c r="E256" s="20"/>
    </row>
    <row r="257" spans="1:5" ht="12.75" customHeight="1">
      <c r="A257" s="7" t="s">
        <v>23</v>
      </c>
      <c r="B257" s="11">
        <v>189798</v>
      </c>
      <c r="C257" s="74">
        <v>189360.5</v>
      </c>
      <c r="D257" s="74">
        <v>189360.5</v>
      </c>
      <c r="E257" s="18">
        <f aca="true" t="shared" si="17" ref="E257:E271">D257/C257*100</f>
        <v>100</v>
      </c>
    </row>
    <row r="258" spans="1:5" ht="12.75" customHeight="1">
      <c r="A258" s="7" t="s">
        <v>98</v>
      </c>
      <c r="B258" s="11">
        <v>65760</v>
      </c>
      <c r="C258" s="74">
        <v>66496.1</v>
      </c>
      <c r="D258" s="74">
        <v>66496.1</v>
      </c>
      <c r="E258" s="18">
        <f t="shared" si="17"/>
        <v>100</v>
      </c>
    </row>
    <row r="259" spans="1:5" ht="12.75" customHeight="1">
      <c r="A259" s="7" t="s">
        <v>59</v>
      </c>
      <c r="B259" s="11"/>
      <c r="C259" s="78">
        <v>1915.1</v>
      </c>
      <c r="D259" s="74">
        <v>1915.1</v>
      </c>
      <c r="E259" s="16">
        <f t="shared" si="17"/>
        <v>100</v>
      </c>
    </row>
    <row r="260" spans="1:5" ht="12.75" customHeight="1">
      <c r="A260" s="7" t="s">
        <v>158</v>
      </c>
      <c r="B260" s="11"/>
      <c r="C260" s="78">
        <v>231.8</v>
      </c>
      <c r="D260" s="74">
        <v>231.8</v>
      </c>
      <c r="E260" s="18">
        <f t="shared" si="17"/>
        <v>100</v>
      </c>
    </row>
    <row r="261" spans="1:5" ht="12.75" customHeight="1">
      <c r="A261" s="7" t="s">
        <v>231</v>
      </c>
      <c r="B261" s="11"/>
      <c r="C261" s="78">
        <v>116</v>
      </c>
      <c r="D261" s="74">
        <v>116</v>
      </c>
      <c r="E261" s="18">
        <f t="shared" si="17"/>
        <v>100</v>
      </c>
    </row>
    <row r="262" spans="1:5" ht="12.75" customHeight="1">
      <c r="A262" s="6" t="s">
        <v>13</v>
      </c>
      <c r="B262" s="25">
        <v>39416</v>
      </c>
      <c r="C262" s="74">
        <v>16082.9</v>
      </c>
      <c r="D262" s="74">
        <v>15788.8</v>
      </c>
      <c r="E262" s="18">
        <f t="shared" si="17"/>
        <v>98.1713496943959</v>
      </c>
    </row>
    <row r="263" spans="1:5" ht="12.75" customHeight="1">
      <c r="A263" s="6" t="s">
        <v>86</v>
      </c>
      <c r="B263" s="25"/>
      <c r="C263" s="74">
        <v>143.5</v>
      </c>
      <c r="D263" s="74">
        <v>142.8</v>
      </c>
      <c r="E263" s="18">
        <f t="shared" si="17"/>
        <v>99.51219512195124</v>
      </c>
    </row>
    <row r="264" spans="1:5" ht="15" customHeight="1">
      <c r="A264" s="8" t="s">
        <v>50</v>
      </c>
      <c r="B264" s="12"/>
      <c r="C264" s="54">
        <f>SUM(C266:C272)</f>
        <v>74044.3</v>
      </c>
      <c r="D264" s="54">
        <f>SUM(D266:D272)</f>
        <v>74021.2</v>
      </c>
      <c r="E264" s="19">
        <f t="shared" si="17"/>
        <v>99.96880246014885</v>
      </c>
    </row>
    <row r="265" spans="1:5" ht="10.5" customHeight="1">
      <c r="A265" s="5" t="s">
        <v>4</v>
      </c>
      <c r="B265" s="25"/>
      <c r="C265" s="74"/>
      <c r="D265" s="74"/>
      <c r="E265" s="20"/>
    </row>
    <row r="266" spans="1:5" ht="12.75" customHeight="1">
      <c r="A266" s="7" t="s">
        <v>159</v>
      </c>
      <c r="B266" s="25"/>
      <c r="C266" s="74">
        <v>17027.3</v>
      </c>
      <c r="D266" s="74">
        <v>17027.3</v>
      </c>
      <c r="E266" s="18">
        <f t="shared" si="17"/>
        <v>100</v>
      </c>
    </row>
    <row r="267" spans="1:5" ht="12.75" customHeight="1">
      <c r="A267" s="7" t="s">
        <v>220</v>
      </c>
      <c r="B267" s="25"/>
      <c r="C267" s="74">
        <v>5000</v>
      </c>
      <c r="D267" s="74">
        <v>5000</v>
      </c>
      <c r="E267" s="18">
        <f t="shared" si="17"/>
        <v>100</v>
      </c>
    </row>
    <row r="268" spans="1:5" ht="12.75" customHeight="1">
      <c r="A268" s="7" t="s">
        <v>60</v>
      </c>
      <c r="B268" s="25"/>
      <c r="C268" s="74">
        <v>352.1</v>
      </c>
      <c r="D268" s="74">
        <v>352</v>
      </c>
      <c r="E268" s="18">
        <f t="shared" si="17"/>
        <v>99.97159897756318</v>
      </c>
    </row>
    <row r="269" spans="1:5" ht="12.75" customHeight="1">
      <c r="A269" s="7" t="s">
        <v>75</v>
      </c>
      <c r="B269" s="25"/>
      <c r="C269" s="74">
        <v>1850</v>
      </c>
      <c r="D269" s="74">
        <v>1850</v>
      </c>
      <c r="E269" s="18">
        <f t="shared" si="17"/>
        <v>100</v>
      </c>
    </row>
    <row r="270" spans="1:5" ht="12.75" customHeight="1">
      <c r="A270" s="7" t="s">
        <v>214</v>
      </c>
      <c r="B270" s="25"/>
      <c r="C270" s="74">
        <v>33203.9</v>
      </c>
      <c r="D270" s="74">
        <v>33181.5</v>
      </c>
      <c r="E270" s="18">
        <f t="shared" si="17"/>
        <v>99.93253804522962</v>
      </c>
    </row>
    <row r="271" spans="1:5" ht="12.75" customHeight="1">
      <c r="A271" s="7" t="s">
        <v>191</v>
      </c>
      <c r="B271" s="25"/>
      <c r="C271" s="74">
        <v>1325</v>
      </c>
      <c r="D271" s="74">
        <v>1325</v>
      </c>
      <c r="E271" s="18">
        <f t="shared" si="17"/>
        <v>100</v>
      </c>
    </row>
    <row r="272" spans="1:5" ht="12.75" customHeight="1">
      <c r="A272" s="62" t="s">
        <v>86</v>
      </c>
      <c r="B272" s="110"/>
      <c r="C272" s="77">
        <v>15286</v>
      </c>
      <c r="D272" s="77">
        <v>15285.4</v>
      </c>
      <c r="E272" s="109">
        <f>D272/C272*100</f>
        <v>99.99607483972261</v>
      </c>
    </row>
    <row r="273" spans="1:5" ht="19.5" customHeight="1">
      <c r="A273" s="133" t="s">
        <v>25</v>
      </c>
      <c r="B273" s="134">
        <f>B274</f>
        <v>126329</v>
      </c>
      <c r="C273" s="137">
        <f>C274+C285</f>
        <v>222455.4</v>
      </c>
      <c r="D273" s="137">
        <f>D274+D285</f>
        <v>221125.90000000002</v>
      </c>
      <c r="E273" s="136">
        <f>D273/C273*100</f>
        <v>99.40235211192898</v>
      </c>
    </row>
    <row r="274" spans="1:5" ht="15" customHeight="1">
      <c r="A274" s="8" t="s">
        <v>49</v>
      </c>
      <c r="B274" s="12">
        <f>SUM(B276:B283)</f>
        <v>126329</v>
      </c>
      <c r="C274" s="54">
        <f>SUM(C276:C284)</f>
        <v>135152.8</v>
      </c>
      <c r="D274" s="54">
        <f>SUM(D276:D284)</f>
        <v>134526.2</v>
      </c>
      <c r="E274" s="19">
        <f>D274/C274*100</f>
        <v>99.53637660485023</v>
      </c>
    </row>
    <row r="275" spans="1:5" ht="10.5" customHeight="1">
      <c r="A275" s="5" t="s">
        <v>4</v>
      </c>
      <c r="B275" s="25"/>
      <c r="C275" s="74"/>
      <c r="D275" s="74"/>
      <c r="E275" s="20"/>
    </row>
    <row r="276" spans="1:5" ht="12.75" customHeight="1">
      <c r="A276" s="7" t="s">
        <v>23</v>
      </c>
      <c r="B276" s="25">
        <v>94365</v>
      </c>
      <c r="C276" s="74">
        <v>100304.6</v>
      </c>
      <c r="D276" s="74">
        <v>100304.6</v>
      </c>
      <c r="E276" s="18">
        <f aca="true" t="shared" si="18" ref="E276:E289">D276/C276*100</f>
        <v>100</v>
      </c>
    </row>
    <row r="277" spans="1:5" ht="12.75" customHeight="1">
      <c r="A277" s="7" t="s">
        <v>13</v>
      </c>
      <c r="B277" s="25">
        <v>23964</v>
      </c>
      <c r="C277" s="74">
        <v>15450.4</v>
      </c>
      <c r="D277" s="74">
        <v>15450.4</v>
      </c>
      <c r="E277" s="18">
        <f t="shared" si="18"/>
        <v>100</v>
      </c>
    </row>
    <row r="278" spans="1:5" ht="12.75" customHeight="1">
      <c r="A278" s="7" t="s">
        <v>77</v>
      </c>
      <c r="B278" s="25"/>
      <c r="C278" s="74">
        <v>9274</v>
      </c>
      <c r="D278" s="74">
        <v>9274</v>
      </c>
      <c r="E278" s="18">
        <f t="shared" si="18"/>
        <v>100</v>
      </c>
    </row>
    <row r="279" spans="1:5" ht="12.75" customHeight="1">
      <c r="A279" s="7" t="s">
        <v>160</v>
      </c>
      <c r="B279" s="25"/>
      <c r="C279" s="74">
        <v>136</v>
      </c>
      <c r="D279" s="74">
        <v>136</v>
      </c>
      <c r="E279" s="18">
        <f t="shared" si="18"/>
        <v>100</v>
      </c>
    </row>
    <row r="280" spans="1:5" ht="12.75" customHeight="1">
      <c r="A280" s="7" t="s">
        <v>161</v>
      </c>
      <c r="B280" s="25"/>
      <c r="C280" s="74">
        <v>316</v>
      </c>
      <c r="D280" s="74">
        <v>316</v>
      </c>
      <c r="E280" s="18">
        <f t="shared" si="18"/>
        <v>100</v>
      </c>
    </row>
    <row r="281" spans="1:5" ht="12.75" customHeight="1">
      <c r="A281" s="7" t="s">
        <v>162</v>
      </c>
      <c r="B281" s="25"/>
      <c r="C281" s="74">
        <v>935.8</v>
      </c>
      <c r="D281" s="74">
        <v>935.8</v>
      </c>
      <c r="E281" s="18">
        <f t="shared" si="18"/>
        <v>100</v>
      </c>
    </row>
    <row r="282" spans="1:5" ht="12.75" customHeight="1">
      <c r="A282" s="7" t="s">
        <v>64</v>
      </c>
      <c r="B282" s="25"/>
      <c r="C282" s="74">
        <v>16</v>
      </c>
      <c r="D282" s="74">
        <v>16</v>
      </c>
      <c r="E282" s="18">
        <f t="shared" si="18"/>
        <v>100</v>
      </c>
    </row>
    <row r="283" spans="1:5" ht="12.75" customHeight="1">
      <c r="A283" s="6" t="s">
        <v>63</v>
      </c>
      <c r="B283" s="25">
        <v>8000</v>
      </c>
      <c r="C283" s="74">
        <v>7860</v>
      </c>
      <c r="D283" s="74">
        <v>7859.2</v>
      </c>
      <c r="E283" s="18">
        <f t="shared" si="18"/>
        <v>99.98982188295165</v>
      </c>
    </row>
    <row r="284" spans="1:5" ht="12.75" customHeight="1">
      <c r="A284" s="6" t="s">
        <v>86</v>
      </c>
      <c r="B284" s="25"/>
      <c r="C284" s="74">
        <v>860</v>
      </c>
      <c r="D284" s="74">
        <v>234.2</v>
      </c>
      <c r="E284" s="16">
        <f t="shared" si="18"/>
        <v>27.232558139534884</v>
      </c>
    </row>
    <row r="285" spans="1:5" ht="18" customHeight="1">
      <c r="A285" s="8" t="s">
        <v>50</v>
      </c>
      <c r="B285" s="12"/>
      <c r="C285" s="54">
        <f>SUM(C287:C290)</f>
        <v>87302.6</v>
      </c>
      <c r="D285" s="54">
        <f>SUM(D287:D290)</f>
        <v>86599.7</v>
      </c>
      <c r="E285" s="19">
        <f t="shared" si="18"/>
        <v>99.19486933951566</v>
      </c>
    </row>
    <row r="286" spans="1:5" ht="10.5" customHeight="1">
      <c r="A286" s="5" t="s">
        <v>4</v>
      </c>
      <c r="B286" s="25"/>
      <c r="C286" s="74"/>
      <c r="D286" s="74"/>
      <c r="E286" s="20"/>
    </row>
    <row r="287" spans="1:5" ht="12.75" customHeight="1">
      <c r="A287" s="7" t="s">
        <v>162</v>
      </c>
      <c r="B287" s="25"/>
      <c r="C287" s="74">
        <v>80659</v>
      </c>
      <c r="D287" s="74">
        <v>80659</v>
      </c>
      <c r="E287" s="18">
        <f t="shared" si="18"/>
        <v>100</v>
      </c>
    </row>
    <row r="288" spans="1:5" ht="12.75" customHeight="1">
      <c r="A288" s="7" t="s">
        <v>95</v>
      </c>
      <c r="B288" s="25"/>
      <c r="C288" s="74">
        <v>1000</v>
      </c>
      <c r="D288" s="74">
        <v>1000</v>
      </c>
      <c r="E288" s="18">
        <f t="shared" si="18"/>
        <v>100</v>
      </c>
    </row>
    <row r="289" spans="1:5" ht="12.75" customHeight="1">
      <c r="A289" s="7" t="s">
        <v>63</v>
      </c>
      <c r="B289" s="25"/>
      <c r="C289" s="74">
        <v>800</v>
      </c>
      <c r="D289" s="74">
        <v>800</v>
      </c>
      <c r="E289" s="18">
        <f t="shared" si="18"/>
        <v>100</v>
      </c>
    </row>
    <row r="290" spans="1:5" ht="12.75" customHeight="1">
      <c r="A290" s="62" t="s">
        <v>86</v>
      </c>
      <c r="B290" s="65"/>
      <c r="C290" s="77">
        <v>4843.6</v>
      </c>
      <c r="D290" s="77">
        <v>4140.7</v>
      </c>
      <c r="E290" s="63">
        <f>D290/C290*100</f>
        <v>85.48806672722768</v>
      </c>
    </row>
    <row r="291" spans="1:5" ht="21.75" customHeight="1">
      <c r="A291" s="133" t="s">
        <v>53</v>
      </c>
      <c r="B291" s="134">
        <f>B293+B294</f>
        <v>4400</v>
      </c>
      <c r="C291" s="137">
        <f>C294</f>
        <v>4400</v>
      </c>
      <c r="D291" s="137">
        <f>D294</f>
        <v>4400</v>
      </c>
      <c r="E291" s="140">
        <f>D291/C291*100</f>
        <v>100</v>
      </c>
    </row>
    <row r="292" spans="1:5" ht="10.5" customHeight="1">
      <c r="A292" s="5" t="s">
        <v>4</v>
      </c>
      <c r="B292" s="25"/>
      <c r="C292" s="74"/>
      <c r="D292" s="74"/>
      <c r="E292" s="20"/>
    </row>
    <row r="293" spans="1:5" ht="12.75" customHeight="1">
      <c r="A293" s="7" t="s">
        <v>232</v>
      </c>
      <c r="B293" s="11">
        <v>4400</v>
      </c>
      <c r="C293" s="74">
        <v>0</v>
      </c>
      <c r="D293" s="74">
        <v>0</v>
      </c>
      <c r="E293" s="56">
        <v>0</v>
      </c>
    </row>
    <row r="294" spans="1:5" ht="12.75" customHeight="1">
      <c r="A294" s="62" t="s">
        <v>77</v>
      </c>
      <c r="B294" s="110"/>
      <c r="C294" s="77">
        <v>4400</v>
      </c>
      <c r="D294" s="77">
        <v>4400</v>
      </c>
      <c r="E294" s="63">
        <f>D294/C294*100</f>
        <v>100</v>
      </c>
    </row>
    <row r="295" spans="1:5" ht="19.5" customHeight="1">
      <c r="A295" s="133" t="s">
        <v>26</v>
      </c>
      <c r="B295" s="134">
        <f>B296+B310</f>
        <v>357912</v>
      </c>
      <c r="C295" s="137">
        <f>C296+C310</f>
        <v>517969.5999999999</v>
      </c>
      <c r="D295" s="137">
        <f>D296+D310</f>
        <v>515157.99999999994</v>
      </c>
      <c r="E295" s="136">
        <f>D295/C295*100</f>
        <v>99.45718822108479</v>
      </c>
    </row>
    <row r="296" spans="1:5" ht="15" customHeight="1">
      <c r="A296" s="8" t="s">
        <v>49</v>
      </c>
      <c r="B296" s="12">
        <f>SUM(B298:B309)</f>
        <v>357912</v>
      </c>
      <c r="C296" s="54">
        <f>SUM(C298:C309)</f>
        <v>450627.29999999993</v>
      </c>
      <c r="D296" s="54">
        <f>SUM(D298:D309)</f>
        <v>447815.69999999995</v>
      </c>
      <c r="E296" s="19">
        <f>D296/C296*100</f>
        <v>99.3760697587563</v>
      </c>
    </row>
    <row r="297" spans="1:5" ht="10.5" customHeight="1">
      <c r="A297" s="5" t="s">
        <v>4</v>
      </c>
      <c r="B297" s="25"/>
      <c r="C297" s="74"/>
      <c r="D297" s="74"/>
      <c r="E297" s="20"/>
    </row>
    <row r="298" spans="1:5" ht="12.75" customHeight="1">
      <c r="A298" s="6" t="s">
        <v>27</v>
      </c>
      <c r="B298" s="25">
        <v>337876</v>
      </c>
      <c r="C298" s="74">
        <v>352600.6</v>
      </c>
      <c r="D298" s="74">
        <v>352600.6</v>
      </c>
      <c r="E298" s="18">
        <f aca="true" t="shared" si="19" ref="E298:E310">D298/C298*100</f>
        <v>100</v>
      </c>
    </row>
    <row r="299" spans="1:5" ht="12.75" customHeight="1">
      <c r="A299" s="6" t="s">
        <v>131</v>
      </c>
      <c r="B299" s="25"/>
      <c r="C299" s="74">
        <v>48.6</v>
      </c>
      <c r="D299" s="74">
        <v>48.6</v>
      </c>
      <c r="E299" s="18">
        <f t="shared" si="19"/>
        <v>100</v>
      </c>
    </row>
    <row r="300" spans="1:5" ht="12.75" customHeight="1">
      <c r="A300" s="7" t="s">
        <v>77</v>
      </c>
      <c r="B300" s="11"/>
      <c r="C300" s="74">
        <v>63</v>
      </c>
      <c r="D300" s="74">
        <v>63</v>
      </c>
      <c r="E300" s="18">
        <f t="shared" si="19"/>
        <v>100</v>
      </c>
    </row>
    <row r="301" spans="1:5" ht="12.75" customHeight="1">
      <c r="A301" s="6" t="s">
        <v>13</v>
      </c>
      <c r="B301" s="25">
        <v>5036</v>
      </c>
      <c r="C301" s="74">
        <f>4605.6+16.2</f>
        <v>4621.8</v>
      </c>
      <c r="D301" s="74">
        <v>3336.7</v>
      </c>
      <c r="E301" s="18">
        <f t="shared" si="19"/>
        <v>72.19481587260374</v>
      </c>
    </row>
    <row r="302" spans="1:5" ht="12.75" customHeight="1">
      <c r="A302" s="6" t="s">
        <v>187</v>
      </c>
      <c r="B302" s="25"/>
      <c r="C302" s="74">
        <v>200</v>
      </c>
      <c r="D302" s="74">
        <v>200</v>
      </c>
      <c r="E302" s="18">
        <f t="shared" si="19"/>
        <v>100</v>
      </c>
    </row>
    <row r="303" spans="1:5" ht="12.75" customHeight="1">
      <c r="A303" s="6" t="s">
        <v>192</v>
      </c>
      <c r="B303" s="25"/>
      <c r="C303" s="74">
        <v>55018</v>
      </c>
      <c r="D303" s="74">
        <v>55018</v>
      </c>
      <c r="E303" s="16">
        <f t="shared" si="19"/>
        <v>100</v>
      </c>
    </row>
    <row r="304" spans="1:5" ht="12.75" customHeight="1">
      <c r="A304" s="71" t="s">
        <v>189</v>
      </c>
      <c r="B304" s="25"/>
      <c r="C304" s="74">
        <v>3037.3</v>
      </c>
      <c r="D304" s="74">
        <v>2357.3</v>
      </c>
      <c r="E304" s="18">
        <f t="shared" si="19"/>
        <v>77.61169459717513</v>
      </c>
    </row>
    <row r="305" spans="1:5" ht="12.75" customHeight="1">
      <c r="A305" s="6" t="s">
        <v>188</v>
      </c>
      <c r="B305" s="25"/>
      <c r="C305" s="74">
        <v>5034.2</v>
      </c>
      <c r="D305" s="74">
        <v>4583.2</v>
      </c>
      <c r="E305" s="18">
        <f t="shared" si="19"/>
        <v>91.04127766080012</v>
      </c>
    </row>
    <row r="306" spans="1:5" ht="12.75" customHeight="1">
      <c r="A306" s="72" t="s">
        <v>193</v>
      </c>
      <c r="B306" s="25"/>
      <c r="C306" s="76">
        <v>1817.8</v>
      </c>
      <c r="D306" s="74">
        <v>1817.3</v>
      </c>
      <c r="E306" s="18">
        <f t="shared" si="19"/>
        <v>99.972494223787</v>
      </c>
    </row>
    <row r="307" spans="1:5" ht="12.75" customHeight="1">
      <c r="A307" s="6" t="s">
        <v>245</v>
      </c>
      <c r="B307" s="25"/>
      <c r="C307" s="74">
        <v>146</v>
      </c>
      <c r="D307" s="74">
        <v>0</v>
      </c>
      <c r="E307" s="18">
        <f t="shared" si="19"/>
        <v>0</v>
      </c>
    </row>
    <row r="308" spans="1:5" ht="12.75" customHeight="1">
      <c r="A308" s="6" t="s">
        <v>221</v>
      </c>
      <c r="B308" s="25"/>
      <c r="C308" s="74">
        <v>200</v>
      </c>
      <c r="D308" s="74">
        <v>200</v>
      </c>
      <c r="E308" s="18">
        <f t="shared" si="19"/>
        <v>100</v>
      </c>
    </row>
    <row r="309" spans="1:5" ht="12.75" customHeight="1">
      <c r="A309" s="6" t="s">
        <v>63</v>
      </c>
      <c r="B309" s="25">
        <v>15000</v>
      </c>
      <c r="C309" s="74">
        <v>27840</v>
      </c>
      <c r="D309" s="74">
        <v>27591</v>
      </c>
      <c r="E309" s="16">
        <f t="shared" si="19"/>
        <v>99.10560344827586</v>
      </c>
    </row>
    <row r="310" spans="1:5" ht="12.75" customHeight="1">
      <c r="A310" s="8" t="s">
        <v>50</v>
      </c>
      <c r="B310" s="12"/>
      <c r="C310" s="54">
        <f>SUM(C312:C316)</f>
        <v>67342.3</v>
      </c>
      <c r="D310" s="54">
        <f>SUM(D312:D316)</f>
        <v>67342.3</v>
      </c>
      <c r="E310" s="19">
        <f t="shared" si="19"/>
        <v>100</v>
      </c>
    </row>
    <row r="311" spans="1:5" ht="10.5" customHeight="1">
      <c r="A311" s="5" t="s">
        <v>4</v>
      </c>
      <c r="B311" s="25"/>
      <c r="C311" s="74"/>
      <c r="D311" s="74"/>
      <c r="E311" s="20"/>
    </row>
    <row r="312" spans="1:5" ht="12.75" customHeight="1">
      <c r="A312" s="7" t="s">
        <v>75</v>
      </c>
      <c r="B312" s="25"/>
      <c r="C312" s="74">
        <v>1800</v>
      </c>
      <c r="D312" s="74">
        <v>1800</v>
      </c>
      <c r="E312" s="16">
        <f>D312/C312*100</f>
        <v>100</v>
      </c>
    </row>
    <row r="313" spans="1:5" ht="12.75" customHeight="1">
      <c r="A313" s="7" t="s">
        <v>190</v>
      </c>
      <c r="B313" s="25"/>
      <c r="C313" s="74">
        <v>30</v>
      </c>
      <c r="D313" s="74">
        <v>30</v>
      </c>
      <c r="E313" s="18">
        <f>D313/C313*100</f>
        <v>100</v>
      </c>
    </row>
    <row r="314" spans="1:5" ht="12.75" customHeight="1">
      <c r="A314" s="7" t="s">
        <v>95</v>
      </c>
      <c r="B314" s="11"/>
      <c r="C314" s="74">
        <v>7160</v>
      </c>
      <c r="D314" s="74">
        <v>7160</v>
      </c>
      <c r="E314" s="16">
        <f>D314/C314*100</f>
        <v>100</v>
      </c>
    </row>
    <row r="315" spans="1:5" ht="12.75" customHeight="1">
      <c r="A315" s="7" t="s">
        <v>191</v>
      </c>
      <c r="B315" s="11"/>
      <c r="C315" s="74">
        <v>58012.3</v>
      </c>
      <c r="D315" s="74">
        <v>58012.3</v>
      </c>
      <c r="E315" s="18">
        <f aca="true" t="shared" si="20" ref="E315:E320">D315/C315*100</f>
        <v>100</v>
      </c>
    </row>
    <row r="316" spans="1:5" ht="12.75" customHeight="1">
      <c r="A316" s="62" t="s">
        <v>63</v>
      </c>
      <c r="B316" s="110"/>
      <c r="C316" s="77">
        <v>340</v>
      </c>
      <c r="D316" s="77">
        <v>340</v>
      </c>
      <c r="E316" s="109">
        <f t="shared" si="20"/>
        <v>100</v>
      </c>
    </row>
    <row r="317" spans="1:5" ht="19.5" customHeight="1">
      <c r="A317" s="138" t="s">
        <v>163</v>
      </c>
      <c r="B317" s="139"/>
      <c r="C317" s="137">
        <f>C318+C325</f>
        <v>104822.7</v>
      </c>
      <c r="D317" s="137">
        <f>D318+D325</f>
        <v>100475.4</v>
      </c>
      <c r="E317" s="136">
        <f>D317/C317*100</f>
        <v>95.85271129249675</v>
      </c>
    </row>
    <row r="318" spans="1:5" ht="12.75" customHeight="1">
      <c r="A318" s="34" t="s">
        <v>49</v>
      </c>
      <c r="B318" s="11"/>
      <c r="C318" s="54">
        <f>C320+C321+C322+C323+C324</f>
        <v>39440.7</v>
      </c>
      <c r="D318" s="54">
        <f>D320+D321+D322+D323+D324</f>
        <v>37505.700000000004</v>
      </c>
      <c r="E318" s="19">
        <f>D318/C318*100</f>
        <v>95.09390046322709</v>
      </c>
    </row>
    <row r="319" spans="1:5" ht="12.75" customHeight="1">
      <c r="A319" s="5" t="s">
        <v>4</v>
      </c>
      <c r="B319" s="11"/>
      <c r="C319" s="74"/>
      <c r="D319" s="74"/>
      <c r="E319" s="18"/>
    </row>
    <row r="320" spans="1:5" ht="12.75" customHeight="1">
      <c r="A320" s="7" t="s">
        <v>13</v>
      </c>
      <c r="B320" s="11"/>
      <c r="C320" s="74">
        <v>2695</v>
      </c>
      <c r="D320" s="74">
        <v>2465.2</v>
      </c>
      <c r="E320" s="18">
        <f t="shared" si="20"/>
        <v>91.47309833024117</v>
      </c>
    </row>
    <row r="321" spans="1:5" ht="12.75" customHeight="1">
      <c r="A321" s="7" t="s">
        <v>165</v>
      </c>
      <c r="B321" s="11"/>
      <c r="C321" s="74">
        <v>681</v>
      </c>
      <c r="D321" s="74">
        <v>681</v>
      </c>
      <c r="E321" s="16">
        <f>D321/C321*100</f>
        <v>100</v>
      </c>
    </row>
    <row r="322" spans="1:5" ht="12.75" customHeight="1">
      <c r="A322" s="7" t="s">
        <v>132</v>
      </c>
      <c r="B322" s="11"/>
      <c r="C322" s="74">
        <v>27160</v>
      </c>
      <c r="D322" s="74">
        <v>25593.4</v>
      </c>
      <c r="E322" s="16">
        <f>D322/C322*100</f>
        <v>94.2319587628866</v>
      </c>
    </row>
    <row r="323" spans="1:5" ht="12.75" customHeight="1">
      <c r="A323" s="7" t="s">
        <v>246</v>
      </c>
      <c r="B323" s="11"/>
      <c r="C323" s="74">
        <v>10.4</v>
      </c>
      <c r="D323" s="74">
        <v>10.4</v>
      </c>
      <c r="E323" s="16">
        <f>D323/C323*100</f>
        <v>100</v>
      </c>
    </row>
    <row r="324" spans="1:5" ht="12.75" customHeight="1">
      <c r="A324" s="62" t="s">
        <v>63</v>
      </c>
      <c r="B324" s="110"/>
      <c r="C324" s="77">
        <v>8894.3</v>
      </c>
      <c r="D324" s="77">
        <v>8755.7</v>
      </c>
      <c r="E324" s="109">
        <f aca="true" t="shared" si="21" ref="E324:E333">D324/C324*100</f>
        <v>98.44169861596754</v>
      </c>
    </row>
    <row r="325" spans="1:5" ht="12.75" customHeight="1">
      <c r="A325" s="34" t="s">
        <v>50</v>
      </c>
      <c r="B325" s="11"/>
      <c r="C325" s="54">
        <f>SUM(C327:C333)</f>
        <v>65382</v>
      </c>
      <c r="D325" s="54">
        <f>SUM(D327:D333)</f>
        <v>62969.7</v>
      </c>
      <c r="E325" s="19">
        <f>D325/C325*100</f>
        <v>96.31045241809672</v>
      </c>
    </row>
    <row r="326" spans="1:5" ht="12.75" customHeight="1">
      <c r="A326" s="5" t="s">
        <v>4</v>
      </c>
      <c r="B326" s="11"/>
      <c r="C326" s="74"/>
      <c r="D326" s="74"/>
      <c r="E326" s="18"/>
    </row>
    <row r="327" spans="1:5" ht="12.75" customHeight="1">
      <c r="A327" s="7" t="s">
        <v>132</v>
      </c>
      <c r="B327" s="11"/>
      <c r="C327" s="74">
        <v>17840</v>
      </c>
      <c r="D327" s="74">
        <v>17704.7</v>
      </c>
      <c r="E327" s="18">
        <f t="shared" si="21"/>
        <v>99.24159192825113</v>
      </c>
    </row>
    <row r="328" spans="1:5" ht="12.75" customHeight="1">
      <c r="A328" s="7" t="s">
        <v>95</v>
      </c>
      <c r="B328" s="11"/>
      <c r="C328" s="74">
        <v>4000</v>
      </c>
      <c r="D328" s="74">
        <v>4000</v>
      </c>
      <c r="E328" s="18">
        <f t="shared" si="21"/>
        <v>100</v>
      </c>
    </row>
    <row r="329" spans="1:5" ht="12.75" customHeight="1">
      <c r="A329" s="7" t="s">
        <v>133</v>
      </c>
      <c r="B329" s="11"/>
      <c r="C329" s="74">
        <v>9990</v>
      </c>
      <c r="D329" s="74">
        <v>9990</v>
      </c>
      <c r="E329" s="18">
        <f t="shared" si="21"/>
        <v>100</v>
      </c>
    </row>
    <row r="330" spans="1:5" ht="12.75" customHeight="1">
      <c r="A330" s="7" t="s">
        <v>60</v>
      </c>
      <c r="B330" s="11"/>
      <c r="C330" s="74">
        <v>2638</v>
      </c>
      <c r="D330" s="74">
        <v>2638</v>
      </c>
      <c r="E330" s="18">
        <f t="shared" si="21"/>
        <v>100</v>
      </c>
    </row>
    <row r="331" spans="1:5" ht="12.75" customHeight="1">
      <c r="A331" s="7" t="s">
        <v>222</v>
      </c>
      <c r="B331" s="11"/>
      <c r="C331" s="74">
        <v>3000</v>
      </c>
      <c r="D331" s="74">
        <v>2000</v>
      </c>
      <c r="E331" s="18">
        <f t="shared" si="21"/>
        <v>66.66666666666666</v>
      </c>
    </row>
    <row r="332" spans="1:5" ht="12.75" customHeight="1">
      <c r="A332" s="7" t="s">
        <v>191</v>
      </c>
      <c r="B332" s="11"/>
      <c r="C332" s="74">
        <v>10209</v>
      </c>
      <c r="D332" s="74">
        <v>10209</v>
      </c>
      <c r="E332" s="18">
        <f t="shared" si="21"/>
        <v>100</v>
      </c>
    </row>
    <row r="333" spans="1:5" ht="12.75" customHeight="1">
      <c r="A333" s="62" t="s">
        <v>63</v>
      </c>
      <c r="B333" s="110"/>
      <c r="C333" s="77">
        <v>17705</v>
      </c>
      <c r="D333" s="77">
        <v>16428</v>
      </c>
      <c r="E333" s="109">
        <f t="shared" si="21"/>
        <v>92.78734820672126</v>
      </c>
    </row>
    <row r="334" spans="1:5" ht="19.5" customHeight="1">
      <c r="A334" s="133" t="s">
        <v>164</v>
      </c>
      <c r="B334" s="134">
        <f>B335+B340</f>
        <v>61290</v>
      </c>
      <c r="C334" s="137">
        <f>C335+C340</f>
        <v>5405</v>
      </c>
      <c r="D334" s="137">
        <f>D335+D340</f>
        <v>5342</v>
      </c>
      <c r="E334" s="136">
        <f>D334/C334*100</f>
        <v>98.83441258094358</v>
      </c>
    </row>
    <row r="335" spans="1:5" ht="15" customHeight="1">
      <c r="A335" s="8" t="s">
        <v>49</v>
      </c>
      <c r="B335" s="66">
        <f>SUM(B337:B339)</f>
        <v>46800</v>
      </c>
      <c r="C335" s="54">
        <f>SUM(C337:C339)</f>
        <v>2725</v>
      </c>
      <c r="D335" s="54">
        <f>SUM(D337:D339)</f>
        <v>2663.3</v>
      </c>
      <c r="E335" s="19">
        <f>D335/C335*100</f>
        <v>97.73577981651377</v>
      </c>
    </row>
    <row r="336" spans="1:5" ht="10.5" customHeight="1">
      <c r="A336" s="5" t="s">
        <v>4</v>
      </c>
      <c r="B336" s="10"/>
      <c r="C336" s="74"/>
      <c r="D336" s="45"/>
      <c r="E336" s="21"/>
    </row>
    <row r="337" spans="1:5" ht="12.75" customHeight="1">
      <c r="A337" s="6" t="s">
        <v>13</v>
      </c>
      <c r="B337" s="11">
        <v>9000</v>
      </c>
      <c r="C337" s="74">
        <v>2725</v>
      </c>
      <c r="D337" s="74">
        <v>2663.3</v>
      </c>
      <c r="E337" s="16">
        <f>D337/C337*100</f>
        <v>97.73577981651377</v>
      </c>
    </row>
    <row r="338" spans="1:5" ht="12.75" customHeight="1">
      <c r="A338" s="6" t="s">
        <v>132</v>
      </c>
      <c r="B338" s="11">
        <v>32000</v>
      </c>
      <c r="C338" s="74">
        <v>0</v>
      </c>
      <c r="D338" s="74">
        <v>0</v>
      </c>
      <c r="E338" s="17" t="s">
        <v>54</v>
      </c>
    </row>
    <row r="339" spans="1:5" ht="12.75" customHeight="1">
      <c r="A339" s="6" t="s">
        <v>63</v>
      </c>
      <c r="B339" s="11">
        <v>5800</v>
      </c>
      <c r="C339" s="74">
        <v>0</v>
      </c>
      <c r="D339" s="74">
        <v>0</v>
      </c>
      <c r="E339" s="17" t="s">
        <v>54</v>
      </c>
    </row>
    <row r="340" spans="1:5" ht="15" customHeight="1">
      <c r="A340" s="8" t="s">
        <v>50</v>
      </c>
      <c r="B340" s="12">
        <f>B342+B343</f>
        <v>14490</v>
      </c>
      <c r="C340" s="54">
        <f>SUM(C342:C343)</f>
        <v>2680</v>
      </c>
      <c r="D340" s="54">
        <f>SUM(D342:D343)</f>
        <v>2678.7</v>
      </c>
      <c r="E340" s="19">
        <f>D340/C340*100</f>
        <v>99.95149253731343</v>
      </c>
    </row>
    <row r="341" spans="1:5" ht="10.5" customHeight="1">
      <c r="A341" s="5" t="s">
        <v>4</v>
      </c>
      <c r="B341" s="25"/>
      <c r="C341" s="74"/>
      <c r="D341" s="74"/>
      <c r="E341" s="20"/>
    </row>
    <row r="342" spans="1:5" ht="12.75" customHeight="1">
      <c r="A342" s="7" t="s">
        <v>60</v>
      </c>
      <c r="B342" s="25">
        <v>1490</v>
      </c>
      <c r="C342" s="74">
        <v>2680</v>
      </c>
      <c r="D342" s="74">
        <v>2678.7</v>
      </c>
      <c r="E342" s="18">
        <f>D342/C342*100</f>
        <v>99.95149253731343</v>
      </c>
    </row>
    <row r="343" spans="1:5" ht="12.75" customHeight="1">
      <c r="A343" s="62" t="s">
        <v>132</v>
      </c>
      <c r="B343" s="65">
        <v>13000</v>
      </c>
      <c r="C343" s="77">
        <v>0</v>
      </c>
      <c r="D343" s="77">
        <v>0</v>
      </c>
      <c r="E343" s="117" t="s">
        <v>54</v>
      </c>
    </row>
    <row r="344" spans="1:5" ht="19.5" customHeight="1">
      <c r="A344" s="133" t="s">
        <v>28</v>
      </c>
      <c r="B344" s="134">
        <f>B345</f>
        <v>87440</v>
      </c>
      <c r="C344" s="137">
        <f>C345</f>
        <v>38219</v>
      </c>
      <c r="D344" s="137">
        <f>D345</f>
        <v>27907.800000000003</v>
      </c>
      <c r="E344" s="136">
        <f>D344/C344*100</f>
        <v>73.02074884219891</v>
      </c>
    </row>
    <row r="345" spans="1:5" ht="15" customHeight="1">
      <c r="A345" s="8" t="s">
        <v>49</v>
      </c>
      <c r="B345" s="12">
        <f>B347+B355</f>
        <v>87440</v>
      </c>
      <c r="C345" s="54">
        <f>C347+C353+C354+C355</f>
        <v>38219</v>
      </c>
      <c r="D345" s="54">
        <f>D347+D353+D354+D355</f>
        <v>27907.800000000003</v>
      </c>
      <c r="E345" s="19">
        <f>D345/C345*100</f>
        <v>73.02074884219891</v>
      </c>
    </row>
    <row r="346" spans="1:5" ht="10.5" customHeight="1">
      <c r="A346" s="5" t="s">
        <v>4</v>
      </c>
      <c r="B346" s="10"/>
      <c r="C346" s="45"/>
      <c r="D346" s="45"/>
      <c r="E346" s="21"/>
    </row>
    <row r="347" spans="1:5" ht="12.75" customHeight="1">
      <c r="A347" s="6" t="s">
        <v>48</v>
      </c>
      <c r="B347" s="25">
        <f>SUM(B349:B352)</f>
        <v>67440</v>
      </c>
      <c r="C347" s="44">
        <f>SUM(C349:C352)</f>
        <v>104.6</v>
      </c>
      <c r="D347" s="74">
        <v>0</v>
      </c>
      <c r="E347" s="56">
        <v>0</v>
      </c>
    </row>
    <row r="348" spans="1:5" ht="12.75" customHeight="1">
      <c r="A348" s="29" t="s">
        <v>169</v>
      </c>
      <c r="B348" s="25"/>
      <c r="C348" s="74"/>
      <c r="D348" s="74"/>
      <c r="E348" s="56"/>
    </row>
    <row r="349" spans="1:5" ht="12.75" customHeight="1">
      <c r="A349" s="7" t="s">
        <v>247</v>
      </c>
      <c r="B349" s="25">
        <v>14304</v>
      </c>
      <c r="C349" s="74">
        <v>0</v>
      </c>
      <c r="D349" s="74">
        <v>0</v>
      </c>
      <c r="E349" s="80" t="s">
        <v>54</v>
      </c>
    </row>
    <row r="350" spans="1:5" ht="12.75" customHeight="1">
      <c r="A350" s="6" t="s">
        <v>134</v>
      </c>
      <c r="B350" s="25">
        <v>3900</v>
      </c>
      <c r="C350" s="74">
        <v>0</v>
      </c>
      <c r="D350" s="74">
        <v>0</v>
      </c>
      <c r="E350" s="80" t="s">
        <v>54</v>
      </c>
    </row>
    <row r="351" spans="1:5" ht="12.75" customHeight="1">
      <c r="A351" s="6" t="s">
        <v>166</v>
      </c>
      <c r="B351" s="25">
        <v>41348</v>
      </c>
      <c r="C351" s="74">
        <v>104.6</v>
      </c>
      <c r="D351" s="74">
        <v>0</v>
      </c>
      <c r="E351" s="81">
        <f>D351/C351*100</f>
        <v>0</v>
      </c>
    </row>
    <row r="352" spans="1:5" ht="12.75" customHeight="1">
      <c r="A352" s="6" t="s">
        <v>248</v>
      </c>
      <c r="B352" s="25">
        <v>7888</v>
      </c>
      <c r="C352" s="74">
        <v>0</v>
      </c>
      <c r="D352" s="74">
        <v>0</v>
      </c>
      <c r="E352" s="80" t="s">
        <v>54</v>
      </c>
    </row>
    <row r="353" spans="1:5" ht="12.75" customHeight="1">
      <c r="A353" s="6" t="s">
        <v>167</v>
      </c>
      <c r="B353" s="25"/>
      <c r="C353" s="74">
        <v>1161</v>
      </c>
      <c r="D353" s="74">
        <v>1161.2</v>
      </c>
      <c r="E353" s="81">
        <f>D353/C353*100</f>
        <v>100.01722652885444</v>
      </c>
    </row>
    <row r="354" spans="1:5" ht="12.75" customHeight="1">
      <c r="A354" s="6" t="s">
        <v>168</v>
      </c>
      <c r="B354" s="25"/>
      <c r="C354" s="74">
        <v>24543.4</v>
      </c>
      <c r="D354" s="74">
        <v>24543.4</v>
      </c>
      <c r="E354" s="81">
        <f>D354/C354*100</f>
        <v>100</v>
      </c>
    </row>
    <row r="355" spans="1:5" ht="12.75" customHeight="1">
      <c r="A355" s="64" t="s">
        <v>13</v>
      </c>
      <c r="B355" s="65">
        <v>20000</v>
      </c>
      <c r="C355" s="77">
        <v>12410</v>
      </c>
      <c r="D355" s="77">
        <v>2203.2</v>
      </c>
      <c r="E355" s="118">
        <f>D355/C355*100</f>
        <v>17.753424657534246</v>
      </c>
    </row>
    <row r="356" spans="1:5" ht="21.75" customHeight="1">
      <c r="A356" s="133" t="s">
        <v>255</v>
      </c>
      <c r="B356" s="141">
        <f>B361+B362+B363+B366+B370+B371+B372+B377+B384+B388</f>
        <v>560259</v>
      </c>
      <c r="C356" s="137">
        <f>C361+C362+C363+C366+C370+C371+C372+C377+C384+C388+C394+C395</f>
        <v>667652.7999999999</v>
      </c>
      <c r="D356" s="137">
        <f>D361+D362+D363+D366+D370+D371+D372+D377+D384+D388+D394+D395</f>
        <v>586233.2999999999</v>
      </c>
      <c r="E356" s="136">
        <f>D356/C356*100</f>
        <v>87.80511367585068</v>
      </c>
    </row>
    <row r="357" spans="1:5" ht="10.5" customHeight="1">
      <c r="A357" s="5" t="s">
        <v>4</v>
      </c>
      <c r="B357" s="84"/>
      <c r="C357" s="45"/>
      <c r="D357" s="45"/>
      <c r="E357" s="21"/>
    </row>
    <row r="358" spans="1:5" ht="12.75" customHeight="1">
      <c r="A358" s="4" t="s">
        <v>49</v>
      </c>
      <c r="B358" s="31">
        <f>B371+B386+B390</f>
        <v>17090</v>
      </c>
      <c r="C358" s="45">
        <f>C371+C374+C381+C382+C386+C390</f>
        <v>35067.8</v>
      </c>
      <c r="D358" s="45">
        <f>D371+D374+D381+D382+D386+D390+D395</f>
        <v>20605.699999999997</v>
      </c>
      <c r="E358" s="21">
        <f>D358/C358*100</f>
        <v>58.759602826524606</v>
      </c>
    </row>
    <row r="359" spans="1:5" ht="12.75" customHeight="1">
      <c r="A359" s="4" t="s">
        <v>50</v>
      </c>
      <c r="B359" s="31">
        <f>B356-B358</f>
        <v>543169</v>
      </c>
      <c r="C359" s="45">
        <f>C356-C358</f>
        <v>632584.9999999999</v>
      </c>
      <c r="D359" s="45">
        <f>D356-D358</f>
        <v>565627.6</v>
      </c>
      <c r="E359" s="21">
        <f>D359/C359*100</f>
        <v>89.41527225590238</v>
      </c>
    </row>
    <row r="360" spans="1:5" ht="10.5" customHeight="1">
      <c r="A360" s="29" t="s">
        <v>65</v>
      </c>
      <c r="B360" s="25"/>
      <c r="C360" s="45"/>
      <c r="D360" s="45"/>
      <c r="E360" s="21"/>
    </row>
    <row r="361" spans="1:5" ht="12.75" customHeight="1">
      <c r="A361" s="30" t="s">
        <v>224</v>
      </c>
      <c r="B361" s="82">
        <v>2000</v>
      </c>
      <c r="C361" s="82">
        <v>2000</v>
      </c>
      <c r="D361" s="82">
        <v>1260.8</v>
      </c>
      <c r="E361" s="83">
        <f aca="true" t="shared" si="22" ref="E361:E394">D361/C361*100</f>
        <v>63.04</v>
      </c>
    </row>
    <row r="362" spans="1:5" ht="12.75" customHeight="1">
      <c r="A362" s="30" t="s">
        <v>249</v>
      </c>
      <c r="B362" s="82">
        <v>7000</v>
      </c>
      <c r="C362" s="82">
        <v>6412.2</v>
      </c>
      <c r="D362" s="82">
        <v>6200.2</v>
      </c>
      <c r="E362" s="83">
        <f t="shared" si="22"/>
        <v>96.69380243910047</v>
      </c>
    </row>
    <row r="363" spans="1:5" ht="12.75" customHeight="1">
      <c r="A363" s="30" t="s">
        <v>233</v>
      </c>
      <c r="B363" s="82">
        <v>10000</v>
      </c>
      <c r="C363" s="82">
        <v>10000</v>
      </c>
      <c r="D363" s="82">
        <v>8250</v>
      </c>
      <c r="E363" s="83">
        <f t="shared" si="22"/>
        <v>82.5</v>
      </c>
    </row>
    <row r="364" spans="1:5" ht="12.75" customHeight="1">
      <c r="A364" s="28" t="s">
        <v>170</v>
      </c>
      <c r="B364" s="44"/>
      <c r="C364" s="74">
        <v>10000</v>
      </c>
      <c r="D364" s="74">
        <v>8250</v>
      </c>
      <c r="E364" s="18">
        <f>D364/C364*100</f>
        <v>82.5</v>
      </c>
    </row>
    <row r="365" spans="1:5" ht="12.75" customHeight="1">
      <c r="A365" s="28" t="s">
        <v>226</v>
      </c>
      <c r="B365" s="44">
        <v>10000</v>
      </c>
      <c r="C365" s="74">
        <v>0</v>
      </c>
      <c r="D365" s="74">
        <v>0</v>
      </c>
      <c r="E365" s="18">
        <v>0</v>
      </c>
    </row>
    <row r="366" spans="1:5" ht="12.75" customHeight="1">
      <c r="A366" s="30" t="s">
        <v>66</v>
      </c>
      <c r="B366" s="82">
        <f>B367+B368</f>
        <v>219925</v>
      </c>
      <c r="C366" s="82">
        <f>C367+C368+C369</f>
        <v>193680.1</v>
      </c>
      <c r="D366" s="82">
        <f>D367+D368+D369</f>
        <v>192535.7</v>
      </c>
      <c r="E366" s="83">
        <f t="shared" si="22"/>
        <v>99.40912876439036</v>
      </c>
    </row>
    <row r="367" spans="1:5" ht="12.75" customHeight="1">
      <c r="A367" s="28" t="s">
        <v>102</v>
      </c>
      <c r="B367" s="44">
        <v>219725</v>
      </c>
      <c r="C367" s="74">
        <v>193479.4</v>
      </c>
      <c r="D367" s="79">
        <v>192535.7</v>
      </c>
      <c r="E367" s="18">
        <f t="shared" si="22"/>
        <v>99.51224781552972</v>
      </c>
    </row>
    <row r="368" spans="1:5" ht="12.75" customHeight="1">
      <c r="A368" s="28" t="s">
        <v>135</v>
      </c>
      <c r="B368" s="44">
        <v>200</v>
      </c>
      <c r="C368" s="74">
        <v>200</v>
      </c>
      <c r="D368" s="74">
        <v>0</v>
      </c>
      <c r="E368" s="18">
        <f t="shared" si="22"/>
        <v>0</v>
      </c>
    </row>
    <row r="369" spans="1:5" ht="12.75" customHeight="1">
      <c r="A369" s="28" t="s">
        <v>226</v>
      </c>
      <c r="B369" s="44"/>
      <c r="C369" s="74">
        <v>0.7</v>
      </c>
      <c r="D369" s="74">
        <v>0</v>
      </c>
      <c r="E369" s="18">
        <f t="shared" si="22"/>
        <v>0</v>
      </c>
    </row>
    <row r="370" spans="1:5" ht="12.75" customHeight="1">
      <c r="A370" s="30" t="s">
        <v>223</v>
      </c>
      <c r="B370" s="82">
        <v>300</v>
      </c>
      <c r="C370" s="82">
        <v>300</v>
      </c>
      <c r="D370" s="82">
        <v>300</v>
      </c>
      <c r="E370" s="83">
        <f t="shared" si="22"/>
        <v>100</v>
      </c>
    </row>
    <row r="371" spans="1:5" ht="12.75" customHeight="1">
      <c r="A371" s="30" t="s">
        <v>225</v>
      </c>
      <c r="B371" s="82">
        <v>930</v>
      </c>
      <c r="C371" s="82">
        <v>1680</v>
      </c>
      <c r="D371" s="82">
        <v>938.4</v>
      </c>
      <c r="E371" s="83">
        <f t="shared" si="22"/>
        <v>55.85714285714286</v>
      </c>
    </row>
    <row r="372" spans="1:5" ht="12.75" customHeight="1">
      <c r="A372" s="30" t="s">
        <v>67</v>
      </c>
      <c r="B372" s="82">
        <f>B373+B375+B376</f>
        <v>65000</v>
      </c>
      <c r="C372" s="82">
        <f>C373+C374+C375+C376</f>
        <v>100856.2</v>
      </c>
      <c r="D372" s="82">
        <f>D373+D374+D375+D376</f>
        <v>94100.8</v>
      </c>
      <c r="E372" s="83">
        <f t="shared" si="22"/>
        <v>93.30194871510132</v>
      </c>
    </row>
    <row r="373" spans="1:5" ht="12.75" customHeight="1">
      <c r="A373" s="28" t="s">
        <v>102</v>
      </c>
      <c r="B373" s="44">
        <v>56690.4</v>
      </c>
      <c r="C373" s="74">
        <v>81030.6</v>
      </c>
      <c r="D373" s="74">
        <v>75666.5</v>
      </c>
      <c r="E373" s="18">
        <f t="shared" si="22"/>
        <v>93.38015515126384</v>
      </c>
    </row>
    <row r="374" spans="1:5" ht="12.75" customHeight="1">
      <c r="A374" s="28" t="s">
        <v>172</v>
      </c>
      <c r="B374" s="44"/>
      <c r="C374" s="74">
        <v>11146.9</v>
      </c>
      <c r="D374" s="74">
        <v>10934.3</v>
      </c>
      <c r="E374" s="18">
        <f t="shared" si="22"/>
        <v>98.09274327391472</v>
      </c>
    </row>
    <row r="375" spans="1:5" ht="12.75" customHeight="1">
      <c r="A375" s="28" t="s">
        <v>171</v>
      </c>
      <c r="B375" s="44">
        <v>7500</v>
      </c>
      <c r="C375" s="74">
        <v>7500</v>
      </c>
      <c r="D375" s="74">
        <v>7500</v>
      </c>
      <c r="E375" s="18">
        <f t="shared" si="22"/>
        <v>100</v>
      </c>
    </row>
    <row r="376" spans="1:5" ht="12.75" customHeight="1">
      <c r="A376" s="108" t="s">
        <v>177</v>
      </c>
      <c r="B376" s="119">
        <v>809.6</v>
      </c>
      <c r="C376" s="77">
        <v>1178.7</v>
      </c>
      <c r="D376" s="77">
        <v>0</v>
      </c>
      <c r="E376" s="109">
        <f t="shared" si="22"/>
        <v>0</v>
      </c>
    </row>
    <row r="377" spans="1:5" ht="12.75" customHeight="1">
      <c r="A377" s="30" t="s">
        <v>68</v>
      </c>
      <c r="B377" s="82">
        <f>B380+B383</f>
        <v>151000</v>
      </c>
      <c r="C377" s="82">
        <f>SUM(C378:C383)</f>
        <v>219841.69999999998</v>
      </c>
      <c r="D377" s="82">
        <f>SUM(D378:D383)</f>
        <v>188484.5</v>
      </c>
      <c r="E377" s="83">
        <f t="shared" si="22"/>
        <v>85.7364640102401</v>
      </c>
    </row>
    <row r="378" spans="1:5" ht="12.75" customHeight="1">
      <c r="A378" s="28" t="s">
        <v>170</v>
      </c>
      <c r="B378" s="44"/>
      <c r="C378" s="74">
        <v>66703.9</v>
      </c>
      <c r="D378" s="74">
        <v>66504.2</v>
      </c>
      <c r="E378" s="18">
        <f t="shared" si="22"/>
        <v>99.70061720529085</v>
      </c>
    </row>
    <row r="379" spans="1:5" ht="12.75" customHeight="1">
      <c r="A379" s="28" t="s">
        <v>104</v>
      </c>
      <c r="B379" s="44"/>
      <c r="C379" s="74">
        <v>33923.9</v>
      </c>
      <c r="D379" s="74">
        <v>33863.6</v>
      </c>
      <c r="E379" s="18">
        <f t="shared" si="22"/>
        <v>99.82224921073343</v>
      </c>
    </row>
    <row r="380" spans="1:5" ht="12.75" customHeight="1">
      <c r="A380" s="28" t="s">
        <v>105</v>
      </c>
      <c r="B380" s="44">
        <v>7000</v>
      </c>
      <c r="C380" s="74">
        <v>112817.1</v>
      </c>
      <c r="D380" s="74">
        <v>86256.2</v>
      </c>
      <c r="E380" s="18">
        <f t="shared" si="22"/>
        <v>76.45667190523422</v>
      </c>
    </row>
    <row r="381" spans="1:5" ht="12.75" customHeight="1">
      <c r="A381" s="28" t="s">
        <v>173</v>
      </c>
      <c r="B381" s="44"/>
      <c r="C381" s="74">
        <v>386</v>
      </c>
      <c r="D381" s="74">
        <v>385.9</v>
      </c>
      <c r="E381" s="18">
        <f t="shared" si="22"/>
        <v>99.9740932642487</v>
      </c>
    </row>
    <row r="382" spans="1:5" ht="12.75" customHeight="1">
      <c r="A382" s="28" t="s">
        <v>174</v>
      </c>
      <c r="B382" s="44"/>
      <c r="C382" s="74">
        <v>1533</v>
      </c>
      <c r="D382" s="74">
        <v>1474.6</v>
      </c>
      <c r="E382" s="18">
        <f t="shared" si="22"/>
        <v>96.19047619047618</v>
      </c>
    </row>
    <row r="383" spans="1:5" ht="12.75" customHeight="1">
      <c r="A383" s="28" t="s">
        <v>226</v>
      </c>
      <c r="B383" s="44">
        <v>144000</v>
      </c>
      <c r="C383" s="74">
        <v>4477.8</v>
      </c>
      <c r="D383" s="74">
        <v>0</v>
      </c>
      <c r="E383" s="18">
        <f t="shared" si="22"/>
        <v>0</v>
      </c>
    </row>
    <row r="384" spans="1:5" ht="12.75" customHeight="1">
      <c r="A384" s="30" t="s">
        <v>61</v>
      </c>
      <c r="B384" s="82">
        <f>SUM(B385:B387)</f>
        <v>10000</v>
      </c>
      <c r="C384" s="82">
        <f>SUM(C385:C387)</f>
        <v>10350.4</v>
      </c>
      <c r="D384" s="82">
        <f>SUM(D385:D387)</f>
        <v>10120.1</v>
      </c>
      <c r="E384" s="83">
        <f t="shared" si="22"/>
        <v>97.77496521873552</v>
      </c>
    </row>
    <row r="385" spans="1:5" ht="12.75" customHeight="1">
      <c r="A385" s="28" t="s">
        <v>101</v>
      </c>
      <c r="B385" s="44">
        <v>4149</v>
      </c>
      <c r="C385" s="74">
        <v>9341</v>
      </c>
      <c r="D385" s="74">
        <v>9141.6</v>
      </c>
      <c r="E385" s="18">
        <f t="shared" si="22"/>
        <v>97.86532491167969</v>
      </c>
    </row>
    <row r="386" spans="1:5" ht="12.75" customHeight="1">
      <c r="A386" s="28" t="s">
        <v>103</v>
      </c>
      <c r="B386" s="44">
        <v>860</v>
      </c>
      <c r="C386" s="74">
        <v>1009.4</v>
      </c>
      <c r="D386" s="74">
        <v>978.5</v>
      </c>
      <c r="E386" s="18">
        <f t="shared" si="22"/>
        <v>96.9387755102041</v>
      </c>
    </row>
    <row r="387" spans="1:5" ht="12.75" customHeight="1">
      <c r="A387" s="28" t="s">
        <v>226</v>
      </c>
      <c r="B387" s="44">
        <v>4991</v>
      </c>
      <c r="C387" s="74">
        <v>0</v>
      </c>
      <c r="D387" s="74">
        <v>0</v>
      </c>
      <c r="E387" s="18">
        <v>0</v>
      </c>
    </row>
    <row r="388" spans="1:5" ht="12.75" customHeight="1">
      <c r="A388" s="30" t="s">
        <v>58</v>
      </c>
      <c r="B388" s="82">
        <f>SUM(B389:B393)</f>
        <v>94104</v>
      </c>
      <c r="C388" s="82">
        <f>SUM(C389:C393)</f>
        <v>122278.2</v>
      </c>
      <c r="D388" s="82">
        <f>SUM(D389:D393)</f>
        <v>84040.2</v>
      </c>
      <c r="E388" s="85">
        <f t="shared" si="22"/>
        <v>68.72868589822225</v>
      </c>
    </row>
    <row r="389" spans="1:5" ht="12.75" customHeight="1">
      <c r="A389" s="28" t="s">
        <v>102</v>
      </c>
      <c r="B389" s="44">
        <v>66376</v>
      </c>
      <c r="C389" s="74">
        <v>97465.7</v>
      </c>
      <c r="D389" s="74">
        <v>72648.8</v>
      </c>
      <c r="E389" s="18">
        <f t="shared" si="22"/>
        <v>74.53781176352297</v>
      </c>
    </row>
    <row r="390" spans="1:5" ht="12.75" customHeight="1">
      <c r="A390" s="28" t="s">
        <v>106</v>
      </c>
      <c r="B390" s="44">
        <v>15300</v>
      </c>
      <c r="C390" s="74">
        <v>19312.5</v>
      </c>
      <c r="D390" s="74">
        <v>5891.4</v>
      </c>
      <c r="E390" s="18">
        <f t="shared" si="22"/>
        <v>30.505631067961165</v>
      </c>
    </row>
    <row r="391" spans="1:5" ht="12.75" customHeight="1">
      <c r="A391" s="28" t="s">
        <v>107</v>
      </c>
      <c r="B391" s="44">
        <v>5000</v>
      </c>
      <c r="C391" s="74">
        <v>5000</v>
      </c>
      <c r="D391" s="74">
        <v>5000</v>
      </c>
      <c r="E391" s="18">
        <f t="shared" si="22"/>
        <v>100</v>
      </c>
    </row>
    <row r="392" spans="1:5" ht="12.75" customHeight="1">
      <c r="A392" s="28" t="s">
        <v>175</v>
      </c>
      <c r="B392" s="44"/>
      <c r="C392" s="74">
        <v>500</v>
      </c>
      <c r="D392" s="74">
        <v>500</v>
      </c>
      <c r="E392" s="18">
        <f t="shared" si="22"/>
        <v>100</v>
      </c>
    </row>
    <row r="393" spans="1:5" ht="12.75" customHeight="1">
      <c r="A393" s="28" t="s">
        <v>226</v>
      </c>
      <c r="B393" s="44">
        <v>7428</v>
      </c>
      <c r="C393" s="74">
        <v>0</v>
      </c>
      <c r="D393" s="74">
        <v>0</v>
      </c>
      <c r="E393" s="18">
        <v>0</v>
      </c>
    </row>
    <row r="394" spans="1:5" ht="12.75" customHeight="1">
      <c r="A394" s="30" t="s">
        <v>176</v>
      </c>
      <c r="B394" s="86"/>
      <c r="C394" s="82">
        <v>254</v>
      </c>
      <c r="D394" s="82">
        <v>0</v>
      </c>
      <c r="E394" s="83">
        <f t="shared" si="22"/>
        <v>0</v>
      </c>
    </row>
    <row r="395" spans="1:5" ht="12.75" customHeight="1">
      <c r="A395" s="108" t="s">
        <v>89</v>
      </c>
      <c r="B395" s="120"/>
      <c r="C395" s="77"/>
      <c r="D395" s="115">
        <v>2.6</v>
      </c>
      <c r="E395" s="117" t="s">
        <v>54</v>
      </c>
    </row>
    <row r="396" spans="1:5" ht="19.5" customHeight="1" thickBot="1">
      <c r="A396" s="142" t="s">
        <v>51</v>
      </c>
      <c r="B396" s="143">
        <v>3983</v>
      </c>
      <c r="C396" s="143">
        <v>6390.1</v>
      </c>
      <c r="D396" s="143">
        <v>4114.7</v>
      </c>
      <c r="E396" s="144">
        <f>D396/C396*100</f>
        <v>64.39179355565639</v>
      </c>
    </row>
    <row r="397" spans="1:5" ht="21.75" customHeight="1" thickBot="1">
      <c r="A397" s="68" t="s">
        <v>29</v>
      </c>
      <c r="B397" s="90">
        <f>B92+B112+B128+B156+B178+B184+B193+B224+B254+B273+B291+B295+B334+B344+B356+B396</f>
        <v>3444784</v>
      </c>
      <c r="C397" s="91">
        <f>C92+C112+C128+C146+C156+C178+C184+C193+C224+C254+C273+C291+C295+C317+C334+C344+C356+C396</f>
        <v>8465398.200000001</v>
      </c>
      <c r="D397" s="69">
        <f>D92+D112+D128+D146+D156+D178+D184+D193+D224+D254+D273+D291+D295+D317+D334+D344+D356+D396</f>
        <v>8044732.9</v>
      </c>
      <c r="E397" s="61">
        <f>D397/C397*100</f>
        <v>95.03076771982208</v>
      </c>
    </row>
    <row r="398" spans="1:5" ht="15" customHeight="1" thickBot="1">
      <c r="A398" s="93" t="s">
        <v>250</v>
      </c>
      <c r="B398" s="94">
        <v>-3983</v>
      </c>
      <c r="C398" s="95">
        <v>-3895.5</v>
      </c>
      <c r="D398" s="96">
        <v>-3889.7</v>
      </c>
      <c r="E398" s="97">
        <f>D398/C398*100</f>
        <v>99.85111025542291</v>
      </c>
    </row>
    <row r="399" spans="1:5" ht="21.75" customHeight="1" thickBot="1">
      <c r="A399" s="125" t="s">
        <v>90</v>
      </c>
      <c r="B399" s="126">
        <f>B397+B398</f>
        <v>3440801</v>
      </c>
      <c r="C399" s="123">
        <f>C397+C398</f>
        <v>8461502.700000001</v>
      </c>
      <c r="D399" s="127">
        <f>D397+D398</f>
        <v>8040843.2</v>
      </c>
      <c r="E399" s="128">
        <f>D399/C399*100</f>
        <v>95.02854853429284</v>
      </c>
    </row>
    <row r="400" spans="1:5" ht="12" customHeight="1">
      <c r="A400" s="59" t="s">
        <v>4</v>
      </c>
      <c r="B400" s="57"/>
      <c r="C400" s="58"/>
      <c r="D400" s="87"/>
      <c r="E400" s="60"/>
    </row>
    <row r="401" spans="1:5" ht="18" customHeight="1">
      <c r="A401" s="98" t="s">
        <v>49</v>
      </c>
      <c r="B401" s="103">
        <f>B93+B113+B129+B157+B179+B185+B194+B225+B255+B274+B296+B335+B345+B358+B396+B398+B291</f>
        <v>2676211</v>
      </c>
      <c r="C401" s="104">
        <f>C93+C113+C129+C147+C157+C179+C185+C194+C225+C255+C274+C296+C318+C335+C345+C358+C396+C398+C291</f>
        <v>6941684.8</v>
      </c>
      <c r="D401" s="104">
        <f>D93+D113+D129+D147+D157+D179+D185+D194+D225+D255+D274+D296+D318+D335+D345+D358+D396+D398+D291</f>
        <v>6813196.2</v>
      </c>
      <c r="E401" s="99">
        <f>D401/C401*100</f>
        <v>98.1490286046984</v>
      </c>
    </row>
    <row r="402" spans="1:5" ht="18" customHeight="1" thickBot="1">
      <c r="A402" s="92" t="s">
        <v>50</v>
      </c>
      <c r="B402" s="105">
        <f>B137+B168+B189+B213+B248+B264+B285+B310+B340+B359</f>
        <v>764590</v>
      </c>
      <c r="C402" s="106">
        <f>C106+C137+C153+C168+C189+C213+C248+C264+C285+C310+C325+C340+C359</f>
        <v>1519817.9</v>
      </c>
      <c r="D402" s="106">
        <f>D106+D137+D153+D168+D189+D213+D248+D264+D285+D310+D325+D340+D359</f>
        <v>1227647</v>
      </c>
      <c r="E402" s="107">
        <f>D402/C402*100</f>
        <v>80.77592716864304</v>
      </c>
    </row>
    <row r="403" spans="1:5" ht="24.75" customHeight="1" thickBot="1">
      <c r="A403" s="145" t="s">
        <v>52</v>
      </c>
      <c r="B403" s="146">
        <f>B90-B397-B398</f>
        <v>-300000</v>
      </c>
      <c r="C403" s="147">
        <f>C90-C397-C398</f>
        <v>-721332</v>
      </c>
      <c r="D403" s="147">
        <f>D90-D397-D398</f>
        <v>-14578.599999998882</v>
      </c>
      <c r="E403" s="148">
        <f>D403/C403*100</f>
        <v>2.0210665823780007</v>
      </c>
    </row>
    <row r="404" spans="1:5" ht="24.75" customHeight="1">
      <c r="A404" s="129" t="s">
        <v>73</v>
      </c>
      <c r="B404" s="130"/>
      <c r="C404" s="131">
        <f>SUM(C406:C410)</f>
        <v>721332</v>
      </c>
      <c r="D404" s="131">
        <f>SUM(D406:D410)</f>
        <v>374157.89999999997</v>
      </c>
      <c r="E404" s="132">
        <f aca="true" t="shared" si="23" ref="E404:E410">D404/C404*100</f>
        <v>51.87041473274442</v>
      </c>
    </row>
    <row r="405" spans="1:5" ht="10.5" customHeight="1">
      <c r="A405" s="100" t="s">
        <v>230</v>
      </c>
      <c r="B405" s="32"/>
      <c r="C405" s="49"/>
      <c r="D405" s="49"/>
      <c r="E405" s="101"/>
    </row>
    <row r="406" spans="1:5" ht="12.75" customHeight="1">
      <c r="A406" s="100" t="s">
        <v>136</v>
      </c>
      <c r="B406" s="88">
        <v>300000</v>
      </c>
      <c r="C406" s="89">
        <v>343329.1</v>
      </c>
      <c r="D406" s="89">
        <v>308709.6</v>
      </c>
      <c r="E406" s="113">
        <f t="shared" si="23"/>
        <v>89.91652615522541</v>
      </c>
    </row>
    <row r="407" spans="1:5" ht="12.75" customHeight="1">
      <c r="A407" s="100" t="s">
        <v>227</v>
      </c>
      <c r="B407" s="88"/>
      <c r="C407" s="89">
        <v>91886</v>
      </c>
      <c r="D407" s="89">
        <v>91886</v>
      </c>
      <c r="E407" s="113">
        <f t="shared" si="23"/>
        <v>100</v>
      </c>
    </row>
    <row r="408" spans="1:5" ht="12.75" customHeight="1">
      <c r="A408" s="100" t="s">
        <v>228</v>
      </c>
      <c r="B408" s="88"/>
      <c r="C408" s="89">
        <v>-26662.7</v>
      </c>
      <c r="D408" s="89">
        <v>-26662.7</v>
      </c>
      <c r="E408" s="113">
        <f t="shared" si="23"/>
        <v>100</v>
      </c>
    </row>
    <row r="409" spans="1:5" ht="12.75" customHeight="1">
      <c r="A409" s="100" t="s">
        <v>229</v>
      </c>
      <c r="B409" s="88"/>
      <c r="C409" s="89">
        <v>2494.6</v>
      </c>
      <c r="D409" s="89">
        <v>225</v>
      </c>
      <c r="E409" s="113">
        <f t="shared" si="23"/>
        <v>9.0194820812956</v>
      </c>
    </row>
    <row r="410" spans="1:5" ht="15" customHeight="1" thickBot="1">
      <c r="A410" s="102" t="s">
        <v>74</v>
      </c>
      <c r="B410" s="33"/>
      <c r="C410" s="50">
        <v>310285</v>
      </c>
      <c r="D410" s="50">
        <v>0</v>
      </c>
      <c r="E410" s="114">
        <f t="shared" si="23"/>
        <v>0</v>
      </c>
    </row>
    <row r="411" spans="1:5" ht="15" customHeight="1">
      <c r="A411" s="35"/>
      <c r="B411" s="36"/>
      <c r="C411" s="51"/>
      <c r="D411" s="52"/>
      <c r="E411" s="37"/>
    </row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</sheetData>
  <mergeCells count="5">
    <mergeCell ref="D1:E1"/>
    <mergeCell ref="E5:E6"/>
    <mergeCell ref="A5:A6"/>
    <mergeCell ref="A2:E2"/>
    <mergeCell ref="A3:E3"/>
  </mergeCells>
  <printOptions/>
  <pageMargins left="0.7874015748031497" right="0.1968503937007874" top="0.7874015748031497" bottom="0.7874015748031497" header="0.7086614173228347" footer="0.5905511811023623"/>
  <pageSetup horizontalDpi="600" verticalDpi="600" orientation="portrait" paperSize="9" scale="96" r:id="rId1"/>
  <headerFooter alignWithMargins="0">
    <oddFooter>&amp;CStránka &amp;P&amp;RTab.č.1 Čerpání rozpočtu</oddFooter>
  </headerFooter>
  <rowBreaks count="7" manualBreakCount="7">
    <brk id="56" max="4" man="1"/>
    <brk id="111" max="255" man="1"/>
    <brk id="167" max="255" man="1"/>
    <brk id="223" max="255" man="1"/>
    <brk id="272" max="255" man="1"/>
    <brk id="324" max="255" man="1"/>
    <brk id="3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2007-05-09T10:39:12Z</cp:lastPrinted>
  <dcterms:created xsi:type="dcterms:W3CDTF">1997-01-24T11:07:25Z</dcterms:created>
  <dcterms:modified xsi:type="dcterms:W3CDTF">2007-06-25T08:08:15Z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-709916651</vt:i4>
  </property>
  <property fmtid="{D5CDD505-2E9C-101B-9397-08002B2CF9AE}" pid="3" name="_EmailSubject">
    <vt:lpwstr>zveřejnění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-2118784169</vt:i4>
  </property>
</Properties>
</file>