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10" windowHeight="8070" activeTab="0"/>
  </bookViews>
  <sheets>
    <sheet name="1. ÚR " sheetId="1" r:id="rId1"/>
  </sheets>
  <definedNames>
    <definedName name="_xlnm.Print_Titles" localSheetId="0">'1. ÚR '!$4:$6</definedName>
  </definedNames>
  <calcPr fullCalcOnLoad="1" fullPrecision="0"/>
</workbook>
</file>

<file path=xl/sharedStrings.xml><?xml version="1.0" encoding="utf-8"?>
<sst xmlns="http://schemas.openxmlformats.org/spreadsheetml/2006/main" count="211" uniqueCount="175">
  <si>
    <t>Příjmy celkem</t>
  </si>
  <si>
    <t>VÝDAJE</t>
  </si>
  <si>
    <t>činnost krajského úřadu</t>
  </si>
  <si>
    <t>tř. 1 -  Daňové příjmy</t>
  </si>
  <si>
    <t>v tom:</t>
  </si>
  <si>
    <t>doprava</t>
  </si>
  <si>
    <t>školství</t>
  </si>
  <si>
    <t>kultura</t>
  </si>
  <si>
    <t>Výdaje celkem</t>
  </si>
  <si>
    <t>tř. 4 - Přijaté dotace</t>
  </si>
  <si>
    <t xml:space="preserve">    drážní doprava</t>
  </si>
  <si>
    <t xml:space="preserve"> - příspěvek na výkon státní správy</t>
  </si>
  <si>
    <t xml:space="preserve">           z toho: na jednotky SDH</t>
  </si>
  <si>
    <t xml:space="preserve"> - dot.na výkon zřiz.funkcí a čin.přev. z OkÚ příp.resortů</t>
  </si>
  <si>
    <t xml:space="preserve">            ze státního rozpočtu</t>
  </si>
  <si>
    <t xml:space="preserve">v tom:   </t>
  </si>
  <si>
    <t>tř. 6 - Kapitálové výdaje</t>
  </si>
  <si>
    <t>v tis. Kč</t>
  </si>
  <si>
    <t xml:space="preserve">tř. 2 - Nedaňové příjmy </t>
  </si>
  <si>
    <t xml:space="preserve">             od obcí</t>
  </si>
  <si>
    <t>Schválený rozpočet na r.2004</t>
  </si>
  <si>
    <t xml:space="preserve">tř. 5 - Běžné výdaje </t>
  </si>
  <si>
    <t xml:space="preserve">          z toho: odvody PO </t>
  </si>
  <si>
    <t>Fond reprodukce KHK</t>
  </si>
  <si>
    <t xml:space="preserve"> - dot.na fin. běžného a investičního rozvoje kraje</t>
  </si>
  <si>
    <t>Financování běžného a investičního rozvoje - SR</t>
  </si>
  <si>
    <t>-</t>
  </si>
  <si>
    <t xml:space="preserve">                     platby za odebrané množství podzemní vody</t>
  </si>
  <si>
    <r>
      <t xml:space="preserve">  </t>
    </r>
    <r>
      <rPr>
        <sz val="10"/>
        <rFont val="Arial CE"/>
        <family val="0"/>
      </rPr>
      <t>z toho vyčleněno na grantové a dílčí programy a samostat.projekty</t>
    </r>
  </si>
  <si>
    <t xml:space="preserve">                      nároky podle lesního zákona</t>
  </si>
  <si>
    <t>Dopad zm. RUD</t>
  </si>
  <si>
    <t>Schvál. rozp. na r. 2005</t>
  </si>
  <si>
    <t>financování reprodukce majetku ÚSC</t>
  </si>
  <si>
    <t xml:space="preserve">          z toho: dotace na sociální služby</t>
  </si>
  <si>
    <t>kap. 18 - zastupitelstvo kraje</t>
  </si>
  <si>
    <t>kap. 19 - činnost krajského úřadu</t>
  </si>
  <si>
    <t>kap. 02 - životní prostředí a zemědělství</t>
  </si>
  <si>
    <t>kap. 10 - doprava</t>
  </si>
  <si>
    <t>kap. 11 - cestovní ruch</t>
  </si>
  <si>
    <t>kap. 13 - evropská integrace</t>
  </si>
  <si>
    <t>kap. 14 - školství</t>
  </si>
  <si>
    <t>kap. 15 - zdravotnictví</t>
  </si>
  <si>
    <t>kap. 16 - kultura</t>
  </si>
  <si>
    <t>kap. 41 - rezerva</t>
  </si>
  <si>
    <t>pro kap. 28 na podporu rozvoje a obnovy MTZ soc. péče a služeb(zař.zřiz.krajem)</t>
  </si>
  <si>
    <t>pro kap. 28 na poř.a obnova inv.majetku ve srpávě ÚSP a DD (zař.zřiz.krajem)</t>
  </si>
  <si>
    <t>pro kap. 15 na investice u krajských zdravotnických zařízení</t>
  </si>
  <si>
    <t>pro kap. 14 na investice v krajském školství</t>
  </si>
  <si>
    <t>pro kap. 10 investiční dotace zřiz.PO-silnice II. a III. tř.</t>
  </si>
  <si>
    <t xml:space="preserve">                      projekty v obl.životního prostředí</t>
  </si>
  <si>
    <t xml:space="preserve">                      mimořádné výdaje spoj.s přípr.zimní olympiády v r.2006</t>
  </si>
  <si>
    <t xml:space="preserve">                   v Choustník. Hradišti-usn.Z 29/933/2004</t>
  </si>
  <si>
    <t xml:space="preserve">                         rek.a zm.vnitř.dispozič.řešení ÚSP Chotělice-usn.Z 29/935/2004,Z 31/1092/2004</t>
  </si>
  <si>
    <t xml:space="preserve">          (pozn.: z r. 2004 se převádí na vodohosp. akce 40,6 mil. Kč,v r.2005 v SR 20 mil.)</t>
  </si>
  <si>
    <t xml:space="preserve"> - přísp.na dopravní obslužnost</t>
  </si>
  <si>
    <t xml:space="preserve">    autobusová doprava </t>
  </si>
  <si>
    <t xml:space="preserve">Bilance příjmů a výdajů rozpočtu Královéhradeckého kraje na rok 2005 </t>
  </si>
  <si>
    <t>Celkem po              1. změně rozp.</t>
  </si>
  <si>
    <t>pohoštění a dary</t>
  </si>
  <si>
    <t>ostatní běžné výdaje</t>
  </si>
  <si>
    <t>soustředěné pojištění majetku kraje</t>
  </si>
  <si>
    <t xml:space="preserve">pohoštění  </t>
  </si>
  <si>
    <t>krizové plánování</t>
  </si>
  <si>
    <t>pronájem a nákl..na detaš.pracoviště</t>
  </si>
  <si>
    <t>neinvestiční příspěvky zřízeným PO</t>
  </si>
  <si>
    <t xml:space="preserve">           z toho: příspěvky na hospodaření v lesích</t>
  </si>
  <si>
    <t>Změny již prov.R,schv. Z</t>
  </si>
  <si>
    <t xml:space="preserve">dopravní úz.obsluž.-autobusová doprava </t>
  </si>
  <si>
    <t>dopr.úz.obsl.-autobus.d.z prostř.KHK-r.2005 usn.Z 28/917/2004</t>
  </si>
  <si>
    <t>dopravní úz.obsluž.-drážní doprava</t>
  </si>
  <si>
    <t>žákovské jízdné</t>
  </si>
  <si>
    <t>neinvestiční dotace s.r.o. OREDO HK</t>
  </si>
  <si>
    <t>splátka dodavatelského úvěru</t>
  </si>
  <si>
    <t>památková péče</t>
  </si>
  <si>
    <t>podpora českých divadel</t>
  </si>
  <si>
    <t>ostatní běžné výdaje (zvýšení do výše poskytnuté dotace ze SR)</t>
  </si>
  <si>
    <t>v tom: vodohosp.akce-zák.povinnost dle vodního zákona</t>
  </si>
  <si>
    <t xml:space="preserve">          DD Nechanice - výkup nemovit.-usn.Z 28/886/2004</t>
  </si>
  <si>
    <t xml:space="preserve">          Integr.SŠ Nová Paka-výkup nemovit.-usn.Z 32/1123/2004</t>
  </si>
  <si>
    <t>platy zaměstnanců a ost.platby za provedenou práci (R 4/75/2005)</t>
  </si>
  <si>
    <t>povinné pojistné placené zaměstnavatelem (R 4/75/2005)</t>
  </si>
  <si>
    <t>ostatní běžné výdaje (R 4/75/2005), zv. % SF</t>
  </si>
  <si>
    <t>v tom: výkupy pozemků (Z 27.1.2005)</t>
  </si>
  <si>
    <t>kofinancování projektů (R 4/82/2005)</t>
  </si>
  <si>
    <t>v tom: kofinancování projektů (R 4/82/2005)</t>
  </si>
  <si>
    <t xml:space="preserve">           z toho: zajištění letní olympiády dětí a mládeže</t>
  </si>
  <si>
    <t>neinvestiční dotace a. s.</t>
  </si>
  <si>
    <t>AC</t>
  </si>
  <si>
    <t>z této rezervy by mělo být profinancováno:</t>
  </si>
  <si>
    <t>v tom: DD Nechanice - výkup nemovit.-usn.Z 28/886/2004</t>
  </si>
  <si>
    <t xml:space="preserve">          spoluúč.KHK při fin.inv.akce ÚSP pro dosp.Opočno-nová výstavba</t>
  </si>
  <si>
    <t xml:space="preserve">          spolufin.proj."Dům betlémů Tř."-usn.Z 30/1017/2004</t>
  </si>
  <si>
    <t>zbývá</t>
  </si>
  <si>
    <t>zákonná povinnost dle vodního zákona</t>
  </si>
  <si>
    <t>FRIK</t>
  </si>
  <si>
    <t>ostatní</t>
  </si>
  <si>
    <t xml:space="preserve">                  žáky s vadami řeči a SPC Hořičky-příst.a staveb.úpravy  </t>
  </si>
  <si>
    <r>
      <t xml:space="preserve">                                  </t>
    </r>
    <r>
      <rPr>
        <sz val="9"/>
        <rFont val="Arial CE"/>
        <family val="0"/>
      </rPr>
      <t>na rek.a zm.vnitř.dispozič.řešení ÚSP Chotělice-usn.Z 31/1092/2004</t>
    </r>
  </si>
  <si>
    <t xml:space="preserve">            na drobné vodohospodářské ekologické akce</t>
  </si>
  <si>
    <t xml:space="preserve">                      Etické fórum</t>
  </si>
  <si>
    <t>kap. 17 - příspěvky pro sbory hasičů - SDH</t>
  </si>
  <si>
    <t xml:space="preserve">          výkup nemovitostí vč.pozemků </t>
  </si>
  <si>
    <t>z toho: dopravní úz. obslužnost - drážní doprava</t>
  </si>
  <si>
    <t>kap. 39 - strategické plánování (sloučení s kap. 40)</t>
  </si>
  <si>
    <t xml:space="preserve">kap. 18 - činnost zastupitelstva </t>
  </si>
  <si>
    <t>Program obnovy venkova - neinv. část</t>
  </si>
  <si>
    <t>Další změny</t>
  </si>
  <si>
    <r>
      <t>kap. 40 - územ.plánování a regionál.rozvoj (</t>
    </r>
    <r>
      <rPr>
        <sz val="11"/>
        <rFont val="Arial CE"/>
        <family val="0"/>
      </rPr>
      <t>sloučení s kap. 39)</t>
    </r>
  </si>
  <si>
    <t>kap. 40 - územ.plán.a regionální rozvoj (sloučení s kap. 39)</t>
  </si>
  <si>
    <t>Účel.dot.ze SR v průběhu roku</t>
  </si>
  <si>
    <t>1</t>
  </si>
  <si>
    <t>4</t>
  </si>
  <si>
    <t>5</t>
  </si>
  <si>
    <t>6</t>
  </si>
  <si>
    <t>životní prostředí</t>
  </si>
  <si>
    <t xml:space="preserve">      z toho - spoluúč.KHK na inv.záměru (MŠMT) na restit.pro Spec.školy pro </t>
  </si>
  <si>
    <t xml:space="preserve">       z toho - spoluúč.KHK při fin.inv.akce ÚSP pro dosp.Opočno-nová výstavba</t>
  </si>
  <si>
    <t>zastupitelstvo kraje</t>
  </si>
  <si>
    <t>ostatní příspěvky a dary (Z 3/35/2005)</t>
  </si>
  <si>
    <t>řešení havarijních situací (Z 3/35/2005, 3/100/2005)</t>
  </si>
  <si>
    <t>ostatní běžné výdaje (Z 3/108/2005)</t>
  </si>
  <si>
    <t>neinvestiční příspěvky zřízeným PO (Z 2/14/2004, Z 3/93/2005)</t>
  </si>
  <si>
    <t>neinvestiční příspěvky zřízeným PO (Z 3/91/2005)</t>
  </si>
  <si>
    <t xml:space="preserve">          ústavu (v příp.získ.dotace MPSV) - usn.Z 28/877/2004, Z 3/92/2005</t>
  </si>
  <si>
    <t xml:space="preserve">                   úst.(v příp.získ.dotace MPSV )-usn.Z 28/877/2004, Z 3/92/2005</t>
  </si>
  <si>
    <t>dataprojektor (Z 3/100/2005)</t>
  </si>
  <si>
    <t xml:space="preserve">          investiční dotace zříz. PO (Z 3/108/2005)</t>
  </si>
  <si>
    <t>v tom: investiční dotace zříz. PO (R 5/101/2005)</t>
  </si>
  <si>
    <t>v tom: investiční dotace zř.PO (Z 3/100/2005)</t>
  </si>
  <si>
    <t>Zapoj.výsledku hospodař. z r.2004</t>
  </si>
  <si>
    <t>7</t>
  </si>
  <si>
    <t xml:space="preserve">Financování - zapojení výsledku hospodaření </t>
  </si>
  <si>
    <t xml:space="preserve"> - dotace od úřadů práce</t>
  </si>
  <si>
    <t xml:space="preserve"> - dotace z VPS </t>
  </si>
  <si>
    <t xml:space="preserve"> - dotace z MŠMT</t>
  </si>
  <si>
    <t xml:space="preserve"> - dotace z MPSV</t>
  </si>
  <si>
    <t>dotace od ÚP</t>
  </si>
  <si>
    <t>dot.- "Progr.pod.soc.sl.posk.nestát.nezisk.org.na regionál.úr.seniorům a os.se zdr.postiž."-SR</t>
  </si>
  <si>
    <t>dotace ze SR - příspěvek na výkon státní správy - mzdy</t>
  </si>
  <si>
    <t>z dotace ze SR  na sociální služby nestát.nezisk.org.</t>
  </si>
  <si>
    <t>dotace ze SR na přímé náklady na vzdělávání - školy a škols.zař.zřiz.krajem</t>
  </si>
  <si>
    <t xml:space="preserve">                                                                  - školy a škols.zař.zřiz.obcemi</t>
  </si>
  <si>
    <t xml:space="preserve">                                                                  - soukromé školství</t>
  </si>
  <si>
    <t>dotace ze SR na okr.a krajská kola soutěží a přehlídek vyhl.MŠMT pro r.2005</t>
  </si>
  <si>
    <t>dotace ze SR na ozdravná protiradonová opatření</t>
  </si>
  <si>
    <t>dotace ze SR na rozšíření výuky v 7. ročnících - omylem vrácená v r.2004</t>
  </si>
  <si>
    <t xml:space="preserve">                      projekt EKO-KOM - převod na CEP Z 3/93/2005</t>
  </si>
  <si>
    <t>ost.běžné výd.-dofin.proj."Komunitní plánování soc.služeb" z r. 2004 Z 3/90/2005</t>
  </si>
  <si>
    <t>sociální věci (výsl.hospod.z r.2004 Z 2/18/2004)</t>
  </si>
  <si>
    <t>úhrada daně z příjmů právnických osob za kraj</t>
  </si>
  <si>
    <t>dotace ze SR - projekt ELLA</t>
  </si>
  <si>
    <t xml:space="preserve">          Program obnovy venkova - investiční část</t>
  </si>
  <si>
    <t xml:space="preserve"> - dotace z Národního fondu</t>
  </si>
  <si>
    <t>prevence kriminality</t>
  </si>
  <si>
    <t xml:space="preserve">kap. 28 - sociální věci </t>
  </si>
  <si>
    <t>grantové a dílčí programy a samostatné projekty</t>
  </si>
  <si>
    <t xml:space="preserve">          z toho: CEP (R 4/67/2005)</t>
  </si>
  <si>
    <t>ostatní běžné výdaje (zapoj.HV Z 2/21/2004)</t>
  </si>
  <si>
    <t>dofinancování grantů z r. 2004 (zapoj. HV Z 2/21/2004, Z 3/87/2005)</t>
  </si>
  <si>
    <t>v tom: dofinancování grantů z r. 2004 (zapoj.HV Z 2/21/2004)</t>
  </si>
  <si>
    <t xml:space="preserve">          ostatní kapitálové výdaje (zapoj.HV Z 2/21/2004)</t>
  </si>
  <si>
    <t>v tom informativně výše odvodů dle odvětví:</t>
  </si>
  <si>
    <t>regionální funkce knihoven - neinv. příspěvek PO</t>
  </si>
  <si>
    <t>Příloha č. 1</t>
  </si>
  <si>
    <t xml:space="preserve">          ostatní kapitálové výdaje </t>
  </si>
  <si>
    <t xml:space="preserve">dotace ze SR na rozšíření výuky v 7. ročnících </t>
  </si>
  <si>
    <t>dotace ze SR na zabránění vzniku, rozvoje a šíření TBC</t>
  </si>
  <si>
    <t xml:space="preserve">                     ost.příjmy odv.zdravotnictví (R 6/188/2005)</t>
  </si>
  <si>
    <t>odměny vč. refundací (R 6/152/2005)</t>
  </si>
  <si>
    <t>povinné pojistné placené zaměstnavatelem (R 6/152/2005)</t>
  </si>
  <si>
    <t>ostatní běžné výdaje (vč.zv. % SF), ( Z 3/100/2005, R 6/152/2005)</t>
  </si>
  <si>
    <t>ostatní běžné výdaje (R 6/190/2005)</t>
  </si>
  <si>
    <t>projektové práce interiéru AC (R 6/202/2005)</t>
  </si>
  <si>
    <t xml:space="preserve">          investiční dotace a.s. (R 6/188/2005)</t>
  </si>
  <si>
    <t>zdravotnictví (Z 3/106/2005, R 6/188/2005)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</si>
</sst>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\-#,##0\ "/>
    <numFmt numFmtId="171" formatCode="_-* #,##0.0\ _K_č_-;\-* #,##0.0\ _K_č_-;_-* &quot;-&quot;\ _K_č_-;_-@_-"/>
    <numFmt numFmtId="172" formatCode="_-* #,##0.0\ _K_č_-;\-* #,##0.0\ _K_č_-;_-* &quot;-&quot;?\ _K_č_-;_-@_-"/>
    <numFmt numFmtId="173" formatCode="#,##0.0"/>
    <numFmt numFmtId="174" formatCode="_-* #,##0.00\ _K_č_-;\-* #,##0.00\ _K_č_-;_-* &quot;-&quot;\ _K_č_-;_-@_-"/>
    <numFmt numFmtId="175" formatCode="_-* #,##0\ _K_č_-;\-* #,##0\ _K_č_-;_-* &quot;-&quot;?\ _K_č_-;_-@_-"/>
    <numFmt numFmtId="176" formatCode="#,##0.0_ ;\-#,##0.0\ "/>
    <numFmt numFmtId="177" formatCode="0.0"/>
  </numFmts>
  <fonts count="16">
    <font>
      <sz val="10"/>
      <name val="Arial CE"/>
      <family val="0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9"/>
      <name val="Arial CE"/>
      <family val="0"/>
    </font>
    <font>
      <sz val="14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1">
    <xf numFmtId="49" fontId="0" fillId="0" borderId="0" xfId="0" applyAlignment="1">
      <alignment/>
    </xf>
    <xf numFmtId="49" fontId="1" fillId="0" borderId="0" xfId="0" applyFont="1" applyAlignment="1">
      <alignment horizontal="center"/>
    </xf>
    <xf numFmtId="41" fontId="3" fillId="0" borderId="1" xfId="19" applyFont="1" applyBorder="1" applyAlignment="1">
      <alignment/>
    </xf>
    <xf numFmtId="41" fontId="4" fillId="0" borderId="1" xfId="19" applyFont="1" applyBorder="1" applyAlignment="1">
      <alignment/>
    </xf>
    <xf numFmtId="41" fontId="0" fillId="0" borderId="1" xfId="19" applyFont="1" applyBorder="1" applyAlignment="1">
      <alignment/>
    </xf>
    <xf numFmtId="41" fontId="8" fillId="0" borderId="1" xfId="19" applyFont="1" applyBorder="1" applyAlignment="1">
      <alignment/>
    </xf>
    <xf numFmtId="49" fontId="7" fillId="0" borderId="0" xfId="0" applyFont="1" applyAlignment="1">
      <alignment horizontal="right" vertical="center"/>
    </xf>
    <xf numFmtId="41" fontId="4" fillId="0" borderId="1" xfId="19" applyFont="1" applyBorder="1" applyAlignment="1">
      <alignment vertical="center"/>
    </xf>
    <xf numFmtId="49" fontId="0" fillId="0" borderId="2" xfId="0" applyBorder="1" applyAlignment="1">
      <alignment horizontal="center" vertical="center"/>
    </xf>
    <xf numFmtId="49" fontId="7" fillId="0" borderId="0" xfId="0" applyFont="1" applyAlignment="1">
      <alignment horizontal="center" vertical="center"/>
    </xf>
    <xf numFmtId="41" fontId="5" fillId="0" borderId="1" xfId="19" applyFont="1" applyBorder="1" applyAlignment="1">
      <alignment/>
    </xf>
    <xf numFmtId="41" fontId="0" fillId="0" borderId="0" xfId="19" applyAlignment="1">
      <alignment/>
    </xf>
    <xf numFmtId="41" fontId="3" fillId="0" borderId="1" xfId="19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Border="1" applyAlignment="1">
      <alignment/>
    </xf>
    <xf numFmtId="41" fontId="4" fillId="0" borderId="3" xfId="19" applyFont="1" applyBorder="1" applyAlignment="1">
      <alignment/>
    </xf>
    <xf numFmtId="49" fontId="4" fillId="0" borderId="0" xfId="0" applyFont="1" applyFill="1" applyBorder="1" applyAlignment="1">
      <alignment/>
    </xf>
    <xf numFmtId="49" fontId="3" fillId="0" borderId="3" xfId="0" applyFont="1" applyBorder="1" applyAlignment="1">
      <alignment/>
    </xf>
    <xf numFmtId="49" fontId="3" fillId="0" borderId="1" xfId="0" applyFont="1" applyBorder="1" applyAlignment="1">
      <alignment/>
    </xf>
    <xf numFmtId="49" fontId="0" fillId="0" borderId="1" xfId="0" applyFont="1" applyBorder="1" applyAlignment="1">
      <alignment/>
    </xf>
    <xf numFmtId="49" fontId="8" fillId="0" borderId="1" xfId="0" applyFont="1" applyBorder="1" applyAlignment="1">
      <alignment/>
    </xf>
    <xf numFmtId="49" fontId="5" fillId="0" borderId="1" xfId="0" applyFont="1" applyFill="1" applyBorder="1" applyAlignment="1">
      <alignment/>
    </xf>
    <xf numFmtId="49" fontId="0" fillId="0" borderId="1" xfId="0" applyFont="1" applyFill="1" applyBorder="1" applyAlignment="1">
      <alignment/>
    </xf>
    <xf numFmtId="49" fontId="8" fillId="0" borderId="1" xfId="0" applyFont="1" applyFill="1" applyBorder="1" applyAlignment="1">
      <alignment/>
    </xf>
    <xf numFmtId="49" fontId="9" fillId="0" borderId="4" xfId="0" applyFont="1" applyBorder="1" applyAlignment="1">
      <alignment vertical="center"/>
    </xf>
    <xf numFmtId="49" fontId="4" fillId="0" borderId="5" xfId="0" applyFont="1" applyBorder="1" applyAlignment="1">
      <alignment horizontal="center" vertical="center"/>
    </xf>
    <xf numFmtId="49" fontId="4" fillId="0" borderId="3" xfId="0" applyFont="1" applyBorder="1" applyAlignment="1">
      <alignment/>
    </xf>
    <xf numFmtId="49" fontId="0" fillId="0" borderId="6" xfId="0" applyFont="1" applyBorder="1" applyAlignment="1">
      <alignment/>
    </xf>
    <xf numFmtId="49" fontId="0" fillId="0" borderId="6" xfId="0" applyFont="1" applyFill="1" applyBorder="1" applyAlignment="1">
      <alignment/>
    </xf>
    <xf numFmtId="49" fontId="0" fillId="0" borderId="1" xfId="0" applyFont="1" applyFill="1" applyBorder="1" applyAlignment="1">
      <alignment/>
    </xf>
    <xf numFmtId="49" fontId="3" fillId="0" borderId="1" xfId="0" applyFont="1" applyBorder="1" applyAlignment="1">
      <alignment/>
    </xf>
    <xf numFmtId="49" fontId="5" fillId="0" borderId="1" xfId="0" applyFont="1" applyBorder="1" applyAlignment="1">
      <alignment/>
    </xf>
    <xf numFmtId="49" fontId="4" fillId="0" borderId="1" xfId="0" applyFont="1" applyBorder="1" applyAlignment="1">
      <alignment/>
    </xf>
    <xf numFmtId="49" fontId="11" fillId="0" borderId="1" xfId="0" applyFont="1" applyBorder="1" applyAlignment="1">
      <alignment/>
    </xf>
    <xf numFmtId="49" fontId="4" fillId="0" borderId="1" xfId="0" applyFont="1" applyBorder="1" applyAlignment="1">
      <alignment/>
    </xf>
    <xf numFmtId="49" fontId="0" fillId="0" borderId="1" xfId="0" applyFont="1" applyBorder="1" applyAlignment="1">
      <alignment/>
    </xf>
    <xf numFmtId="49" fontId="3" fillId="0" borderId="1" xfId="0" applyFont="1" applyFill="1" applyBorder="1" applyAlignment="1">
      <alignment/>
    </xf>
    <xf numFmtId="49" fontId="8" fillId="0" borderId="1" xfId="0" applyFont="1" applyBorder="1" applyAlignment="1">
      <alignment/>
    </xf>
    <xf numFmtId="49" fontId="0" fillId="0" borderId="7" xfId="0" applyFont="1" applyBorder="1" applyAlignment="1">
      <alignment/>
    </xf>
    <xf numFmtId="41" fontId="0" fillId="0" borderId="7" xfId="19" applyFont="1" applyBorder="1" applyAlignment="1">
      <alignment/>
    </xf>
    <xf numFmtId="41" fontId="3" fillId="0" borderId="1" xfId="19" applyFont="1" applyBorder="1" applyAlignment="1">
      <alignment/>
    </xf>
    <xf numFmtId="173" fontId="3" fillId="0" borderId="1" xfId="19" applyNumberFormat="1" applyFont="1" applyBorder="1" applyAlignment="1">
      <alignment/>
    </xf>
    <xf numFmtId="49" fontId="8" fillId="0" borderId="6" xfId="0" applyFont="1" applyBorder="1" applyAlignment="1">
      <alignment/>
    </xf>
    <xf numFmtId="49" fontId="7" fillId="0" borderId="1" xfId="0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1" xfId="19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3" fontId="8" fillId="0" borderId="1" xfId="19" applyNumberFormat="1" applyFont="1" applyBorder="1" applyAlignment="1">
      <alignment/>
    </xf>
    <xf numFmtId="173" fontId="5" fillId="0" borderId="1" xfId="19" applyNumberFormat="1" applyFont="1" applyBorder="1" applyAlignment="1">
      <alignment/>
    </xf>
    <xf numFmtId="173" fontId="4" fillId="0" borderId="1" xfId="19" applyNumberFormat="1" applyFont="1" applyBorder="1" applyAlignment="1">
      <alignment vertical="center"/>
    </xf>
    <xf numFmtId="173" fontId="4" fillId="0" borderId="4" xfId="19" applyNumberFormat="1" applyFont="1" applyBorder="1" applyAlignment="1">
      <alignment vertical="center"/>
    </xf>
    <xf numFmtId="173" fontId="0" fillId="0" borderId="5" xfId="19" applyNumberFormat="1" applyBorder="1" applyAlignment="1">
      <alignment/>
    </xf>
    <xf numFmtId="173" fontId="0" fillId="0" borderId="5" xfId="0" applyNumberFormat="1" applyBorder="1" applyAlignment="1">
      <alignment/>
    </xf>
    <xf numFmtId="173" fontId="4" fillId="0" borderId="3" xfId="19" applyNumberFormat="1" applyFont="1" applyBorder="1" applyAlignment="1">
      <alignment/>
    </xf>
    <xf numFmtId="173" fontId="0" fillId="0" borderId="1" xfId="19" applyNumberFormat="1" applyBorder="1" applyAlignment="1">
      <alignment/>
    </xf>
    <xf numFmtId="173" fontId="3" fillId="0" borderId="1" xfId="19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5" fillId="0" borderId="1" xfId="19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73" fontId="0" fillId="0" borderId="1" xfId="19" applyNumberFormat="1" applyFont="1" applyBorder="1" applyAlignment="1">
      <alignment/>
    </xf>
    <xf numFmtId="173" fontId="0" fillId="0" borderId="0" xfId="19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8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41" fontId="3" fillId="0" borderId="7" xfId="19" applyFont="1" applyBorder="1" applyAlignment="1">
      <alignment/>
    </xf>
    <xf numFmtId="173" fontId="0" fillId="0" borderId="7" xfId="19" applyNumberFormat="1" applyFont="1" applyBorder="1" applyAlignment="1">
      <alignment/>
    </xf>
    <xf numFmtId="173" fontId="0" fillId="0" borderId="7" xfId="0" applyNumberFormat="1" applyBorder="1" applyAlignment="1">
      <alignment/>
    </xf>
    <xf numFmtId="173" fontId="3" fillId="0" borderId="7" xfId="0" applyNumberFormat="1" applyFont="1" applyBorder="1" applyAlignment="1">
      <alignment/>
    </xf>
    <xf numFmtId="49" fontId="0" fillId="0" borderId="7" xfId="0" applyFont="1" applyBorder="1" applyAlignment="1">
      <alignment/>
    </xf>
    <xf numFmtId="173" fontId="0" fillId="0" borderId="7" xfId="19" applyNumberFormat="1" applyBorder="1" applyAlignment="1">
      <alignment/>
    </xf>
    <xf numFmtId="49" fontId="0" fillId="0" borderId="8" xfId="0" applyFont="1" applyFill="1" applyBorder="1" applyAlignment="1">
      <alignment/>
    </xf>
    <xf numFmtId="49" fontId="0" fillId="0" borderId="7" xfId="0" applyFont="1" applyFill="1" applyBorder="1" applyAlignment="1">
      <alignment/>
    </xf>
    <xf numFmtId="173" fontId="0" fillId="0" borderId="7" xfId="0" applyNumberFormat="1" applyFont="1" applyBorder="1" applyAlignment="1">
      <alignment/>
    </xf>
    <xf numFmtId="49" fontId="3" fillId="0" borderId="9" xfId="0" applyFont="1" applyBorder="1" applyAlignment="1">
      <alignment/>
    </xf>
    <xf numFmtId="41" fontId="3" fillId="0" borderId="9" xfId="19" applyFont="1" applyBorder="1" applyAlignment="1">
      <alignment/>
    </xf>
    <xf numFmtId="173" fontId="3" fillId="0" borderId="9" xfId="19" applyNumberFormat="1" applyFont="1" applyBorder="1" applyAlignment="1">
      <alignment/>
    </xf>
    <xf numFmtId="173" fontId="0" fillId="0" borderId="9" xfId="0" applyNumberFormat="1" applyBorder="1" applyAlignment="1">
      <alignment/>
    </xf>
    <xf numFmtId="173" fontId="3" fillId="0" borderId="9" xfId="0" applyNumberFormat="1" applyFont="1" applyBorder="1" applyAlignment="1">
      <alignment/>
    </xf>
    <xf numFmtId="173" fontId="5" fillId="0" borderId="7" xfId="0" applyNumberFormat="1" applyFont="1" applyBorder="1" applyAlignment="1">
      <alignment/>
    </xf>
    <xf numFmtId="173" fontId="4" fillId="0" borderId="7" xfId="19" applyNumberFormat="1" applyFont="1" applyBorder="1" applyAlignment="1">
      <alignment/>
    </xf>
    <xf numFmtId="49" fontId="11" fillId="0" borderId="7" xfId="0" applyFont="1" applyBorder="1" applyAlignment="1">
      <alignment/>
    </xf>
    <xf numFmtId="173" fontId="0" fillId="0" borderId="7" xfId="19" applyNumberFormat="1" applyFont="1" applyBorder="1" applyAlignment="1">
      <alignment/>
    </xf>
    <xf numFmtId="41" fontId="0" fillId="0" borderId="4" xfId="19" applyFont="1" applyBorder="1" applyAlignment="1">
      <alignment/>
    </xf>
    <xf numFmtId="173" fontId="0" fillId="0" borderId="4" xfId="0" applyNumberFormat="1" applyBorder="1" applyAlignment="1">
      <alignment/>
    </xf>
    <xf numFmtId="49" fontId="11" fillId="0" borderId="4" xfId="0" applyFont="1" applyBorder="1" applyAlignment="1">
      <alignment/>
    </xf>
    <xf numFmtId="173" fontId="0" fillId="0" borderId="4" xfId="19" applyNumberFormat="1" applyFont="1" applyBorder="1" applyAlignment="1">
      <alignment/>
    </xf>
    <xf numFmtId="41" fontId="4" fillId="0" borderId="0" xfId="19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10" xfId="19" applyFont="1" applyBorder="1" applyAlignment="1">
      <alignment/>
    </xf>
    <xf numFmtId="49" fontId="0" fillId="0" borderId="4" xfId="0" applyFont="1" applyBorder="1" applyAlignment="1">
      <alignment/>
    </xf>
    <xf numFmtId="41" fontId="4" fillId="0" borderId="10" xfId="19" applyFont="1" applyBorder="1" applyAlignment="1">
      <alignment/>
    </xf>
    <xf numFmtId="173" fontId="4" fillId="0" borderId="3" xfId="19" applyNumberFormat="1" applyFont="1" applyBorder="1" applyAlignment="1">
      <alignment/>
    </xf>
    <xf numFmtId="173" fontId="0" fillId="0" borderId="4" xfId="19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49" fontId="12" fillId="0" borderId="5" xfId="0" applyFont="1" applyBorder="1" applyAlignment="1">
      <alignment/>
    </xf>
    <xf numFmtId="41" fontId="4" fillId="0" borderId="5" xfId="19" applyFont="1" applyBorder="1" applyAlignment="1">
      <alignment/>
    </xf>
    <xf numFmtId="173" fontId="4" fillId="0" borderId="5" xfId="19" applyNumberFormat="1" applyFont="1" applyBorder="1" applyAlignment="1">
      <alignment/>
    </xf>
    <xf numFmtId="173" fontId="4" fillId="0" borderId="5" xfId="19" applyNumberFormat="1" applyFont="1" applyBorder="1" applyAlignment="1">
      <alignment horizontal="right"/>
    </xf>
    <xf numFmtId="173" fontId="0" fillId="0" borderId="4" xfId="19" applyNumberFormat="1" applyBorder="1" applyAlignment="1">
      <alignment/>
    </xf>
    <xf numFmtId="41" fontId="3" fillId="0" borderId="3" xfId="19" applyFont="1" applyBorder="1" applyAlignment="1">
      <alignment/>
    </xf>
    <xf numFmtId="173" fontId="3" fillId="0" borderId="3" xfId="19" applyNumberFormat="1" applyFont="1" applyBorder="1" applyAlignment="1">
      <alignment/>
    </xf>
    <xf numFmtId="41" fontId="0" fillId="0" borderId="11" xfId="19" applyFont="1" applyBorder="1" applyAlignment="1">
      <alignment/>
    </xf>
    <xf numFmtId="173" fontId="3" fillId="0" borderId="4" xfId="0" applyNumberFormat="1" applyFont="1" applyBorder="1" applyAlignment="1">
      <alignment/>
    </xf>
    <xf numFmtId="49" fontId="0" fillId="0" borderId="0" xfId="0" applyFont="1" applyBorder="1" applyAlignment="1">
      <alignment/>
    </xf>
    <xf numFmtId="173" fontId="0" fillId="0" borderId="0" xfId="19" applyNumberFormat="1" applyBorder="1" applyAlignment="1">
      <alignment/>
    </xf>
    <xf numFmtId="49" fontId="7" fillId="0" borderId="1" xfId="0" applyFont="1" applyBorder="1" applyAlignment="1">
      <alignment horizontal="center" vertical="center"/>
    </xf>
    <xf numFmtId="49" fontId="15" fillId="0" borderId="1" xfId="0" applyFont="1" applyBorder="1" applyAlignment="1">
      <alignment horizontal="center" vertical="center" wrapText="1"/>
    </xf>
    <xf numFmtId="3" fontId="15" fillId="0" borderId="1" xfId="19" applyNumberFormat="1" applyFont="1" applyBorder="1" applyAlignment="1">
      <alignment horizontal="center" vertical="center" wrapText="1"/>
    </xf>
    <xf numFmtId="49" fontId="7" fillId="0" borderId="1" xfId="0" applyFont="1" applyBorder="1" applyAlignment="1">
      <alignment horizontal="center" vertical="center" wrapText="1"/>
    </xf>
    <xf numFmtId="41" fontId="15" fillId="0" borderId="5" xfId="19" applyFont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41" fontId="15" fillId="0" borderId="1" xfId="19" applyFont="1" applyBorder="1" applyAlignment="1">
      <alignment vertical="center" wrapText="1"/>
    </xf>
    <xf numFmtId="49" fontId="7" fillId="0" borderId="1" xfId="0" applyFont="1" applyBorder="1" applyAlignment="1">
      <alignment/>
    </xf>
    <xf numFmtId="49" fontId="3" fillId="0" borderId="12" xfId="0" applyFont="1" applyBorder="1" applyAlignment="1">
      <alignment/>
    </xf>
    <xf numFmtId="41" fontId="4" fillId="0" borderId="13" xfId="19" applyFont="1" applyBorder="1" applyAlignment="1">
      <alignment/>
    </xf>
    <xf numFmtId="173" fontId="4" fillId="0" borderId="12" xfId="19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41" fontId="3" fillId="0" borderId="0" xfId="19" applyFont="1" applyBorder="1" applyAlignment="1">
      <alignment/>
    </xf>
    <xf numFmtId="173" fontId="0" fillId="0" borderId="0" xfId="19" applyNumberFormat="1" applyFont="1" applyBorder="1" applyAlignment="1">
      <alignment/>
    </xf>
    <xf numFmtId="49" fontId="2" fillId="0" borderId="0" xfId="0" applyFont="1" applyAlignment="1">
      <alignment horizontal="center" vertical="center"/>
    </xf>
    <xf numFmtId="49" fontId="0" fillId="0" borderId="0" xfId="0" applyAlignment="1">
      <alignment horizontal="center" vertical="center"/>
    </xf>
    <xf numFmtId="3" fontId="5" fillId="0" borderId="3" xfId="19" applyNumberFormat="1" applyFont="1" applyBorder="1" applyAlignment="1">
      <alignment horizontal="center" vertical="center" wrapText="1"/>
    </xf>
    <xf numFmtId="49" fontId="0" fillId="0" borderId="4" xfId="0" applyBorder="1" applyAlignment="1">
      <alignment horizontal="center" vertical="center" wrapText="1"/>
    </xf>
    <xf numFmtId="41" fontId="5" fillId="0" borderId="3" xfId="19" applyFont="1" applyBorder="1" applyAlignment="1">
      <alignment horizontal="center" vertical="center" wrapText="1"/>
    </xf>
    <xf numFmtId="41" fontId="5" fillId="0" borderId="4" xfId="19" applyFont="1" applyBorder="1" applyAlignment="1">
      <alignment horizontal="center" vertical="center" wrapText="1"/>
    </xf>
    <xf numFmtId="49" fontId="4" fillId="0" borderId="3" xfId="0" applyFont="1" applyBorder="1" applyAlignment="1">
      <alignment horizontal="center" vertical="center"/>
    </xf>
    <xf numFmtId="49" fontId="0" fillId="0" borderId="4" xfId="0" applyBorder="1" applyAlignment="1">
      <alignment horizontal="center" vertical="center"/>
    </xf>
    <xf numFmtId="49" fontId="5" fillId="0" borderId="3" xfId="0" applyFont="1" applyBorder="1" applyAlignment="1">
      <alignment horizontal="center" vertical="center" wrapText="1"/>
    </xf>
    <xf numFmtId="49" fontId="5" fillId="0" borderId="4" xfId="0" applyFont="1" applyBorder="1" applyAlignment="1">
      <alignment horizontal="center" vertical="center" wrapText="1"/>
    </xf>
    <xf numFmtId="3" fontId="5" fillId="0" borderId="4" xfId="19" applyNumberFormat="1" applyFont="1" applyBorder="1" applyAlignment="1">
      <alignment horizontal="center" vertical="center" wrapText="1"/>
    </xf>
    <xf numFmtId="3" fontId="11" fillId="0" borderId="3" xfId="19" applyNumberFormat="1" applyFont="1" applyBorder="1" applyAlignment="1">
      <alignment horizontal="center" vertical="center" wrapText="1"/>
    </xf>
    <xf numFmtId="49" fontId="8" fillId="0" borderId="4" xfId="0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R348"/>
  <sheetViews>
    <sheetView tabSelected="1" workbookViewId="0" topLeftCell="A1">
      <pane xSplit="2" ySplit="5" topLeftCell="F1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02" sqref="I202"/>
    </sheetView>
  </sheetViews>
  <sheetFormatPr defaultColWidth="9.00390625" defaultRowHeight="12.75"/>
  <cols>
    <col min="1" max="1" width="68.75390625" style="0" customWidth="1"/>
    <col min="2" max="2" width="18.75390625" style="0" hidden="1" customWidth="1"/>
    <col min="3" max="3" width="13.375" style="11" customWidth="1"/>
    <col min="4" max="4" width="16.25390625" style="13" customWidth="1"/>
    <col min="5" max="5" width="15.75390625" style="13" customWidth="1"/>
    <col min="6" max="8" width="16.625" style="13" customWidth="1"/>
    <col min="9" max="9" width="13.375" style="0" customWidth="1"/>
  </cols>
  <sheetData>
    <row r="1" ht="12.75">
      <c r="I1" t="s">
        <v>163</v>
      </c>
    </row>
    <row r="2" spans="1:9" ht="24" customHeight="1">
      <c r="A2" s="128" t="s">
        <v>56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thickBot="1">
      <c r="A3" s="1"/>
      <c r="B3" s="6"/>
      <c r="C3" s="9"/>
      <c r="I3" s="9" t="s">
        <v>17</v>
      </c>
    </row>
    <row r="4" spans="1:9" ht="13.5" customHeight="1">
      <c r="A4" s="134"/>
      <c r="B4" s="136" t="s">
        <v>20</v>
      </c>
      <c r="C4" s="132" t="s">
        <v>31</v>
      </c>
      <c r="D4" s="130" t="s">
        <v>30</v>
      </c>
      <c r="E4" s="130" t="s">
        <v>66</v>
      </c>
      <c r="F4" s="130" t="s">
        <v>106</v>
      </c>
      <c r="G4" s="139" t="s">
        <v>129</v>
      </c>
      <c r="H4" s="130" t="s">
        <v>109</v>
      </c>
      <c r="I4" s="132" t="s">
        <v>57</v>
      </c>
    </row>
    <row r="5" spans="1:9" ht="12.75" customHeight="1" thickBot="1">
      <c r="A5" s="135"/>
      <c r="B5" s="137"/>
      <c r="C5" s="133"/>
      <c r="D5" s="138"/>
      <c r="E5" s="131"/>
      <c r="F5" s="131"/>
      <c r="G5" s="140"/>
      <c r="H5" s="131"/>
      <c r="I5" s="133"/>
    </row>
    <row r="6" spans="1:9" ht="9" customHeight="1" thickBot="1">
      <c r="A6" s="113" t="s">
        <v>110</v>
      </c>
      <c r="B6" s="114"/>
      <c r="C6" s="117">
        <v>2</v>
      </c>
      <c r="D6" s="115">
        <v>3</v>
      </c>
      <c r="E6" s="116" t="s">
        <v>111</v>
      </c>
      <c r="F6" s="116" t="s">
        <v>112</v>
      </c>
      <c r="G6" s="116" t="s">
        <v>113</v>
      </c>
      <c r="H6" s="116" t="s">
        <v>130</v>
      </c>
      <c r="I6" s="119">
        <v>8</v>
      </c>
    </row>
    <row r="7" spans="1:9" ht="15" customHeight="1">
      <c r="A7" s="17" t="s">
        <v>3</v>
      </c>
      <c r="B7" s="2">
        <v>710000</v>
      </c>
      <c r="C7" s="41">
        <v>750000</v>
      </c>
      <c r="D7" s="44">
        <v>1744258</v>
      </c>
      <c r="E7" s="44">
        <f>6187+15739+11050+4440</f>
        <v>37416</v>
      </c>
      <c r="F7" s="44">
        <f>17742-6187+18000+7760.1-15739-4440-11050</f>
        <v>6086.1</v>
      </c>
      <c r="G7" s="44"/>
      <c r="H7" s="44"/>
      <c r="I7" s="44">
        <f>SUM(C7:F7)</f>
        <v>2537760.1</v>
      </c>
    </row>
    <row r="8" spans="1:9" ht="15" customHeight="1">
      <c r="A8" s="18" t="s">
        <v>18</v>
      </c>
      <c r="B8" s="2">
        <v>134604</v>
      </c>
      <c r="C8" s="41">
        <v>155100</v>
      </c>
      <c r="D8" s="45"/>
      <c r="E8" s="45">
        <f>E11</f>
        <v>200.6</v>
      </c>
      <c r="F8" s="45">
        <v>63073</v>
      </c>
      <c r="G8" s="45"/>
      <c r="H8" s="45"/>
      <c r="I8" s="45">
        <f>SUM(C8:H8)</f>
        <v>218373.6</v>
      </c>
    </row>
    <row r="9" spans="1:9" ht="12.75" customHeight="1">
      <c r="A9" s="19" t="s">
        <v>22</v>
      </c>
      <c r="B9" s="2">
        <v>124697</v>
      </c>
      <c r="C9" s="47">
        <v>123121</v>
      </c>
      <c r="D9" s="48"/>
      <c r="E9" s="48"/>
      <c r="F9" s="48">
        <v>63073</v>
      </c>
      <c r="G9" s="48"/>
      <c r="H9" s="48"/>
      <c r="I9" s="48">
        <f>SUM(C9:F9)</f>
        <v>186194</v>
      </c>
    </row>
    <row r="10" spans="1:9" ht="12.75" customHeight="1">
      <c r="A10" s="19" t="s">
        <v>27</v>
      </c>
      <c r="B10" s="2"/>
      <c r="C10" s="47">
        <v>20000</v>
      </c>
      <c r="D10" s="48"/>
      <c r="E10" s="48"/>
      <c r="F10" s="48"/>
      <c r="G10" s="48"/>
      <c r="H10" s="48"/>
      <c r="I10" s="48">
        <f>SUM(C10:D10)</f>
        <v>20000</v>
      </c>
    </row>
    <row r="11" spans="1:9" ht="12.75" customHeight="1">
      <c r="A11" s="19" t="s">
        <v>167</v>
      </c>
      <c r="B11" s="2"/>
      <c r="C11" s="47"/>
      <c r="D11" s="48"/>
      <c r="E11" s="48">
        <v>200.6</v>
      </c>
      <c r="F11" s="48"/>
      <c r="G11" s="48"/>
      <c r="H11" s="48"/>
      <c r="I11" s="48">
        <f>SUM(D11:H11)</f>
        <v>200.6</v>
      </c>
    </row>
    <row r="12" spans="1:9" ht="15" customHeight="1">
      <c r="A12" s="18" t="s">
        <v>9</v>
      </c>
      <c r="B12" s="2" t="e">
        <f>B15+B18+B19+B20+#REF!+B28</f>
        <v>#REF!</v>
      </c>
      <c r="C12" s="41">
        <v>1325712</v>
      </c>
      <c r="D12" s="45">
        <v>-921599</v>
      </c>
      <c r="E12" s="45"/>
      <c r="F12" s="45"/>
      <c r="G12" s="45"/>
      <c r="H12" s="45">
        <f>H14</f>
        <v>990539.6</v>
      </c>
      <c r="I12" s="45">
        <f>SUM(C12:H12)</f>
        <v>1394652.6</v>
      </c>
    </row>
    <row r="13" spans="1:9" ht="9.75" customHeight="1">
      <c r="A13" s="20" t="s">
        <v>15</v>
      </c>
      <c r="B13" s="2"/>
      <c r="C13" s="41"/>
      <c r="D13" s="45"/>
      <c r="E13" s="45"/>
      <c r="F13" s="45"/>
      <c r="G13" s="45"/>
      <c r="H13" s="45"/>
      <c r="I13" s="45"/>
    </row>
    <row r="14" spans="1:9" ht="12.75" customHeight="1">
      <c r="A14" s="21" t="s">
        <v>14</v>
      </c>
      <c r="B14" s="4" t="e">
        <f>B12-B28</f>
        <v>#REF!</v>
      </c>
      <c r="C14" s="49">
        <v>1325562</v>
      </c>
      <c r="D14" s="50">
        <v>-921599</v>
      </c>
      <c r="E14" s="50"/>
      <c r="F14" s="50"/>
      <c r="G14" s="50"/>
      <c r="H14" s="50">
        <f>SUM(H15:H27)</f>
        <v>990539.6</v>
      </c>
      <c r="I14" s="50">
        <f>SUM(C14:H14)</f>
        <v>1394502.6</v>
      </c>
    </row>
    <row r="15" spans="1:9" ht="12.75" customHeight="1">
      <c r="A15" s="19" t="s">
        <v>11</v>
      </c>
      <c r="B15" s="4">
        <v>26228</v>
      </c>
      <c r="C15" s="47">
        <v>79509</v>
      </c>
      <c r="D15" s="51">
        <v>-15563</v>
      </c>
      <c r="E15" s="51"/>
      <c r="F15" s="51"/>
      <c r="G15" s="51"/>
      <c r="H15" s="51"/>
      <c r="I15" s="51">
        <f>SUM(C15:D15)</f>
        <v>63946</v>
      </c>
    </row>
    <row r="16" spans="1:9" ht="12.75" customHeight="1">
      <c r="A16" s="20" t="s">
        <v>12</v>
      </c>
      <c r="B16" s="5">
        <v>4200</v>
      </c>
      <c r="C16" s="52">
        <v>4360</v>
      </c>
      <c r="D16" s="51"/>
      <c r="E16" s="51"/>
      <c r="F16" s="51"/>
      <c r="G16" s="51"/>
      <c r="H16" s="51"/>
      <c r="I16" s="70">
        <f>SUM(C16:D16)</f>
        <v>4360</v>
      </c>
    </row>
    <row r="17" spans="1:9" ht="12.75" customHeight="1">
      <c r="A17" s="19" t="s">
        <v>54</v>
      </c>
      <c r="B17" s="4"/>
      <c r="C17" s="47"/>
      <c r="D17" s="51"/>
      <c r="E17" s="51"/>
      <c r="F17" s="51"/>
      <c r="G17" s="51"/>
      <c r="H17" s="51"/>
      <c r="I17" s="51"/>
    </row>
    <row r="18" spans="1:9" ht="12.75" customHeight="1">
      <c r="A18" s="19" t="s">
        <v>55</v>
      </c>
      <c r="B18" s="4">
        <v>158400</v>
      </c>
      <c r="C18" s="47">
        <v>172696</v>
      </c>
      <c r="D18" s="51">
        <v>-172696</v>
      </c>
      <c r="E18" s="51"/>
      <c r="F18" s="51"/>
      <c r="G18" s="51"/>
      <c r="H18" s="51"/>
      <c r="I18" s="51">
        <f>SUM(C18:D18)</f>
        <v>0</v>
      </c>
    </row>
    <row r="19" spans="1:9" ht="12.75" customHeight="1">
      <c r="A19" s="22" t="s">
        <v>10</v>
      </c>
      <c r="B19" s="4">
        <v>148600</v>
      </c>
      <c r="C19" s="47">
        <v>153058</v>
      </c>
      <c r="D19" s="51">
        <v>-153058</v>
      </c>
      <c r="E19" s="51"/>
      <c r="F19" s="51"/>
      <c r="G19" s="51"/>
      <c r="H19" s="51"/>
      <c r="I19" s="51">
        <f>SUM(C19:D19)</f>
        <v>0</v>
      </c>
    </row>
    <row r="20" spans="1:9" ht="12.75" customHeight="1">
      <c r="A20" s="22" t="s">
        <v>13</v>
      </c>
      <c r="B20" s="4">
        <v>646850</v>
      </c>
      <c r="C20" s="47">
        <v>611541</v>
      </c>
      <c r="D20" s="51">
        <v>-271524</v>
      </c>
      <c r="E20" s="51"/>
      <c r="F20" s="51"/>
      <c r="G20" s="51"/>
      <c r="H20" s="51"/>
      <c r="I20" s="51">
        <f>SUM(C20:D20)</f>
        <v>340017</v>
      </c>
    </row>
    <row r="21" spans="1:9" ht="12.75" customHeight="1">
      <c r="A21" s="23" t="s">
        <v>33</v>
      </c>
      <c r="B21" s="4"/>
      <c r="C21" s="47"/>
      <c r="D21" s="51"/>
      <c r="E21" s="51"/>
      <c r="F21" s="51"/>
      <c r="G21" s="51"/>
      <c r="H21" s="51"/>
      <c r="I21" s="70">
        <v>340017</v>
      </c>
    </row>
    <row r="22" spans="1:9" ht="12.75" customHeight="1">
      <c r="A22" s="22" t="s">
        <v>24</v>
      </c>
      <c r="B22" s="4"/>
      <c r="C22" s="47">
        <v>308758</v>
      </c>
      <c r="D22" s="51">
        <v>-308758</v>
      </c>
      <c r="E22" s="51"/>
      <c r="F22" s="51"/>
      <c r="G22" s="51"/>
      <c r="H22" s="51"/>
      <c r="I22" s="51">
        <f>SUM(C22:D22)</f>
        <v>0</v>
      </c>
    </row>
    <row r="23" spans="1:9" ht="12.75" customHeight="1">
      <c r="A23" s="22" t="s">
        <v>133</v>
      </c>
      <c r="B23" s="4"/>
      <c r="C23" s="47"/>
      <c r="D23" s="51"/>
      <c r="E23" s="51"/>
      <c r="F23" s="51"/>
      <c r="G23" s="51"/>
      <c r="H23" s="51">
        <f>3757+150+504.7</f>
        <v>4411.7</v>
      </c>
      <c r="I23" s="51">
        <f>SUM(H23)</f>
        <v>4411.7</v>
      </c>
    </row>
    <row r="24" spans="1:9" ht="12.75" customHeight="1">
      <c r="A24" s="22" t="s">
        <v>152</v>
      </c>
      <c r="B24" s="4"/>
      <c r="C24" s="47"/>
      <c r="D24" s="51"/>
      <c r="E24" s="51"/>
      <c r="F24" s="51"/>
      <c r="G24" s="51"/>
      <c r="H24" s="51">
        <v>451.1</v>
      </c>
      <c r="I24" s="51">
        <f>SUM(H24)</f>
        <v>451.1</v>
      </c>
    </row>
    <row r="25" spans="1:9" ht="12.75" customHeight="1">
      <c r="A25" s="22" t="s">
        <v>134</v>
      </c>
      <c r="B25" s="4"/>
      <c r="C25" s="47"/>
      <c r="D25" s="51"/>
      <c r="E25" s="51"/>
      <c r="F25" s="51"/>
      <c r="G25" s="51"/>
      <c r="H25" s="51">
        <f>614356+1330+320020+1241.2</f>
        <v>936947.2</v>
      </c>
      <c r="I25" s="51">
        <f>SUM(H25)</f>
        <v>936947.2</v>
      </c>
    </row>
    <row r="26" spans="1:9" ht="12.75" customHeight="1">
      <c r="A26" s="22" t="s">
        <v>135</v>
      </c>
      <c r="B26" s="4"/>
      <c r="C26" s="47"/>
      <c r="D26" s="51"/>
      <c r="E26" s="51"/>
      <c r="F26" s="51"/>
      <c r="G26" s="51"/>
      <c r="H26" s="51">
        <v>48692</v>
      </c>
      <c r="I26" s="51">
        <f>SUM(H26)</f>
        <v>48692</v>
      </c>
    </row>
    <row r="27" spans="1:9" ht="12.75" customHeight="1">
      <c r="A27" s="22" t="s">
        <v>132</v>
      </c>
      <c r="B27" s="4"/>
      <c r="C27" s="47"/>
      <c r="D27" s="51"/>
      <c r="E27" s="51"/>
      <c r="F27" s="51"/>
      <c r="G27" s="51"/>
      <c r="H27" s="51">
        <f>28.6+9</f>
        <v>37.6</v>
      </c>
      <c r="I27" s="51">
        <f>SUM(H27)</f>
        <v>37.6</v>
      </c>
    </row>
    <row r="28" spans="1:9" ht="12.75" customHeight="1">
      <c r="A28" s="21" t="s">
        <v>19</v>
      </c>
      <c r="B28" s="10">
        <v>150</v>
      </c>
      <c r="C28" s="53">
        <v>150</v>
      </c>
      <c r="D28" s="51"/>
      <c r="E28" s="51"/>
      <c r="F28" s="51"/>
      <c r="G28" s="51"/>
      <c r="H28" s="51"/>
      <c r="I28" s="64">
        <f>SUM(C28:D28)</f>
        <v>150</v>
      </c>
    </row>
    <row r="29" spans="1:9" ht="30" customHeight="1" thickBot="1">
      <c r="A29" s="24" t="s">
        <v>0</v>
      </c>
      <c r="B29" s="7" t="e">
        <f>SUM(B7:B12)-B9</f>
        <v>#REF!</v>
      </c>
      <c r="C29" s="54">
        <f>C7+C8+C12</f>
        <v>2230812</v>
      </c>
      <c r="D29" s="55">
        <f>D7+D8+D12</f>
        <v>822659</v>
      </c>
      <c r="E29" s="55">
        <f>E7+E8+E12</f>
        <v>37616.6</v>
      </c>
      <c r="F29" s="55">
        <f>F7+F8+F12</f>
        <v>69159.1</v>
      </c>
      <c r="G29" s="55"/>
      <c r="H29" s="55">
        <f>H7+H8+H12</f>
        <v>990539.6</v>
      </c>
      <c r="I29" s="55">
        <f>I7+I8+I12</f>
        <v>4150786.3</v>
      </c>
    </row>
    <row r="30" spans="1:9" ht="22.5" customHeight="1" thickBot="1">
      <c r="A30" s="25" t="s">
        <v>1</v>
      </c>
      <c r="B30" s="8"/>
      <c r="C30" s="56"/>
      <c r="D30" s="57"/>
      <c r="E30" s="57"/>
      <c r="F30" s="57"/>
      <c r="G30" s="57"/>
      <c r="H30" s="57"/>
      <c r="I30" s="57"/>
    </row>
    <row r="31" spans="1:9" ht="24.75" customHeight="1">
      <c r="A31" s="26" t="s">
        <v>21</v>
      </c>
      <c r="B31" s="15">
        <f>B33+B44+B54+B73+B63+B84+B108+B99+B116+B126+B123+B134+B133</f>
        <v>1601276</v>
      </c>
      <c r="C31" s="58">
        <f aca="true" t="shared" si="0" ref="C31:H31">C33+C44+C54+C73+C77+C63+C84+C108+C99+C116+C126+C123+C134+C133</f>
        <v>1798933</v>
      </c>
      <c r="D31" s="58">
        <f t="shared" si="0"/>
        <v>663796</v>
      </c>
      <c r="E31" s="58">
        <f t="shared" si="0"/>
        <v>-6721.3</v>
      </c>
      <c r="F31" s="58">
        <f t="shared" si="0"/>
        <v>-5181.9</v>
      </c>
      <c r="G31" s="58">
        <f>G33+G44+G54+G73+G77+G63+G84+G108+G99+G116+G126+G123+G134+G133</f>
        <v>1934.5</v>
      </c>
      <c r="H31" s="58">
        <f t="shared" si="0"/>
        <v>990539.6</v>
      </c>
      <c r="I31" s="58">
        <f>SUM(C31:H31)</f>
        <v>3443299.9</v>
      </c>
    </row>
    <row r="32" spans="1:9" ht="9.75" customHeight="1">
      <c r="A32" s="20" t="s">
        <v>4</v>
      </c>
      <c r="B32" s="2"/>
      <c r="C32" s="59"/>
      <c r="D32" s="51"/>
      <c r="E32" s="51"/>
      <c r="F32" s="51"/>
      <c r="G32" s="51"/>
      <c r="H32" s="51"/>
      <c r="I32" s="51"/>
    </row>
    <row r="33" spans="1:9" ht="15" customHeight="1">
      <c r="A33" s="30" t="s">
        <v>34</v>
      </c>
      <c r="B33" s="40">
        <v>53000</v>
      </c>
      <c r="C33" s="60">
        <f>SUM(C35:C43)</f>
        <v>52893</v>
      </c>
      <c r="D33" s="61"/>
      <c r="E33" s="60">
        <f>SUM(E35:E43)</f>
        <v>4100.7</v>
      </c>
      <c r="F33" s="60">
        <f>SUM(F35:F43)</f>
        <v>5687</v>
      </c>
      <c r="G33" s="60"/>
      <c r="H33" s="60"/>
      <c r="I33" s="45">
        <f>SUM(C33:H33)</f>
        <v>62680.7</v>
      </c>
    </row>
    <row r="34" spans="1:9" ht="12.75" customHeight="1">
      <c r="A34" s="20" t="s">
        <v>4</v>
      </c>
      <c r="B34" s="2"/>
      <c r="C34" s="41"/>
      <c r="D34" s="51"/>
      <c r="E34" s="51"/>
      <c r="F34" s="45"/>
      <c r="G34" s="45"/>
      <c r="H34" s="45"/>
      <c r="I34" s="45"/>
    </row>
    <row r="35" spans="1:9" ht="12.75" customHeight="1">
      <c r="A35" s="19" t="s">
        <v>168</v>
      </c>
      <c r="B35" s="2"/>
      <c r="C35" s="47">
        <v>12951</v>
      </c>
      <c r="D35" s="51"/>
      <c r="E35" s="51">
        <v>3050</v>
      </c>
      <c r="F35" s="61"/>
      <c r="G35" s="61"/>
      <c r="H35" s="61"/>
      <c r="I35" s="61">
        <f aca="true" t="shared" si="1" ref="I35:I43">SUM(C35:F35)</f>
        <v>16001</v>
      </c>
    </row>
    <row r="36" spans="1:9" ht="12.75" customHeight="1">
      <c r="A36" s="19" t="s">
        <v>169</v>
      </c>
      <c r="B36" s="2"/>
      <c r="C36" s="47">
        <v>2536</v>
      </c>
      <c r="D36" s="51"/>
      <c r="E36" s="51">
        <v>1308</v>
      </c>
      <c r="F36" s="61"/>
      <c r="G36" s="61"/>
      <c r="H36" s="61"/>
      <c r="I36" s="61">
        <f t="shared" si="1"/>
        <v>3844</v>
      </c>
    </row>
    <row r="37" spans="1:9" ht="12.75" customHeight="1">
      <c r="A37" s="19" t="s">
        <v>58</v>
      </c>
      <c r="B37" s="2"/>
      <c r="C37" s="47">
        <v>500</v>
      </c>
      <c r="D37" s="51"/>
      <c r="E37" s="51"/>
      <c r="F37" s="61">
        <v>1500</v>
      </c>
      <c r="G37" s="61"/>
      <c r="H37" s="61"/>
      <c r="I37" s="61">
        <f t="shared" si="1"/>
        <v>2000</v>
      </c>
    </row>
    <row r="38" spans="1:9" ht="12.75" customHeight="1">
      <c r="A38" s="19" t="s">
        <v>170</v>
      </c>
      <c r="B38" s="4"/>
      <c r="C38" s="47">
        <v>9906</v>
      </c>
      <c r="D38" s="51"/>
      <c r="E38" s="51">
        <f>135.7+82</f>
        <v>217.7</v>
      </c>
      <c r="F38" s="51">
        <f>3400+87-1200+200</f>
        <v>2487</v>
      </c>
      <c r="G38" s="51"/>
      <c r="H38" s="51"/>
      <c r="I38" s="61">
        <f t="shared" si="1"/>
        <v>12610.7</v>
      </c>
    </row>
    <row r="39" spans="1:9" ht="12.75" customHeight="1">
      <c r="A39" s="19" t="s">
        <v>118</v>
      </c>
      <c r="B39" s="2"/>
      <c r="C39" s="47">
        <v>5000</v>
      </c>
      <c r="D39" s="51"/>
      <c r="E39" s="51">
        <v>100</v>
      </c>
      <c r="F39" s="45"/>
      <c r="G39" s="45"/>
      <c r="H39" s="45"/>
      <c r="I39" s="61">
        <f t="shared" si="1"/>
        <v>5100</v>
      </c>
    </row>
    <row r="40" spans="1:9" ht="12.75" customHeight="1">
      <c r="A40" s="19" t="s">
        <v>60</v>
      </c>
      <c r="B40" s="2"/>
      <c r="C40" s="47">
        <v>20000</v>
      </c>
      <c r="D40" s="51"/>
      <c r="E40" s="51"/>
      <c r="F40" s="45"/>
      <c r="G40" s="45"/>
      <c r="H40" s="45"/>
      <c r="I40" s="61">
        <f t="shared" si="1"/>
        <v>20000</v>
      </c>
    </row>
    <row r="41" spans="1:9" ht="12.75" customHeight="1">
      <c r="A41" s="19" t="s">
        <v>119</v>
      </c>
      <c r="B41" s="2"/>
      <c r="C41" s="47">
        <v>2000</v>
      </c>
      <c r="D41" s="51"/>
      <c r="E41" s="51">
        <v>-575</v>
      </c>
      <c r="F41" s="45"/>
      <c r="G41" s="45"/>
      <c r="H41" s="45"/>
      <c r="I41" s="61">
        <f t="shared" si="1"/>
        <v>1425</v>
      </c>
    </row>
    <row r="42" spans="1:9" ht="12.75" customHeight="1">
      <c r="A42" s="19" t="s">
        <v>153</v>
      </c>
      <c r="B42" s="2"/>
      <c r="C42" s="47"/>
      <c r="D42" s="51"/>
      <c r="E42" s="51"/>
      <c r="F42" s="61">
        <v>1200</v>
      </c>
      <c r="G42" s="45"/>
      <c r="H42" s="45"/>
      <c r="I42" s="61">
        <f t="shared" si="1"/>
        <v>1200</v>
      </c>
    </row>
    <row r="43" spans="1:9" ht="12.75" customHeight="1">
      <c r="A43" s="38" t="s">
        <v>155</v>
      </c>
      <c r="B43" s="72"/>
      <c r="C43" s="73"/>
      <c r="D43" s="74"/>
      <c r="E43" s="74"/>
      <c r="F43" s="46">
        <v>500</v>
      </c>
      <c r="G43" s="46"/>
      <c r="H43" s="75"/>
      <c r="I43" s="46">
        <f t="shared" si="1"/>
        <v>500</v>
      </c>
    </row>
    <row r="44" spans="1:9" ht="15" customHeight="1">
      <c r="A44" s="18" t="s">
        <v>35</v>
      </c>
      <c r="B44" s="2">
        <v>174499</v>
      </c>
      <c r="C44" s="41">
        <f>SUM(C46:C53)</f>
        <v>174499</v>
      </c>
      <c r="D44" s="51"/>
      <c r="E44" s="41">
        <f>SUM(E46:E53)</f>
        <v>6187</v>
      </c>
      <c r="F44" s="41">
        <f>SUM(F46:F53)</f>
        <v>7805</v>
      </c>
      <c r="G44" s="41"/>
      <c r="H44" s="41">
        <f>SUM(H46:H53)</f>
        <v>21.6</v>
      </c>
      <c r="I44" s="45">
        <f>SUM(C44:H44)</f>
        <v>188512.6</v>
      </c>
    </row>
    <row r="45" spans="1:9" ht="10.5" customHeight="1">
      <c r="A45" s="20" t="s">
        <v>4</v>
      </c>
      <c r="B45" s="2"/>
      <c r="C45" s="41"/>
      <c r="D45" s="51"/>
      <c r="E45" s="51"/>
      <c r="F45" s="45"/>
      <c r="G45" s="45"/>
      <c r="H45" s="45"/>
      <c r="I45" s="45"/>
    </row>
    <row r="46" spans="1:9" ht="12.75" customHeight="1">
      <c r="A46" s="19" t="s">
        <v>79</v>
      </c>
      <c r="B46" s="2"/>
      <c r="C46" s="47">
        <v>99173</v>
      </c>
      <c r="D46" s="51"/>
      <c r="E46" s="51">
        <v>4489</v>
      </c>
      <c r="F46" s="45"/>
      <c r="G46" s="45"/>
      <c r="H46" s="61">
        <v>-3757</v>
      </c>
      <c r="I46" s="61">
        <f>SUM(C46:H46)</f>
        <v>99905</v>
      </c>
    </row>
    <row r="47" spans="1:9" ht="12.75" customHeight="1">
      <c r="A47" s="19" t="s">
        <v>80</v>
      </c>
      <c r="B47" s="2"/>
      <c r="C47" s="47">
        <v>34280</v>
      </c>
      <c r="D47" s="51"/>
      <c r="E47" s="51">
        <v>1586</v>
      </c>
      <c r="F47" s="45"/>
      <c r="G47" s="45"/>
      <c r="H47" s="45"/>
      <c r="I47" s="61">
        <f>SUM(C47:F47)</f>
        <v>35866</v>
      </c>
    </row>
    <row r="48" spans="1:9" ht="12.75" customHeight="1">
      <c r="A48" s="19" t="s">
        <v>138</v>
      </c>
      <c r="B48" s="2"/>
      <c r="C48" s="47"/>
      <c r="D48" s="51"/>
      <c r="E48" s="51"/>
      <c r="F48" s="45"/>
      <c r="G48" s="45"/>
      <c r="H48" s="61">
        <v>3757</v>
      </c>
      <c r="I48" s="61">
        <f>SUM(H48)</f>
        <v>3757</v>
      </c>
    </row>
    <row r="49" spans="1:9" ht="12.75" customHeight="1">
      <c r="A49" s="19" t="s">
        <v>139</v>
      </c>
      <c r="B49" s="2"/>
      <c r="C49" s="47"/>
      <c r="D49" s="51"/>
      <c r="E49" s="51"/>
      <c r="F49" s="45"/>
      <c r="G49" s="45"/>
      <c r="H49" s="61">
        <v>21.6</v>
      </c>
      <c r="I49" s="61">
        <f>SUM(C49:H49)</f>
        <v>21.6</v>
      </c>
    </row>
    <row r="50" spans="1:9" ht="12.75" customHeight="1">
      <c r="A50" s="19" t="s">
        <v>61</v>
      </c>
      <c r="B50" s="2"/>
      <c r="C50" s="47">
        <v>280</v>
      </c>
      <c r="D50" s="51"/>
      <c r="E50" s="51"/>
      <c r="F50" s="45"/>
      <c r="G50" s="45"/>
      <c r="H50" s="45"/>
      <c r="I50" s="61">
        <f>SUM(C50:F50)</f>
        <v>280</v>
      </c>
    </row>
    <row r="51" spans="1:9" ht="12.75" customHeight="1">
      <c r="A51" s="19" t="s">
        <v>81</v>
      </c>
      <c r="B51" s="2"/>
      <c r="C51" s="47">
        <v>34755</v>
      </c>
      <c r="D51" s="51"/>
      <c r="E51" s="51">
        <v>112</v>
      </c>
      <c r="F51" s="61">
        <v>2966</v>
      </c>
      <c r="G51" s="61"/>
      <c r="H51" s="61"/>
      <c r="I51" s="61">
        <f>SUM(C51:F51)</f>
        <v>37833</v>
      </c>
    </row>
    <row r="52" spans="1:9" ht="12.75" customHeight="1">
      <c r="A52" s="19" t="s">
        <v>62</v>
      </c>
      <c r="B52" s="2"/>
      <c r="C52" s="47">
        <v>152</v>
      </c>
      <c r="D52" s="51"/>
      <c r="E52" s="51"/>
      <c r="F52" s="45"/>
      <c r="G52" s="45"/>
      <c r="H52" s="45"/>
      <c r="I52" s="61">
        <f>SUM(C52:F52)</f>
        <v>152</v>
      </c>
    </row>
    <row r="53" spans="1:9" ht="12.75" customHeight="1">
      <c r="A53" s="76" t="s">
        <v>63</v>
      </c>
      <c r="B53" s="72"/>
      <c r="C53" s="73">
        <v>5859</v>
      </c>
      <c r="D53" s="74"/>
      <c r="E53" s="74"/>
      <c r="F53" s="74">
        <v>4839</v>
      </c>
      <c r="G53" s="74"/>
      <c r="H53" s="74"/>
      <c r="I53" s="46">
        <f>SUM(C53:F53)</f>
        <v>10698</v>
      </c>
    </row>
    <row r="54" spans="1:9" ht="15" customHeight="1">
      <c r="A54" s="18" t="s">
        <v>36</v>
      </c>
      <c r="B54" s="2">
        <v>52617</v>
      </c>
      <c r="C54" s="41">
        <f>C56+C57</f>
        <v>55617</v>
      </c>
      <c r="D54" s="45">
        <f>SUM(D56:D57)</f>
        <v>35947</v>
      </c>
      <c r="E54" s="45">
        <f>SUM(E56:E57)</f>
        <v>-1500</v>
      </c>
      <c r="F54" s="45">
        <f>SUM(F56:F57)+F62</f>
        <v>7300</v>
      </c>
      <c r="G54" s="45"/>
      <c r="H54" s="45"/>
      <c r="I54" s="45">
        <f>SUM(C54:H54)</f>
        <v>97364</v>
      </c>
    </row>
    <row r="55" spans="1:9" ht="10.5" customHeight="1">
      <c r="A55" s="20" t="s">
        <v>4</v>
      </c>
      <c r="B55" s="2"/>
      <c r="C55" s="41"/>
      <c r="D55" s="45"/>
      <c r="E55" s="45"/>
      <c r="F55" s="45"/>
      <c r="G55" s="45"/>
      <c r="H55" s="45"/>
      <c r="I55" s="45"/>
    </row>
    <row r="56" spans="1:9" ht="12.75" customHeight="1">
      <c r="A56" s="19" t="s">
        <v>64</v>
      </c>
      <c r="B56" s="4">
        <v>41212</v>
      </c>
      <c r="C56" s="59">
        <v>42277</v>
      </c>
      <c r="D56" s="51"/>
      <c r="E56" s="51"/>
      <c r="F56" s="51"/>
      <c r="G56" s="51"/>
      <c r="H56" s="51"/>
      <c r="I56" s="51">
        <f>SUM(C56:F56)</f>
        <v>42277</v>
      </c>
    </row>
    <row r="57" spans="1:9" ht="12.75" customHeight="1">
      <c r="A57" s="19" t="s">
        <v>59</v>
      </c>
      <c r="B57" s="4"/>
      <c r="C57" s="59">
        <v>13340</v>
      </c>
      <c r="D57" s="51">
        <f>SUM(D58:D62)</f>
        <v>35947</v>
      </c>
      <c r="E57" s="51">
        <v>-1500</v>
      </c>
      <c r="F57" s="51">
        <f>SUM(F58:F60)</f>
        <v>300</v>
      </c>
      <c r="G57" s="51"/>
      <c r="H57" s="51"/>
      <c r="I57" s="51">
        <f>SUM(C57:F57)</f>
        <v>48087</v>
      </c>
    </row>
    <row r="58" spans="1:9" ht="12.75" customHeight="1">
      <c r="A58" s="19" t="s">
        <v>65</v>
      </c>
      <c r="B58" s="4"/>
      <c r="C58" s="59"/>
      <c r="D58" s="51">
        <v>22145</v>
      </c>
      <c r="E58" s="51"/>
      <c r="F58" s="51"/>
      <c r="G58" s="51"/>
      <c r="H58" s="51"/>
      <c r="I58" s="51">
        <f>SUM(C58:F58)</f>
        <v>22145</v>
      </c>
    </row>
    <row r="59" spans="1:9" ht="12.75" customHeight="1">
      <c r="A59" s="19" t="s">
        <v>29</v>
      </c>
      <c r="B59" s="4"/>
      <c r="C59" s="59"/>
      <c r="D59" s="51">
        <v>13802</v>
      </c>
      <c r="E59" s="51"/>
      <c r="F59" s="51"/>
      <c r="G59" s="51"/>
      <c r="H59" s="51"/>
      <c r="I59" s="51">
        <f>SUM(C59:F59)</f>
        <v>13802</v>
      </c>
    </row>
    <row r="60" spans="1:9" ht="12.75" customHeight="1">
      <c r="A60" s="19" t="s">
        <v>49</v>
      </c>
      <c r="B60" s="4"/>
      <c r="C60" s="59"/>
      <c r="D60" s="51"/>
      <c r="E60" s="51"/>
      <c r="F60" s="51">
        <v>300</v>
      </c>
      <c r="G60" s="51"/>
      <c r="H60" s="51"/>
      <c r="I60" s="51">
        <f>SUM(F60:H60)</f>
        <v>300</v>
      </c>
    </row>
    <row r="61" spans="1:9" ht="12.75" customHeight="1">
      <c r="A61" s="19" t="s">
        <v>146</v>
      </c>
      <c r="B61" s="4"/>
      <c r="C61" s="59"/>
      <c r="D61" s="51"/>
      <c r="E61" s="51">
        <v>-1500</v>
      </c>
      <c r="F61" s="51"/>
      <c r="G61" s="51"/>
      <c r="H61" s="51"/>
      <c r="I61" s="61">
        <f>SUM(C61:H61)</f>
        <v>-1500</v>
      </c>
    </row>
    <row r="62" spans="1:9" ht="12.75" customHeight="1" thickBot="1">
      <c r="A62" s="38" t="s">
        <v>155</v>
      </c>
      <c r="B62" s="90"/>
      <c r="C62" s="106"/>
      <c r="D62" s="91"/>
      <c r="E62" s="91"/>
      <c r="F62" s="91">
        <v>7000</v>
      </c>
      <c r="G62" s="91"/>
      <c r="H62" s="91"/>
      <c r="I62" s="91">
        <f>SUM(D62:F62)</f>
        <v>7000</v>
      </c>
    </row>
    <row r="63" spans="1:9" ht="15" customHeight="1">
      <c r="A63" s="17" t="s">
        <v>37</v>
      </c>
      <c r="B63" s="107">
        <f>312620+4000+800</f>
        <v>317420</v>
      </c>
      <c r="C63" s="108">
        <f>SUM(C65:C72)</f>
        <v>412174</v>
      </c>
      <c r="D63" s="44">
        <f>SUM(D65:D72)</f>
        <v>578268</v>
      </c>
      <c r="E63" s="44">
        <f>SUM(E65:E72)</f>
        <v>-703.7</v>
      </c>
      <c r="F63" s="44">
        <f>SUM(F65:F72)</f>
        <v>-180804</v>
      </c>
      <c r="G63" s="44"/>
      <c r="H63" s="44"/>
      <c r="I63" s="44">
        <f>SUM(C63:H63)</f>
        <v>808934.3</v>
      </c>
    </row>
    <row r="64" spans="1:9" ht="10.5" customHeight="1">
      <c r="A64" s="42" t="s">
        <v>4</v>
      </c>
      <c r="B64" s="2"/>
      <c r="C64" s="41"/>
      <c r="D64" s="45"/>
      <c r="E64" s="45"/>
      <c r="F64" s="45"/>
      <c r="G64" s="45"/>
      <c r="H64" s="45"/>
      <c r="I64" s="45"/>
    </row>
    <row r="65" spans="1:9" ht="12.75" customHeight="1">
      <c r="A65" s="27" t="s">
        <v>67</v>
      </c>
      <c r="B65" s="4">
        <v>158400</v>
      </c>
      <c r="C65" s="59">
        <v>172696</v>
      </c>
      <c r="D65" s="51"/>
      <c r="E65" s="51"/>
      <c r="F65" s="51"/>
      <c r="G65" s="51"/>
      <c r="H65" s="51"/>
      <c r="I65" s="51">
        <f aca="true" t="shared" si="2" ref="I65:I72">SUM(C65:F65)</f>
        <v>172696</v>
      </c>
    </row>
    <row r="66" spans="1:9" ht="12.75" customHeight="1">
      <c r="A66" s="22" t="s">
        <v>68</v>
      </c>
      <c r="B66" s="4">
        <v>4000</v>
      </c>
      <c r="C66" s="59">
        <v>10000</v>
      </c>
      <c r="D66" s="51"/>
      <c r="E66" s="51"/>
      <c r="F66" s="51"/>
      <c r="G66" s="51"/>
      <c r="H66" s="51"/>
      <c r="I66" s="51">
        <f t="shared" si="2"/>
        <v>10000</v>
      </c>
    </row>
    <row r="67" spans="1:9" ht="12.75" customHeight="1">
      <c r="A67" s="28" t="s">
        <v>69</v>
      </c>
      <c r="B67" s="4">
        <v>148600</v>
      </c>
      <c r="C67" s="59">
        <v>153058</v>
      </c>
      <c r="D67" s="51">
        <v>178600</v>
      </c>
      <c r="E67" s="51"/>
      <c r="F67" s="51">
        <v>-178600</v>
      </c>
      <c r="G67" s="51"/>
      <c r="H67" s="51"/>
      <c r="I67" s="51">
        <f t="shared" si="2"/>
        <v>153058</v>
      </c>
    </row>
    <row r="68" spans="1:9" ht="12.75" customHeight="1">
      <c r="A68" s="28" t="s">
        <v>70</v>
      </c>
      <c r="B68" s="4"/>
      <c r="C68" s="59"/>
      <c r="D68" s="51">
        <v>42300</v>
      </c>
      <c r="E68" s="51"/>
      <c r="F68" s="51"/>
      <c r="G68" s="51"/>
      <c r="H68" s="51"/>
      <c r="I68" s="51">
        <f t="shared" si="2"/>
        <v>42300</v>
      </c>
    </row>
    <row r="69" spans="1:9" ht="12.75" customHeight="1">
      <c r="A69" s="28" t="s">
        <v>64</v>
      </c>
      <c r="B69" s="4"/>
      <c r="C69" s="47"/>
      <c r="D69" s="51">
        <v>357368</v>
      </c>
      <c r="E69" s="51">
        <v>1000</v>
      </c>
      <c r="F69" s="51"/>
      <c r="G69" s="51"/>
      <c r="H69" s="51"/>
      <c r="I69" s="51">
        <f t="shared" si="2"/>
        <v>358368</v>
      </c>
    </row>
    <row r="70" spans="1:9" ht="12.75" customHeight="1">
      <c r="A70" s="28" t="s">
        <v>71</v>
      </c>
      <c r="B70" s="4">
        <f>2500+800</f>
        <v>3300</v>
      </c>
      <c r="C70" s="47">
        <v>3460</v>
      </c>
      <c r="D70" s="51"/>
      <c r="E70" s="51">
        <v>-1000</v>
      </c>
      <c r="F70" s="51"/>
      <c r="G70" s="51"/>
      <c r="H70" s="51"/>
      <c r="I70" s="51">
        <f t="shared" si="2"/>
        <v>2460</v>
      </c>
    </row>
    <row r="71" spans="1:9" ht="12.75" customHeight="1">
      <c r="A71" s="28" t="s">
        <v>120</v>
      </c>
      <c r="B71" s="4"/>
      <c r="C71" s="47">
        <v>2960</v>
      </c>
      <c r="D71" s="51"/>
      <c r="E71" s="51">
        <v>-703.7</v>
      </c>
      <c r="F71" s="51"/>
      <c r="G71" s="51"/>
      <c r="H71" s="51"/>
      <c r="I71" s="51">
        <f t="shared" si="2"/>
        <v>2256.3</v>
      </c>
    </row>
    <row r="72" spans="1:9" ht="12.75" customHeight="1">
      <c r="A72" s="78" t="s">
        <v>72</v>
      </c>
      <c r="B72" s="39"/>
      <c r="C72" s="73">
        <v>70000</v>
      </c>
      <c r="D72" s="74"/>
      <c r="E72" s="74"/>
      <c r="F72" s="74">
        <v>-2204</v>
      </c>
      <c r="G72" s="74"/>
      <c r="H72" s="74"/>
      <c r="I72" s="74">
        <f t="shared" si="2"/>
        <v>67796</v>
      </c>
    </row>
    <row r="73" spans="1:9" ht="15" customHeight="1">
      <c r="A73" s="18" t="s">
        <v>38</v>
      </c>
      <c r="B73" s="2">
        <v>4606</v>
      </c>
      <c r="C73" s="41">
        <v>4606</v>
      </c>
      <c r="D73" s="51"/>
      <c r="E73" s="51"/>
      <c r="F73" s="51">
        <f>F75+F76</f>
        <v>4894</v>
      </c>
      <c r="G73" s="51"/>
      <c r="H73" s="51"/>
      <c r="I73" s="45">
        <f>SUM(C73:H73)</f>
        <v>9500</v>
      </c>
    </row>
    <row r="74" spans="1:9" ht="10.5" customHeight="1">
      <c r="A74" s="20" t="s">
        <v>4</v>
      </c>
      <c r="B74" s="2"/>
      <c r="C74" s="41"/>
      <c r="D74" s="51"/>
      <c r="E74" s="51"/>
      <c r="F74" s="51"/>
      <c r="G74" s="51"/>
      <c r="H74" s="51"/>
      <c r="I74" s="45"/>
    </row>
    <row r="75" spans="1:9" ht="12.75" customHeight="1">
      <c r="A75" s="20" t="s">
        <v>59</v>
      </c>
      <c r="B75" s="2"/>
      <c r="C75" s="47">
        <v>4606</v>
      </c>
      <c r="D75" s="51"/>
      <c r="E75" s="51"/>
      <c r="F75" s="51">
        <v>2194</v>
      </c>
      <c r="G75" s="51"/>
      <c r="H75" s="51"/>
      <c r="I75" s="61">
        <f>SUM(C75:H75)</f>
        <v>6800</v>
      </c>
    </row>
    <row r="76" spans="1:9" ht="12.75" customHeight="1">
      <c r="A76" s="38" t="s">
        <v>155</v>
      </c>
      <c r="B76" s="72"/>
      <c r="C76" s="73"/>
      <c r="D76" s="74"/>
      <c r="E76" s="74"/>
      <c r="F76" s="74">
        <v>2700</v>
      </c>
      <c r="G76" s="74"/>
      <c r="H76" s="74"/>
      <c r="I76" s="46">
        <f>SUM(C76:F76)</f>
        <v>2700</v>
      </c>
    </row>
    <row r="77" spans="1:9" ht="15" customHeight="1">
      <c r="A77" s="18" t="s">
        <v>39</v>
      </c>
      <c r="B77" s="12" t="s">
        <v>26</v>
      </c>
      <c r="C77" s="41">
        <f>SUM(C79:C83)</f>
        <v>2700</v>
      </c>
      <c r="D77" s="62"/>
      <c r="E77" s="62">
        <f>E81+E82+E79</f>
        <v>41377.7</v>
      </c>
      <c r="F77" s="62">
        <f>F81+F83</f>
        <v>0</v>
      </c>
      <c r="G77" s="62">
        <f>G79</f>
        <v>81.2</v>
      </c>
      <c r="H77" s="62">
        <f>H80</f>
        <v>451.1</v>
      </c>
      <c r="I77" s="62">
        <f>SUM(C77:H77)</f>
        <v>44610</v>
      </c>
    </row>
    <row r="78" spans="1:9" ht="10.5" customHeight="1">
      <c r="A78" s="20" t="s">
        <v>4</v>
      </c>
      <c r="B78" s="12"/>
      <c r="C78" s="41"/>
      <c r="D78" s="62"/>
      <c r="E78" s="62"/>
      <c r="F78" s="62"/>
      <c r="G78" s="62"/>
      <c r="H78" s="62"/>
      <c r="I78" s="62"/>
    </row>
    <row r="79" spans="1:9" ht="12.75" customHeight="1">
      <c r="A79" s="19" t="s">
        <v>171</v>
      </c>
      <c r="B79" s="12"/>
      <c r="C79" s="47">
        <v>200</v>
      </c>
      <c r="D79" s="62"/>
      <c r="E79" s="48"/>
      <c r="F79" s="62"/>
      <c r="G79" s="48">
        <v>81.2</v>
      </c>
      <c r="H79" s="62"/>
      <c r="I79" s="61">
        <f>SUM(C79:H79)</f>
        <v>281.2</v>
      </c>
    </row>
    <row r="80" spans="1:9" ht="12.75" customHeight="1">
      <c r="A80" s="19" t="s">
        <v>150</v>
      </c>
      <c r="B80" s="12"/>
      <c r="C80" s="47"/>
      <c r="D80" s="62"/>
      <c r="E80" s="62"/>
      <c r="F80" s="62"/>
      <c r="G80" s="62"/>
      <c r="H80" s="48">
        <v>451.1</v>
      </c>
      <c r="I80" s="61">
        <f>SUM(H80)</f>
        <v>451.1</v>
      </c>
    </row>
    <row r="81" spans="1:9" ht="12.75" customHeight="1">
      <c r="A81" s="19" t="s">
        <v>121</v>
      </c>
      <c r="B81" s="2"/>
      <c r="C81" s="47">
        <v>2500</v>
      </c>
      <c r="D81" s="51"/>
      <c r="E81" s="51">
        <f>1000+1500</f>
        <v>2500</v>
      </c>
      <c r="F81" s="51"/>
      <c r="G81" s="51"/>
      <c r="H81" s="51"/>
      <c r="I81" s="61">
        <f>SUM(C81:F81)</f>
        <v>5000</v>
      </c>
    </row>
    <row r="82" spans="1:9" ht="12.75" customHeight="1">
      <c r="A82" s="19" t="s">
        <v>83</v>
      </c>
      <c r="B82" s="2"/>
      <c r="C82" s="47"/>
      <c r="D82" s="51"/>
      <c r="E82" s="51">
        <v>38877.7</v>
      </c>
      <c r="F82" s="51"/>
      <c r="G82" s="51"/>
      <c r="H82" s="51"/>
      <c r="I82" s="61">
        <f>SUM(E82:H82)</f>
        <v>38877.7</v>
      </c>
    </row>
    <row r="83" spans="1:9" ht="12.75" customHeight="1">
      <c r="A83" s="79" t="s">
        <v>156</v>
      </c>
      <c r="B83" s="39"/>
      <c r="C83" s="73"/>
      <c r="D83" s="74"/>
      <c r="E83" s="74">
        <v>760</v>
      </c>
      <c r="F83" s="73"/>
      <c r="G83" s="73"/>
      <c r="H83" s="73"/>
      <c r="I83" s="46">
        <f>SUM(C83:F83)</f>
        <v>760</v>
      </c>
    </row>
    <row r="84" spans="1:9" ht="15" customHeight="1">
      <c r="A84" s="18" t="s">
        <v>40</v>
      </c>
      <c r="B84" s="2">
        <v>300810</v>
      </c>
      <c r="C84" s="41">
        <f>C86+C87</f>
        <v>300810</v>
      </c>
      <c r="D84" s="51"/>
      <c r="E84" s="41">
        <f>E86+E87</f>
        <v>0</v>
      </c>
      <c r="F84" s="41">
        <f>F86+F87+F98</f>
        <v>20650</v>
      </c>
      <c r="G84" s="41">
        <f>G97</f>
        <v>0.1</v>
      </c>
      <c r="H84" s="41">
        <f>SUM(H91:H96)</f>
        <v>936965.2</v>
      </c>
      <c r="I84" s="45">
        <f>SUM(C84:H84)</f>
        <v>1258425.3</v>
      </c>
    </row>
    <row r="85" spans="1:9" ht="10.5" customHeight="1">
      <c r="A85" s="20" t="s">
        <v>4</v>
      </c>
      <c r="B85" s="2"/>
      <c r="C85" s="41"/>
      <c r="D85" s="51"/>
      <c r="E85" s="51"/>
      <c r="F85" s="45"/>
      <c r="G85" s="45"/>
      <c r="H85" s="45"/>
      <c r="I85" s="45"/>
    </row>
    <row r="86" spans="1:9" ht="12.75" customHeight="1">
      <c r="A86" s="19" t="s">
        <v>64</v>
      </c>
      <c r="B86" s="4">
        <v>284233</v>
      </c>
      <c r="C86" s="59">
        <v>281830</v>
      </c>
      <c r="D86" s="51"/>
      <c r="E86" s="51"/>
      <c r="F86" s="51"/>
      <c r="G86" s="51"/>
      <c r="H86" s="51"/>
      <c r="I86" s="51">
        <f>SUM(C86:F86)</f>
        <v>281830</v>
      </c>
    </row>
    <row r="87" spans="1:9" ht="12.75" customHeight="1">
      <c r="A87" s="19" t="s">
        <v>59</v>
      </c>
      <c r="B87" s="4"/>
      <c r="C87" s="59">
        <v>18980</v>
      </c>
      <c r="D87" s="51"/>
      <c r="E87" s="51">
        <f>E99</f>
        <v>0</v>
      </c>
      <c r="F87" s="51">
        <f>SUM(F88:F90)</f>
        <v>5650</v>
      </c>
      <c r="G87" s="51"/>
      <c r="H87" s="51"/>
      <c r="I87" s="51">
        <f>SUM(C87:F87)</f>
        <v>24630</v>
      </c>
    </row>
    <row r="88" spans="1:9" ht="12.75" customHeight="1">
      <c r="A88" s="19" t="s">
        <v>85</v>
      </c>
      <c r="B88" s="4"/>
      <c r="C88" s="59"/>
      <c r="D88" s="51"/>
      <c r="E88" s="51"/>
      <c r="F88" s="51">
        <v>850</v>
      </c>
      <c r="G88" s="51"/>
      <c r="H88" s="51"/>
      <c r="I88" s="51">
        <f>SUM(D88:F88)</f>
        <v>850</v>
      </c>
    </row>
    <row r="89" spans="1:9" ht="12.75" customHeight="1">
      <c r="A89" s="19" t="s">
        <v>50</v>
      </c>
      <c r="B89" s="4"/>
      <c r="C89" s="59"/>
      <c r="D89" s="51"/>
      <c r="E89" s="51"/>
      <c r="F89" s="51">
        <v>4500</v>
      </c>
      <c r="G89" s="51"/>
      <c r="H89" s="51"/>
      <c r="I89" s="51">
        <f>SUM(F89)</f>
        <v>4500</v>
      </c>
    </row>
    <row r="90" spans="1:9" ht="12.75" customHeight="1">
      <c r="A90" s="19" t="s">
        <v>99</v>
      </c>
      <c r="B90" s="4"/>
      <c r="C90" s="59"/>
      <c r="D90" s="51"/>
      <c r="E90" s="51"/>
      <c r="F90" s="51">
        <v>300</v>
      </c>
      <c r="G90" s="51"/>
      <c r="H90" s="51"/>
      <c r="I90" s="51">
        <f>SUM(F90:H90)</f>
        <v>300</v>
      </c>
    </row>
    <row r="91" spans="1:9" ht="12.75" customHeight="1">
      <c r="A91" s="19" t="s">
        <v>140</v>
      </c>
      <c r="B91" s="4"/>
      <c r="C91" s="59"/>
      <c r="D91" s="51"/>
      <c r="E91" s="51"/>
      <c r="F91" s="51"/>
      <c r="G91" s="51"/>
      <c r="H91" s="51">
        <v>355056.2</v>
      </c>
      <c r="I91" s="51">
        <f>SUM(H91)</f>
        <v>355056.2</v>
      </c>
    </row>
    <row r="92" spans="1:9" ht="12.75" customHeight="1">
      <c r="A92" s="19" t="s">
        <v>141</v>
      </c>
      <c r="B92" s="4"/>
      <c r="C92" s="59"/>
      <c r="D92" s="51"/>
      <c r="E92" s="51"/>
      <c r="F92" s="51"/>
      <c r="G92" s="51"/>
      <c r="H92" s="51">
        <v>548419.8</v>
      </c>
      <c r="I92" s="51">
        <f>SUM(H92)</f>
        <v>548419.8</v>
      </c>
    </row>
    <row r="93" spans="1:9" ht="12.75" customHeight="1">
      <c r="A93" s="19" t="s">
        <v>142</v>
      </c>
      <c r="B93" s="4"/>
      <c r="C93" s="59"/>
      <c r="D93" s="51"/>
      <c r="E93" s="51"/>
      <c r="F93" s="51"/>
      <c r="G93" s="51"/>
      <c r="H93" s="51">
        <v>30900</v>
      </c>
      <c r="I93" s="51">
        <f>SUM(H93)</f>
        <v>30900</v>
      </c>
    </row>
    <row r="94" spans="1:9" ht="12.75" customHeight="1">
      <c r="A94" s="19" t="s">
        <v>143</v>
      </c>
      <c r="B94" s="4"/>
      <c r="C94" s="59"/>
      <c r="D94" s="51"/>
      <c r="E94" s="51"/>
      <c r="F94" s="51"/>
      <c r="G94" s="51"/>
      <c r="H94" s="51">
        <v>1330</v>
      </c>
      <c r="I94" s="51">
        <f>SUM(H94)</f>
        <v>1330</v>
      </c>
    </row>
    <row r="95" spans="1:9" ht="12.75" customHeight="1">
      <c r="A95" s="19" t="s">
        <v>136</v>
      </c>
      <c r="B95" s="4"/>
      <c r="C95" s="59"/>
      <c r="D95" s="51"/>
      <c r="E95" s="51"/>
      <c r="F95" s="51"/>
      <c r="G95" s="51"/>
      <c r="H95" s="51">
        <f>9+9</f>
        <v>18</v>
      </c>
      <c r="I95" s="51">
        <f>SUM(H95)</f>
        <v>18</v>
      </c>
    </row>
    <row r="96" spans="1:9" ht="12.75" customHeight="1">
      <c r="A96" s="19" t="s">
        <v>165</v>
      </c>
      <c r="B96" s="4"/>
      <c r="C96" s="59"/>
      <c r="D96" s="51"/>
      <c r="E96" s="51"/>
      <c r="F96" s="51"/>
      <c r="G96" s="51"/>
      <c r="H96" s="51">
        <v>1241.2</v>
      </c>
      <c r="I96" s="51">
        <f>SUM(G96:H96)</f>
        <v>1241.2</v>
      </c>
    </row>
    <row r="97" spans="1:9" ht="12.75" customHeight="1">
      <c r="A97" s="19" t="s">
        <v>145</v>
      </c>
      <c r="B97" s="4"/>
      <c r="C97" s="59"/>
      <c r="D97" s="51"/>
      <c r="E97" s="51"/>
      <c r="F97" s="51"/>
      <c r="G97" s="51">
        <v>0.1</v>
      </c>
      <c r="H97" s="51"/>
      <c r="I97" s="51">
        <f>SUM(G97:H97)</f>
        <v>0.1</v>
      </c>
    </row>
    <row r="98" spans="1:9" ht="12.75" customHeight="1">
      <c r="A98" s="38" t="s">
        <v>155</v>
      </c>
      <c r="B98" s="39"/>
      <c r="C98" s="77"/>
      <c r="D98" s="74"/>
      <c r="E98" s="74"/>
      <c r="F98" s="74">
        <v>15000</v>
      </c>
      <c r="G98" s="74"/>
      <c r="H98" s="74"/>
      <c r="I98" s="74">
        <f>SUM(D98:F98)</f>
        <v>15000</v>
      </c>
    </row>
    <row r="99" spans="1:9" ht="15" customHeight="1">
      <c r="A99" s="18" t="s">
        <v>41</v>
      </c>
      <c r="B99" s="2">
        <v>220874</v>
      </c>
      <c r="C99" s="41">
        <f>SUM(C101:C105)</f>
        <v>220874</v>
      </c>
      <c r="D99" s="51"/>
      <c r="E99" s="41">
        <f>SUM(E101:E105)</f>
        <v>0</v>
      </c>
      <c r="F99" s="45"/>
      <c r="G99" s="45"/>
      <c r="H99" s="45">
        <f>SUM(H101:H105)</f>
        <v>506.1</v>
      </c>
      <c r="I99" s="45">
        <f>SUM(C99:H99)</f>
        <v>221380.1</v>
      </c>
    </row>
    <row r="100" spans="1:9" ht="10.5" customHeight="1">
      <c r="A100" s="20" t="s">
        <v>4</v>
      </c>
      <c r="B100" s="2"/>
      <c r="C100" s="41"/>
      <c r="D100" s="51"/>
      <c r="E100" s="51"/>
      <c r="F100" s="45"/>
      <c r="G100" s="45"/>
      <c r="H100" s="45"/>
      <c r="I100" s="45"/>
    </row>
    <row r="101" spans="1:9" ht="12.75" customHeight="1">
      <c r="A101" s="19" t="s">
        <v>64</v>
      </c>
      <c r="B101" s="4">
        <v>177028</v>
      </c>
      <c r="C101" s="47">
        <v>177812</v>
      </c>
      <c r="D101" s="51"/>
      <c r="E101" s="51"/>
      <c r="F101" s="51"/>
      <c r="G101" s="51"/>
      <c r="H101" s="51"/>
      <c r="I101" s="51">
        <f>SUM(C101:F101)</f>
        <v>177812</v>
      </c>
    </row>
    <row r="102" spans="1:9" ht="12.75" customHeight="1">
      <c r="A102" s="19" t="s">
        <v>86</v>
      </c>
      <c r="B102" s="2">
        <v>8760</v>
      </c>
      <c r="C102" s="47">
        <v>8760</v>
      </c>
      <c r="D102" s="51"/>
      <c r="E102" s="51"/>
      <c r="F102" s="51"/>
      <c r="G102" s="51"/>
      <c r="H102" s="51"/>
      <c r="I102" s="51">
        <f>SUM(C102:F102)</f>
        <v>8760</v>
      </c>
    </row>
    <row r="103" spans="1:9" ht="12.75" customHeight="1">
      <c r="A103" s="19" t="s">
        <v>136</v>
      </c>
      <c r="B103" s="2"/>
      <c r="C103" s="47"/>
      <c r="D103" s="51"/>
      <c r="E103" s="51"/>
      <c r="F103" s="51"/>
      <c r="G103" s="51"/>
      <c r="H103" s="51">
        <v>1.4</v>
      </c>
      <c r="I103" s="51">
        <f>SUM(H103)</f>
        <v>1.4</v>
      </c>
    </row>
    <row r="104" spans="1:9" ht="12.75" customHeight="1">
      <c r="A104" s="19" t="s">
        <v>166</v>
      </c>
      <c r="B104" s="2"/>
      <c r="C104" s="47"/>
      <c r="D104" s="51"/>
      <c r="E104" s="51"/>
      <c r="F104" s="51"/>
      <c r="G104" s="51"/>
      <c r="H104" s="51">
        <v>504.7</v>
      </c>
      <c r="I104" s="51">
        <f>SUM(H104)</f>
        <v>504.7</v>
      </c>
    </row>
    <row r="105" spans="1:9" ht="12.75" customHeight="1">
      <c r="A105" s="38" t="s">
        <v>59</v>
      </c>
      <c r="B105" s="72"/>
      <c r="C105" s="73">
        <v>34302</v>
      </c>
      <c r="D105" s="74"/>
      <c r="E105" s="74"/>
      <c r="F105" s="74"/>
      <c r="G105" s="74"/>
      <c r="H105" s="74"/>
      <c r="I105" s="74">
        <f>SUM(C105:F105)</f>
        <v>34302</v>
      </c>
    </row>
    <row r="106" spans="1:9" ht="12.75" customHeight="1">
      <c r="A106" s="111"/>
      <c r="B106" s="126"/>
      <c r="C106" s="127"/>
      <c r="D106" s="69"/>
      <c r="E106" s="69"/>
      <c r="F106" s="69"/>
      <c r="G106" s="69"/>
      <c r="H106" s="69"/>
      <c r="I106" s="69"/>
    </row>
    <row r="107" spans="1:9" ht="12.75" customHeight="1">
      <c r="A107" s="111"/>
      <c r="B107" s="126"/>
      <c r="C107" s="127"/>
      <c r="D107" s="69"/>
      <c r="E107" s="69"/>
      <c r="F107" s="69"/>
      <c r="G107" s="69"/>
      <c r="H107" s="69"/>
      <c r="I107" s="69"/>
    </row>
    <row r="108" spans="1:9" ht="15" customHeight="1">
      <c r="A108" s="18" t="s">
        <v>42</v>
      </c>
      <c r="B108" s="2">
        <v>78468</v>
      </c>
      <c r="C108" s="41">
        <v>84468</v>
      </c>
      <c r="D108" s="45">
        <f>SUM(D110:D115)</f>
        <v>21586</v>
      </c>
      <c r="E108" s="45"/>
      <c r="F108" s="45">
        <f>SUM(F110:F115)</f>
        <v>8000</v>
      </c>
      <c r="G108" s="45"/>
      <c r="H108" s="45">
        <f>SUM(H110:H115)</f>
        <v>18.2</v>
      </c>
      <c r="I108" s="45">
        <f>SUM(C108:H108)</f>
        <v>114072.2</v>
      </c>
    </row>
    <row r="109" spans="1:9" ht="10.5" customHeight="1">
      <c r="A109" s="20" t="s">
        <v>4</v>
      </c>
      <c r="B109" s="2"/>
      <c r="C109" s="41"/>
      <c r="D109" s="45"/>
      <c r="E109" s="45"/>
      <c r="F109" s="45"/>
      <c r="G109" s="45"/>
      <c r="H109" s="45"/>
      <c r="I109" s="45"/>
    </row>
    <row r="110" spans="1:9" ht="12.75" customHeight="1">
      <c r="A110" s="19" t="s">
        <v>64</v>
      </c>
      <c r="B110" s="4">
        <v>78468</v>
      </c>
      <c r="C110" s="59">
        <v>84468</v>
      </c>
      <c r="D110" s="51"/>
      <c r="E110" s="51"/>
      <c r="F110" s="51"/>
      <c r="G110" s="51"/>
      <c r="H110" s="51"/>
      <c r="I110" s="51">
        <f>SUM(C110:F110)</f>
        <v>84468</v>
      </c>
    </row>
    <row r="111" spans="1:9" ht="12.75" customHeight="1">
      <c r="A111" s="19" t="s">
        <v>162</v>
      </c>
      <c r="B111" s="4"/>
      <c r="C111" s="59"/>
      <c r="D111" s="51">
        <v>8823</v>
      </c>
      <c r="E111" s="51"/>
      <c r="F111" s="51"/>
      <c r="G111" s="51"/>
      <c r="H111" s="51"/>
      <c r="I111" s="51">
        <f>SUM(C111:F111)</f>
        <v>8823</v>
      </c>
    </row>
    <row r="112" spans="1:9" ht="12.75" customHeight="1">
      <c r="A112" s="19" t="s">
        <v>73</v>
      </c>
      <c r="B112" s="4"/>
      <c r="C112" s="59"/>
      <c r="D112" s="51">
        <v>11821</v>
      </c>
      <c r="E112" s="51"/>
      <c r="F112" s="51"/>
      <c r="G112" s="51"/>
      <c r="H112" s="51"/>
      <c r="I112" s="51">
        <f>SUM(D112:F112)</f>
        <v>11821</v>
      </c>
    </row>
    <row r="113" spans="1:9" ht="12.75" customHeight="1">
      <c r="A113" s="19" t="s">
        <v>74</v>
      </c>
      <c r="B113" s="4"/>
      <c r="C113" s="59"/>
      <c r="D113" s="51">
        <v>942</v>
      </c>
      <c r="E113" s="51"/>
      <c r="F113" s="51"/>
      <c r="G113" s="51"/>
      <c r="H113" s="51"/>
      <c r="I113" s="51">
        <f>SUM(D113:H113)</f>
        <v>942</v>
      </c>
    </row>
    <row r="114" spans="1:9" ht="12.75" customHeight="1">
      <c r="A114" s="19" t="s">
        <v>136</v>
      </c>
      <c r="B114" s="4"/>
      <c r="C114" s="59"/>
      <c r="D114" s="51"/>
      <c r="E114" s="51"/>
      <c r="F114" s="51"/>
      <c r="G114" s="51"/>
      <c r="H114" s="51">
        <v>18.2</v>
      </c>
      <c r="I114" s="51">
        <f>SUM(H114)</f>
        <v>18.2</v>
      </c>
    </row>
    <row r="115" spans="1:9" ht="12.75" customHeight="1">
      <c r="A115" s="38" t="s">
        <v>155</v>
      </c>
      <c r="B115" s="39"/>
      <c r="C115" s="77"/>
      <c r="D115" s="74"/>
      <c r="E115" s="74"/>
      <c r="F115" s="74">
        <v>8000</v>
      </c>
      <c r="G115" s="74"/>
      <c r="H115" s="74"/>
      <c r="I115" s="74">
        <v>8000</v>
      </c>
    </row>
    <row r="116" spans="1:9" ht="15" customHeight="1">
      <c r="A116" s="18" t="s">
        <v>154</v>
      </c>
      <c r="B116" s="2">
        <f>319047+1500</f>
        <v>320547</v>
      </c>
      <c r="C116" s="45">
        <f>SUM(C118:C122)</f>
        <v>320547</v>
      </c>
      <c r="D116" s="51"/>
      <c r="E116" s="45">
        <f>SUM(E118:E122)</f>
        <v>15739</v>
      </c>
      <c r="F116" s="45">
        <f>SUM(F118:F122)</f>
        <v>18731</v>
      </c>
      <c r="G116" s="45">
        <f>SUM(G118:G122)</f>
        <v>182.6</v>
      </c>
      <c r="H116" s="45">
        <f>SUM(H118:H122)</f>
        <v>48670.4</v>
      </c>
      <c r="I116" s="45">
        <f>SUM(C116:H116)</f>
        <v>403870</v>
      </c>
    </row>
    <row r="117" spans="1:9" ht="10.5" customHeight="1">
      <c r="A117" s="20" t="s">
        <v>4</v>
      </c>
      <c r="B117" s="2"/>
      <c r="C117" s="41"/>
      <c r="D117" s="51"/>
      <c r="E117" s="51"/>
      <c r="F117" s="45"/>
      <c r="G117" s="45"/>
      <c r="H117" s="45"/>
      <c r="I117" s="45"/>
    </row>
    <row r="118" spans="1:9" ht="12.75" customHeight="1">
      <c r="A118" s="19" t="s">
        <v>122</v>
      </c>
      <c r="B118" s="4">
        <v>316661</v>
      </c>
      <c r="C118" s="59">
        <v>314057</v>
      </c>
      <c r="D118" s="51"/>
      <c r="E118" s="51">
        <v>15739</v>
      </c>
      <c r="F118" s="51"/>
      <c r="G118" s="51"/>
      <c r="H118" s="51"/>
      <c r="I118" s="61">
        <f>SUM(C118:F118)</f>
        <v>329796</v>
      </c>
    </row>
    <row r="119" spans="1:9" ht="12.75" customHeight="1">
      <c r="A119" s="19" t="s">
        <v>75</v>
      </c>
      <c r="B119" s="4"/>
      <c r="C119" s="59">
        <v>6490</v>
      </c>
      <c r="D119" s="51"/>
      <c r="E119" s="51"/>
      <c r="F119" s="51">
        <v>3731</v>
      </c>
      <c r="G119" s="51"/>
      <c r="H119" s="51"/>
      <c r="I119" s="61">
        <f>SUM(C119:H119)</f>
        <v>10221</v>
      </c>
    </row>
    <row r="120" spans="1:9" ht="12.75" customHeight="1">
      <c r="A120" s="19" t="s">
        <v>147</v>
      </c>
      <c r="B120" s="4"/>
      <c r="C120" s="59"/>
      <c r="D120" s="51"/>
      <c r="E120" s="51"/>
      <c r="F120" s="51"/>
      <c r="G120" s="51">
        <v>182.6</v>
      </c>
      <c r="H120" s="51"/>
      <c r="I120" s="61">
        <f>SUM(G120:H120)</f>
        <v>182.6</v>
      </c>
    </row>
    <row r="121" spans="1:9" ht="12.75" customHeight="1">
      <c r="A121" s="120" t="s">
        <v>137</v>
      </c>
      <c r="B121" s="4"/>
      <c r="C121" s="59"/>
      <c r="D121" s="51"/>
      <c r="E121" s="51"/>
      <c r="F121" s="51"/>
      <c r="G121" s="51"/>
      <c r="H121" s="51">
        <v>48670.4</v>
      </c>
      <c r="I121" s="61">
        <f>SUM(H121)</f>
        <v>48670.4</v>
      </c>
    </row>
    <row r="122" spans="1:9" ht="12.75" customHeight="1">
      <c r="A122" s="38" t="s">
        <v>155</v>
      </c>
      <c r="B122" s="39"/>
      <c r="C122" s="77"/>
      <c r="D122" s="74"/>
      <c r="E122" s="74"/>
      <c r="F122" s="74">
        <v>15000</v>
      </c>
      <c r="G122" s="74"/>
      <c r="H122" s="74"/>
      <c r="I122" s="46">
        <f>SUM(C122:F122)</f>
        <v>15000</v>
      </c>
    </row>
    <row r="123" spans="1:9" ht="15" customHeight="1">
      <c r="A123" s="18" t="s">
        <v>103</v>
      </c>
      <c r="B123" s="2">
        <v>8595</v>
      </c>
      <c r="C123" s="41">
        <v>6060</v>
      </c>
      <c r="D123" s="45"/>
      <c r="E123" s="45"/>
      <c r="F123" s="45">
        <v>-6060</v>
      </c>
      <c r="G123" s="45"/>
      <c r="H123" s="45"/>
      <c r="I123" s="61">
        <f>SUM(C123:F123)</f>
        <v>0</v>
      </c>
    </row>
    <row r="124" spans="1:9" ht="12.75" customHeight="1">
      <c r="A124" s="20" t="s">
        <v>4</v>
      </c>
      <c r="B124" s="4"/>
      <c r="C124" s="47"/>
      <c r="D124" s="48"/>
      <c r="E124" s="48"/>
      <c r="F124" s="48"/>
      <c r="G124" s="48"/>
      <c r="H124" s="48"/>
      <c r="I124" s="48"/>
    </row>
    <row r="125" spans="1:9" ht="12.75" customHeight="1">
      <c r="A125" s="38" t="s">
        <v>59</v>
      </c>
      <c r="B125" s="39"/>
      <c r="C125" s="73">
        <v>6060</v>
      </c>
      <c r="D125" s="80"/>
      <c r="E125" s="80"/>
      <c r="F125" s="80">
        <v>-6060</v>
      </c>
      <c r="G125" s="80"/>
      <c r="H125" s="80"/>
      <c r="I125" s="80">
        <f>SUM(C125:F125)</f>
        <v>0</v>
      </c>
    </row>
    <row r="126" spans="1:9" ht="15" customHeight="1">
      <c r="A126" s="18" t="s">
        <v>107</v>
      </c>
      <c r="B126" s="2">
        <v>2940</v>
      </c>
      <c r="C126" s="41">
        <v>2940</v>
      </c>
      <c r="D126" s="45">
        <v>27995</v>
      </c>
      <c r="E126" s="51"/>
      <c r="F126" s="45">
        <f>SUM(F128:F132)</f>
        <v>10370</v>
      </c>
      <c r="G126" s="45">
        <f>SUM(G128:G132)</f>
        <v>1670.6</v>
      </c>
      <c r="H126" s="45">
        <f>SUM(H128:H132)</f>
        <v>150</v>
      </c>
      <c r="I126" s="45">
        <f>SUM(C126:H126)</f>
        <v>43125.6</v>
      </c>
    </row>
    <row r="127" spans="1:18" ht="10.5" customHeight="1">
      <c r="A127" s="20" t="s">
        <v>4</v>
      </c>
      <c r="B127" s="4"/>
      <c r="C127" s="47"/>
      <c r="D127" s="48"/>
      <c r="E127" s="48"/>
      <c r="F127" s="48"/>
      <c r="G127" s="48"/>
      <c r="H127" s="48"/>
      <c r="I127" s="45"/>
      <c r="J127" s="14"/>
      <c r="K127" s="111"/>
      <c r="L127" s="95"/>
      <c r="M127" s="112"/>
      <c r="N127" s="69"/>
      <c r="O127" s="69"/>
      <c r="P127" s="69"/>
      <c r="Q127" s="69"/>
      <c r="R127" s="118"/>
    </row>
    <row r="128" spans="1:9" ht="12.75" customHeight="1">
      <c r="A128" s="19" t="s">
        <v>157</v>
      </c>
      <c r="B128" s="4"/>
      <c r="C128" s="59">
        <v>2940</v>
      </c>
      <c r="D128" s="51"/>
      <c r="E128" s="51"/>
      <c r="F128" s="51">
        <f>6060-1490</f>
        <v>4570</v>
      </c>
      <c r="G128" s="51">
        <f>339+48</f>
        <v>387</v>
      </c>
      <c r="H128" s="51"/>
      <c r="I128" s="61">
        <f>SUM(C128:H128)</f>
        <v>7897</v>
      </c>
    </row>
    <row r="129" spans="1:9" ht="12.75" customHeight="1">
      <c r="A129" s="19" t="s">
        <v>105</v>
      </c>
      <c r="B129" s="4"/>
      <c r="C129" s="59"/>
      <c r="D129" s="51">
        <v>27995</v>
      </c>
      <c r="E129" s="51"/>
      <c r="F129" s="51"/>
      <c r="G129" s="51"/>
      <c r="H129" s="51"/>
      <c r="I129" s="61">
        <f>SUM(C129:F129)</f>
        <v>27995</v>
      </c>
    </row>
    <row r="130" spans="1:9" ht="12.75" customHeight="1">
      <c r="A130" s="19" t="s">
        <v>158</v>
      </c>
      <c r="B130" s="4"/>
      <c r="C130" s="59"/>
      <c r="D130" s="51"/>
      <c r="E130" s="51"/>
      <c r="F130" s="51"/>
      <c r="G130" s="51">
        <f>1023.6+260</f>
        <v>1283.6</v>
      </c>
      <c r="H130" s="51"/>
      <c r="I130" s="61">
        <f>SUM(G130:H130)</f>
        <v>1283.6</v>
      </c>
    </row>
    <row r="131" spans="1:9" ht="12.75" customHeight="1">
      <c r="A131" s="19" t="s">
        <v>144</v>
      </c>
      <c r="B131" s="4"/>
      <c r="C131" s="59"/>
      <c r="D131" s="51"/>
      <c r="E131" s="51"/>
      <c r="F131" s="51"/>
      <c r="G131" s="51"/>
      <c r="H131" s="51">
        <v>150</v>
      </c>
      <c r="I131" s="61">
        <f>SUM(H131)</f>
        <v>150</v>
      </c>
    </row>
    <row r="132" spans="1:9" ht="12.75" customHeight="1">
      <c r="A132" s="38" t="s">
        <v>155</v>
      </c>
      <c r="B132" s="4"/>
      <c r="C132" s="59"/>
      <c r="D132" s="51"/>
      <c r="E132" s="51"/>
      <c r="F132" s="51">
        <v>5800</v>
      </c>
      <c r="G132" s="51"/>
      <c r="H132" s="51"/>
      <c r="I132" s="61">
        <f>SUM(C132:F132)</f>
        <v>5800</v>
      </c>
    </row>
    <row r="133" spans="1:9" ht="15" customHeight="1">
      <c r="A133" s="81" t="s">
        <v>100</v>
      </c>
      <c r="B133" s="82">
        <v>4200</v>
      </c>
      <c r="C133" s="83">
        <v>4360</v>
      </c>
      <c r="D133" s="84"/>
      <c r="E133" s="84"/>
      <c r="F133" s="84"/>
      <c r="G133" s="84"/>
      <c r="H133" s="84"/>
      <c r="I133" s="85">
        <f>SUM(C133:F133)</f>
        <v>4360</v>
      </c>
    </row>
    <row r="134" spans="1:9" ht="15" customHeight="1">
      <c r="A134" s="30" t="s">
        <v>43</v>
      </c>
      <c r="B134" s="2">
        <f>69000-1500-4000-800</f>
        <v>62700</v>
      </c>
      <c r="C134" s="45">
        <f>C136+C137+C139+C146</f>
        <v>156385</v>
      </c>
      <c r="D134" s="51"/>
      <c r="E134" s="45">
        <f>E136+E137+E139+E146</f>
        <v>-71922</v>
      </c>
      <c r="F134" s="45">
        <f>F136+F137+F139+F146+F145</f>
        <v>98245.1</v>
      </c>
      <c r="G134" s="45"/>
      <c r="H134" s="45">
        <f>H136+H137+H139+H146</f>
        <v>3757</v>
      </c>
      <c r="I134" s="45">
        <f>SUM(C134:H134)</f>
        <v>186465.1</v>
      </c>
    </row>
    <row r="135" spans="1:9" ht="12.75" customHeight="1">
      <c r="A135" s="31" t="s">
        <v>88</v>
      </c>
      <c r="B135" s="2"/>
      <c r="C135" s="41"/>
      <c r="D135" s="51"/>
      <c r="E135" s="51"/>
      <c r="F135" s="51"/>
      <c r="G135" s="51"/>
      <c r="H135" s="51"/>
      <c r="I135" s="51"/>
    </row>
    <row r="136" spans="1:9" ht="12.75" customHeight="1">
      <c r="A136" s="31" t="s">
        <v>93</v>
      </c>
      <c r="B136" s="2"/>
      <c r="C136" s="63">
        <v>20000</v>
      </c>
      <c r="D136" s="51"/>
      <c r="E136" s="51"/>
      <c r="F136" s="64">
        <v>-20000</v>
      </c>
      <c r="G136" s="64"/>
      <c r="H136" s="64"/>
      <c r="I136" s="64">
        <f aca="true" t="shared" si="3" ref="I136:I144">SUM(C136:F136)</f>
        <v>0</v>
      </c>
    </row>
    <row r="137" spans="1:9" ht="12.75" customHeight="1">
      <c r="A137" s="31" t="s">
        <v>94</v>
      </c>
      <c r="B137" s="2"/>
      <c r="C137" s="63">
        <v>70000</v>
      </c>
      <c r="D137" s="51"/>
      <c r="E137" s="51">
        <v>-70000</v>
      </c>
      <c r="F137" s="64"/>
      <c r="G137" s="64"/>
      <c r="H137" s="64"/>
      <c r="I137" s="64">
        <f t="shared" si="3"/>
        <v>0</v>
      </c>
    </row>
    <row r="138" spans="1:9" ht="12.75" customHeight="1">
      <c r="A138" s="29" t="s">
        <v>84</v>
      </c>
      <c r="B138" s="4"/>
      <c r="C138" s="47">
        <v>70000</v>
      </c>
      <c r="D138" s="51"/>
      <c r="E138" s="51">
        <v>-70000</v>
      </c>
      <c r="F138" s="51"/>
      <c r="G138" s="51"/>
      <c r="H138" s="51"/>
      <c r="I138" s="51">
        <f t="shared" si="3"/>
        <v>0</v>
      </c>
    </row>
    <row r="139" spans="1:9" ht="12.75" customHeight="1">
      <c r="A139" s="31" t="s">
        <v>95</v>
      </c>
      <c r="B139" s="4"/>
      <c r="C139" s="63">
        <v>46000</v>
      </c>
      <c r="D139" s="51"/>
      <c r="E139" s="64">
        <f>SUM(E140:E144)</f>
        <v>-8906</v>
      </c>
      <c r="F139" s="64">
        <f>SUM(F140:F144)</f>
        <v>-37094</v>
      </c>
      <c r="G139" s="64"/>
      <c r="H139" s="64"/>
      <c r="I139" s="64">
        <f t="shared" si="3"/>
        <v>0</v>
      </c>
    </row>
    <row r="140" spans="1:9" ht="12.75" customHeight="1">
      <c r="A140" s="19" t="s">
        <v>89</v>
      </c>
      <c r="B140" s="4"/>
      <c r="C140" s="47">
        <v>500</v>
      </c>
      <c r="D140" s="51"/>
      <c r="E140" s="51"/>
      <c r="F140" s="51">
        <v>-500</v>
      </c>
      <c r="G140" s="51"/>
      <c r="H140" s="51"/>
      <c r="I140" s="51">
        <f t="shared" si="3"/>
        <v>0</v>
      </c>
    </row>
    <row r="141" spans="1:9" ht="12.75" customHeight="1">
      <c r="A141" s="19" t="s">
        <v>78</v>
      </c>
      <c r="B141" s="4"/>
      <c r="C141" s="47">
        <v>3500</v>
      </c>
      <c r="D141" s="51"/>
      <c r="E141" s="51"/>
      <c r="F141" s="51">
        <v>-3500</v>
      </c>
      <c r="G141" s="51"/>
      <c r="H141" s="51"/>
      <c r="I141" s="51">
        <f t="shared" si="3"/>
        <v>0</v>
      </c>
    </row>
    <row r="142" spans="1:9" ht="12.75" customHeight="1">
      <c r="A142" s="19" t="s">
        <v>90</v>
      </c>
      <c r="B142" s="4"/>
      <c r="C142" s="47"/>
      <c r="D142" s="51"/>
      <c r="E142" s="51"/>
      <c r="F142" s="51"/>
      <c r="G142" s="51"/>
      <c r="H142" s="51"/>
      <c r="I142" s="51">
        <f t="shared" si="3"/>
        <v>0</v>
      </c>
    </row>
    <row r="143" spans="1:9" ht="12.75" customHeight="1">
      <c r="A143" s="19" t="s">
        <v>123</v>
      </c>
      <c r="B143" s="4"/>
      <c r="C143" s="47">
        <v>41500</v>
      </c>
      <c r="D143" s="51"/>
      <c r="E143" s="51">
        <v>-8906</v>
      </c>
      <c r="F143" s="51">
        <v>-32594</v>
      </c>
      <c r="G143" s="51"/>
      <c r="H143" s="51"/>
      <c r="I143" s="51">
        <f t="shared" si="3"/>
        <v>0</v>
      </c>
    </row>
    <row r="144" spans="1:9" ht="12.75" customHeight="1">
      <c r="A144" s="19" t="s">
        <v>91</v>
      </c>
      <c r="B144" s="4"/>
      <c r="C144" s="47">
        <v>500</v>
      </c>
      <c r="D144" s="51"/>
      <c r="E144" s="51"/>
      <c r="F144" s="51">
        <v>-500</v>
      </c>
      <c r="G144" s="51"/>
      <c r="H144" s="51"/>
      <c r="I144" s="51">
        <f t="shared" si="3"/>
        <v>0</v>
      </c>
    </row>
    <row r="145" spans="1:9" ht="12.75" customHeight="1">
      <c r="A145" s="31" t="s">
        <v>149</v>
      </c>
      <c r="B145" s="4"/>
      <c r="C145" s="47"/>
      <c r="D145" s="51"/>
      <c r="E145" s="51"/>
      <c r="F145" s="64">
        <v>7760.1</v>
      </c>
      <c r="G145" s="64"/>
      <c r="H145" s="64"/>
      <c r="I145" s="64">
        <f>SUM(F145:H145)</f>
        <v>7760.1</v>
      </c>
    </row>
    <row r="146" spans="1:9" ht="12.75" customHeight="1">
      <c r="A146" s="31" t="s">
        <v>92</v>
      </c>
      <c r="B146" s="4"/>
      <c r="C146" s="63">
        <v>20385</v>
      </c>
      <c r="D146" s="64"/>
      <c r="E146" s="64">
        <f>-1000-573+8906-100-249</f>
        <v>6984</v>
      </c>
      <c r="F146" s="64">
        <f>500-28118+419-3622+178600-200</f>
        <v>147579</v>
      </c>
      <c r="G146" s="64"/>
      <c r="H146" s="64">
        <f>3757</f>
        <v>3757</v>
      </c>
      <c r="I146" s="64">
        <f>SUM(C146:H146)</f>
        <v>178705</v>
      </c>
    </row>
    <row r="147" spans="1:9" ht="12.75" customHeight="1" thickBot="1">
      <c r="A147" s="35" t="s">
        <v>102</v>
      </c>
      <c r="B147" s="95"/>
      <c r="C147" s="63"/>
      <c r="D147" s="51"/>
      <c r="E147" s="64"/>
      <c r="F147" s="61">
        <v>178600</v>
      </c>
      <c r="G147" s="61"/>
      <c r="H147" s="61"/>
      <c r="I147" s="61">
        <f>SUM(F147:H147)</f>
        <v>178600</v>
      </c>
    </row>
    <row r="148" spans="1:9" ht="15.75" customHeight="1">
      <c r="A148" s="26" t="s">
        <v>16</v>
      </c>
      <c r="B148" s="94" t="e">
        <f>#REF!</f>
        <v>#REF!</v>
      </c>
      <c r="C148" s="99"/>
      <c r="D148" s="101">
        <f>D149+D154+D158+D161+D163+D168+D171</f>
        <v>39648</v>
      </c>
      <c r="E148" s="101">
        <f>E149+E154+E158+E161+E163+E168+E171</f>
        <v>33287.9</v>
      </c>
      <c r="F148" s="101">
        <f>F149+F154+F158+F161+F163+F168+F171</f>
        <v>70342</v>
      </c>
      <c r="G148" s="101">
        <f>G149+G154+G158+G161+G163+G168+G171</f>
        <v>2981.3</v>
      </c>
      <c r="H148" s="101"/>
      <c r="I148" s="101">
        <f>SUM(C148:H148)</f>
        <v>146259.2</v>
      </c>
    </row>
    <row r="149" spans="1:9" ht="15" customHeight="1">
      <c r="A149" s="30" t="s">
        <v>104</v>
      </c>
      <c r="B149" s="94"/>
      <c r="C149" s="65"/>
      <c r="D149" s="64"/>
      <c r="E149" s="45">
        <f>89.3+249</f>
        <v>338.3</v>
      </c>
      <c r="F149" s="45">
        <f>SUM(F151:F153)</f>
        <v>50000</v>
      </c>
      <c r="G149" s="45"/>
      <c r="H149" s="45"/>
      <c r="I149" s="45">
        <f>SUM(C149:F149)</f>
        <v>50338.3</v>
      </c>
    </row>
    <row r="150" spans="1:9" ht="10.5" customHeight="1">
      <c r="A150" s="37" t="s">
        <v>4</v>
      </c>
      <c r="B150" s="94"/>
      <c r="C150" s="65"/>
      <c r="D150" s="64"/>
      <c r="E150" s="64"/>
      <c r="F150" s="45"/>
      <c r="G150" s="45"/>
      <c r="H150" s="45"/>
      <c r="I150" s="45"/>
    </row>
    <row r="151" spans="1:9" ht="12.75" customHeight="1">
      <c r="A151" s="30" t="s">
        <v>87</v>
      </c>
      <c r="B151" s="94"/>
      <c r="C151" s="65"/>
      <c r="D151" s="64"/>
      <c r="E151" s="64"/>
      <c r="F151" s="61">
        <v>50000</v>
      </c>
      <c r="G151" s="61"/>
      <c r="H151" s="61"/>
      <c r="I151" s="61">
        <f>SUM(C151:F151)</f>
        <v>50000</v>
      </c>
    </row>
    <row r="152" spans="1:9" ht="12.75" customHeight="1">
      <c r="A152" s="35" t="s">
        <v>172</v>
      </c>
      <c r="B152" s="94"/>
      <c r="C152" s="65"/>
      <c r="D152" s="64"/>
      <c r="E152" s="61">
        <v>249</v>
      </c>
      <c r="F152" s="61"/>
      <c r="G152" s="61"/>
      <c r="H152" s="61"/>
      <c r="I152" s="61">
        <f>SUM(C152:H152)</f>
        <v>249</v>
      </c>
    </row>
    <row r="153" spans="1:9" ht="12.75" customHeight="1">
      <c r="A153" s="76" t="s">
        <v>125</v>
      </c>
      <c r="B153" s="98"/>
      <c r="C153" s="87"/>
      <c r="D153" s="86"/>
      <c r="E153" s="46">
        <v>89.3</v>
      </c>
      <c r="F153" s="75"/>
      <c r="G153" s="75"/>
      <c r="H153" s="75"/>
      <c r="I153" s="46">
        <f>SUM(E153:F153)</f>
        <v>89.3</v>
      </c>
    </row>
    <row r="154" spans="1:9" ht="15" customHeight="1">
      <c r="A154" s="30" t="s">
        <v>36</v>
      </c>
      <c r="B154" s="94"/>
      <c r="C154" s="65"/>
      <c r="D154" s="45">
        <f>SUM(D155:D157)</f>
        <v>27148</v>
      </c>
      <c r="E154" s="64"/>
      <c r="F154" s="45">
        <f>F155+F156</f>
        <v>-7148</v>
      </c>
      <c r="G154" s="45"/>
      <c r="H154" s="45"/>
      <c r="I154" s="45">
        <f>SUM(C154:H154)</f>
        <v>20000</v>
      </c>
    </row>
    <row r="155" spans="1:9" ht="12.75" customHeight="1">
      <c r="A155" s="35" t="s">
        <v>76</v>
      </c>
      <c r="B155" s="94"/>
      <c r="C155" s="65"/>
      <c r="D155" s="65"/>
      <c r="E155" s="65"/>
      <c r="F155" s="48">
        <v>20000</v>
      </c>
      <c r="G155" s="48"/>
      <c r="H155" s="48"/>
      <c r="I155" s="48">
        <f>SUM(C155:F155)</f>
        <v>20000</v>
      </c>
    </row>
    <row r="156" spans="1:9" ht="12.75" customHeight="1">
      <c r="A156" s="33" t="s">
        <v>98</v>
      </c>
      <c r="B156" s="95"/>
      <c r="C156" s="66"/>
      <c r="D156" s="51">
        <v>27148</v>
      </c>
      <c r="E156" s="51"/>
      <c r="F156" s="51">
        <v>-27148</v>
      </c>
      <c r="G156" s="51"/>
      <c r="H156" s="51"/>
      <c r="I156" s="51">
        <f>SUM(C156:F156)</f>
        <v>0</v>
      </c>
    </row>
    <row r="157" spans="1:9" ht="12.75" customHeight="1">
      <c r="A157" s="88" t="s">
        <v>53</v>
      </c>
      <c r="B157" s="96"/>
      <c r="C157" s="89"/>
      <c r="D157" s="74"/>
      <c r="E157" s="74"/>
      <c r="F157" s="74"/>
      <c r="G157" s="74"/>
      <c r="H157" s="74"/>
      <c r="I157" s="74"/>
    </row>
    <row r="158" spans="1:9" ht="15" customHeight="1">
      <c r="A158" s="30" t="s">
        <v>37</v>
      </c>
      <c r="B158" s="94"/>
      <c r="C158" s="65"/>
      <c r="D158" s="64"/>
      <c r="E158" s="45">
        <f>E159+E160</f>
        <v>1276.7</v>
      </c>
      <c r="F158" s="45">
        <f>F159+F160</f>
        <v>2000</v>
      </c>
      <c r="G158" s="45"/>
      <c r="H158" s="45"/>
      <c r="I158" s="45">
        <f>SUM(C158:H158)</f>
        <v>3276.7</v>
      </c>
    </row>
    <row r="159" spans="1:9" ht="12.75" customHeight="1">
      <c r="A159" s="35" t="s">
        <v>82</v>
      </c>
      <c r="B159" s="94"/>
      <c r="C159" s="65"/>
      <c r="D159" s="64"/>
      <c r="E159" s="61">
        <v>573</v>
      </c>
      <c r="F159" s="61">
        <v>2000</v>
      </c>
      <c r="G159" s="61"/>
      <c r="H159" s="61"/>
      <c r="I159" s="61">
        <f>SUM(C159:F159)</f>
        <v>2573</v>
      </c>
    </row>
    <row r="160" spans="1:9" ht="12.75" customHeight="1">
      <c r="A160" s="76" t="s">
        <v>126</v>
      </c>
      <c r="B160" s="98"/>
      <c r="C160" s="87"/>
      <c r="D160" s="86"/>
      <c r="E160" s="46">
        <v>703.7</v>
      </c>
      <c r="F160" s="46"/>
      <c r="G160" s="46"/>
      <c r="H160" s="46"/>
      <c r="I160" s="46">
        <f>SUM(C160:F160)</f>
        <v>703.7</v>
      </c>
    </row>
    <row r="161" spans="1:9" ht="15" customHeight="1">
      <c r="A161" s="121" t="s">
        <v>39</v>
      </c>
      <c r="B161" s="122"/>
      <c r="C161" s="123"/>
      <c r="D161" s="124"/>
      <c r="E161" s="125">
        <f>SUM(E162)</f>
        <v>31122.3</v>
      </c>
      <c r="F161" s="125">
        <f>SUM(F162)</f>
        <v>0</v>
      </c>
      <c r="G161" s="125"/>
      <c r="H161" s="125"/>
      <c r="I161" s="125">
        <f>SUM(C161:H161)</f>
        <v>31122.3</v>
      </c>
    </row>
    <row r="162" spans="1:9" ht="12.75" customHeight="1">
      <c r="A162" s="79" t="s">
        <v>84</v>
      </c>
      <c r="B162" s="98"/>
      <c r="C162" s="87"/>
      <c r="D162" s="86"/>
      <c r="E162" s="46">
        <v>31122.3</v>
      </c>
      <c r="F162" s="46"/>
      <c r="G162" s="46"/>
      <c r="H162" s="46"/>
      <c r="I162" s="46">
        <f>SUM(C162:F162)</f>
        <v>31122.3</v>
      </c>
    </row>
    <row r="163" spans="1:9" ht="15" customHeight="1">
      <c r="A163" s="36" t="s">
        <v>40</v>
      </c>
      <c r="B163" s="94"/>
      <c r="C163" s="65"/>
      <c r="D163" s="64"/>
      <c r="E163" s="45">
        <v>100</v>
      </c>
      <c r="F163" s="45">
        <f>SUM(F164:F167)</f>
        <v>24000</v>
      </c>
      <c r="G163" s="45"/>
      <c r="H163" s="45"/>
      <c r="I163" s="45">
        <f>SUM(C163:H163)</f>
        <v>24100</v>
      </c>
    </row>
    <row r="164" spans="1:9" ht="12.75" customHeight="1">
      <c r="A164" s="35" t="s">
        <v>127</v>
      </c>
      <c r="B164" s="94"/>
      <c r="C164" s="65"/>
      <c r="D164" s="64"/>
      <c r="E164" s="61">
        <v>100</v>
      </c>
      <c r="F164" s="61"/>
      <c r="G164" s="61"/>
      <c r="H164" s="61"/>
      <c r="I164" s="61">
        <f>SUM(E164:H164)</f>
        <v>100</v>
      </c>
    </row>
    <row r="165" spans="1:9" ht="12.75" customHeight="1">
      <c r="A165" s="19" t="s">
        <v>77</v>
      </c>
      <c r="B165" s="95"/>
      <c r="C165" s="47"/>
      <c r="D165" s="51"/>
      <c r="E165" s="51"/>
      <c r="F165" s="51">
        <v>500</v>
      </c>
      <c r="G165" s="51"/>
      <c r="H165" s="51"/>
      <c r="I165" s="51">
        <f>SUM(C165:F165)</f>
        <v>500</v>
      </c>
    </row>
    <row r="166" spans="1:9" ht="12.75" customHeight="1">
      <c r="A166" s="19" t="s">
        <v>78</v>
      </c>
      <c r="B166" s="95"/>
      <c r="C166" s="47"/>
      <c r="D166" s="51"/>
      <c r="E166" s="51"/>
      <c r="F166" s="51">
        <v>3500</v>
      </c>
      <c r="G166" s="51"/>
      <c r="H166" s="51"/>
      <c r="I166" s="51">
        <f>SUM(F166)</f>
        <v>3500</v>
      </c>
    </row>
    <row r="167" spans="1:9" ht="12.75" customHeight="1">
      <c r="A167" s="38" t="s">
        <v>101</v>
      </c>
      <c r="B167" s="96"/>
      <c r="C167" s="73"/>
      <c r="D167" s="74"/>
      <c r="E167" s="74"/>
      <c r="F167" s="74">
        <v>20000</v>
      </c>
      <c r="G167" s="74"/>
      <c r="H167" s="74"/>
      <c r="I167" s="74">
        <f>SUM(C167:F167)</f>
        <v>20000</v>
      </c>
    </row>
    <row r="168" spans="1:9" ht="15" customHeight="1">
      <c r="A168" s="18" t="s">
        <v>41</v>
      </c>
      <c r="B168" s="95"/>
      <c r="C168" s="47"/>
      <c r="D168" s="51"/>
      <c r="E168" s="45">
        <f>E169+E170</f>
        <v>450.6</v>
      </c>
      <c r="F168" s="45"/>
      <c r="G168" s="45"/>
      <c r="H168" s="45"/>
      <c r="I168" s="45">
        <f>SUM(C168:H168)</f>
        <v>450.6</v>
      </c>
    </row>
    <row r="169" spans="1:9" ht="15" customHeight="1">
      <c r="A169" s="19" t="s">
        <v>128</v>
      </c>
      <c r="B169" s="95"/>
      <c r="C169" s="47"/>
      <c r="D169" s="51"/>
      <c r="E169" s="61">
        <v>250</v>
      </c>
      <c r="F169" s="45"/>
      <c r="G169" s="45"/>
      <c r="H169" s="45"/>
      <c r="I169" s="61">
        <f>SUM(E169:H169)</f>
        <v>250</v>
      </c>
    </row>
    <row r="170" spans="1:9" ht="12.75" customHeight="1">
      <c r="A170" s="38" t="s">
        <v>173</v>
      </c>
      <c r="B170" s="96"/>
      <c r="C170" s="73"/>
      <c r="D170" s="74"/>
      <c r="E170" s="74">
        <v>200.6</v>
      </c>
      <c r="F170" s="74"/>
      <c r="G170" s="74"/>
      <c r="H170" s="74"/>
      <c r="I170" s="74">
        <f>SUM(C170:F170)</f>
        <v>200.6</v>
      </c>
    </row>
    <row r="171" spans="1:9" ht="12.75" customHeight="1">
      <c r="A171" s="18" t="s">
        <v>108</v>
      </c>
      <c r="B171" s="95"/>
      <c r="C171" s="47"/>
      <c r="D171" s="45">
        <v>12500</v>
      </c>
      <c r="E171" s="51"/>
      <c r="F171" s="45">
        <v>1490</v>
      </c>
      <c r="G171" s="45">
        <f>G172+G173</f>
        <v>2981.3</v>
      </c>
      <c r="H171" s="45"/>
      <c r="I171" s="45">
        <f>SUM(C171:H171)</f>
        <v>16971.3</v>
      </c>
    </row>
    <row r="172" spans="1:9" ht="12.75" customHeight="1">
      <c r="A172" s="19" t="s">
        <v>159</v>
      </c>
      <c r="B172" s="95"/>
      <c r="C172" s="47"/>
      <c r="D172" s="45"/>
      <c r="E172" s="51"/>
      <c r="F172" s="45"/>
      <c r="G172" s="61">
        <v>2526</v>
      </c>
      <c r="H172" s="45"/>
      <c r="I172" s="61">
        <f>SUM(C172:H172)</f>
        <v>2526</v>
      </c>
    </row>
    <row r="173" spans="1:9" ht="12.75" customHeight="1">
      <c r="A173" s="19" t="s">
        <v>160</v>
      </c>
      <c r="B173" s="95"/>
      <c r="C173" s="47"/>
      <c r="D173" s="45"/>
      <c r="E173" s="51"/>
      <c r="F173" s="45"/>
      <c r="G173" s="61">
        <v>455.3</v>
      </c>
      <c r="H173" s="45"/>
      <c r="I173" s="61">
        <f>SUM(C173:H173)</f>
        <v>455.3</v>
      </c>
    </row>
    <row r="174" spans="1:9" ht="12.75" customHeight="1">
      <c r="A174" s="19" t="s">
        <v>164</v>
      </c>
      <c r="B174" s="95"/>
      <c r="C174" s="47"/>
      <c r="D174" s="45"/>
      <c r="E174" s="51"/>
      <c r="F174" s="61">
        <v>1490</v>
      </c>
      <c r="G174" s="61"/>
      <c r="H174" s="45"/>
      <c r="I174" s="61">
        <f>SUM(C174:H174)</f>
        <v>1490</v>
      </c>
    </row>
    <row r="175" spans="1:9" ht="12.75" customHeight="1" thickBot="1">
      <c r="A175" s="97" t="s">
        <v>151</v>
      </c>
      <c r="B175" s="109"/>
      <c r="C175" s="100"/>
      <c r="D175" s="91">
        <v>12500</v>
      </c>
      <c r="E175" s="91"/>
      <c r="F175" s="91"/>
      <c r="G175" s="91"/>
      <c r="H175" s="91"/>
      <c r="I175" s="110">
        <f>SUM(D175:H175)</f>
        <v>12500</v>
      </c>
    </row>
    <row r="176" spans="1:9" ht="24.75" customHeight="1">
      <c r="A176" s="32" t="s">
        <v>25</v>
      </c>
      <c r="B176" s="4"/>
      <c r="C176" s="49">
        <v>308758</v>
      </c>
      <c r="D176" s="50">
        <v>-308758</v>
      </c>
      <c r="E176" s="50"/>
      <c r="F176" s="51"/>
      <c r="G176" s="51"/>
      <c r="H176" s="51"/>
      <c r="I176" s="50">
        <f>SUM(C176:F176)</f>
        <v>0</v>
      </c>
    </row>
    <row r="177" spans="1:9" ht="12.75" customHeight="1">
      <c r="A177" s="31" t="s">
        <v>28</v>
      </c>
      <c r="B177" s="4"/>
      <c r="C177" s="66">
        <v>84000</v>
      </c>
      <c r="D177" s="51">
        <v>-84000</v>
      </c>
      <c r="E177" s="51"/>
      <c r="F177" s="51"/>
      <c r="G177" s="51"/>
      <c r="H177" s="51"/>
      <c r="I177" s="51">
        <f>SUM(C177:F177)</f>
        <v>0</v>
      </c>
    </row>
    <row r="178" spans="1:9" ht="12.75" customHeight="1" thickBot="1">
      <c r="A178" s="92" t="s">
        <v>97</v>
      </c>
      <c r="B178" s="90"/>
      <c r="C178" s="93">
        <v>11050</v>
      </c>
      <c r="D178" s="91">
        <v>-11050</v>
      </c>
      <c r="E178" s="91"/>
      <c r="F178" s="91"/>
      <c r="G178" s="91"/>
      <c r="H178" s="91"/>
      <c r="I178" s="91">
        <f>SUM(C178:F178)</f>
        <v>0</v>
      </c>
    </row>
    <row r="179" spans="1:9" ht="24.75" customHeight="1">
      <c r="A179" s="34" t="s">
        <v>23</v>
      </c>
      <c r="B179" s="3">
        <v>223221</v>
      </c>
      <c r="C179" s="65">
        <f>SUM(C181:C185)+SUM(C189:C191)</f>
        <v>123121</v>
      </c>
      <c r="D179" s="50">
        <f>SUM(D180:D200)</f>
        <v>427973</v>
      </c>
      <c r="E179" s="50">
        <f>SUM(E180:E200)-E194</f>
        <v>11050</v>
      </c>
      <c r="F179" s="50">
        <f>SUM(F180:F200)-F193</f>
        <v>3999</v>
      </c>
      <c r="G179" s="50">
        <f>SUM(G180:G200)</f>
        <v>70112</v>
      </c>
      <c r="H179" s="50">
        <f>SUM(H180:H200)</f>
        <v>0</v>
      </c>
      <c r="I179" s="50">
        <f>SUM(C179:H179)</f>
        <v>636255</v>
      </c>
    </row>
    <row r="180" spans="1:9" ht="12.75" customHeight="1">
      <c r="A180" s="35" t="s">
        <v>161</v>
      </c>
      <c r="B180" s="3"/>
      <c r="C180" s="65"/>
      <c r="D180" s="51"/>
      <c r="E180" s="51"/>
      <c r="F180" s="51"/>
      <c r="G180" s="51"/>
      <c r="H180" s="51"/>
      <c r="I180" s="51"/>
    </row>
    <row r="181" spans="1:9" ht="12.75" customHeight="1">
      <c r="A181" s="35" t="s">
        <v>117</v>
      </c>
      <c r="B181" s="3"/>
      <c r="C181" s="65"/>
      <c r="D181" s="51"/>
      <c r="E181" s="51"/>
      <c r="F181" s="51">
        <v>950</v>
      </c>
      <c r="G181" s="51"/>
      <c r="H181" s="51"/>
      <c r="I181" s="51">
        <f>SUM(C181:H181)</f>
        <v>950</v>
      </c>
    </row>
    <row r="182" spans="1:9" ht="12.75" customHeight="1">
      <c r="A182" s="35" t="s">
        <v>2</v>
      </c>
      <c r="B182" s="3"/>
      <c r="C182" s="65"/>
      <c r="D182" s="51"/>
      <c r="E182" s="51"/>
      <c r="F182" s="51">
        <v>2672</v>
      </c>
      <c r="G182" s="51"/>
      <c r="H182" s="51"/>
      <c r="I182" s="51">
        <f>SUM(C182:H182)</f>
        <v>2672</v>
      </c>
    </row>
    <row r="183" spans="1:9" ht="12.75" customHeight="1">
      <c r="A183" s="35" t="s">
        <v>114</v>
      </c>
      <c r="B183" s="3"/>
      <c r="C183" s="66">
        <v>17880</v>
      </c>
      <c r="D183" s="51"/>
      <c r="E183" s="51"/>
      <c r="F183" s="51"/>
      <c r="G183" s="51"/>
      <c r="H183" s="51"/>
      <c r="I183" s="51">
        <f>SUM(C183:H183)</f>
        <v>17880</v>
      </c>
    </row>
    <row r="184" spans="1:9" ht="12.75" customHeight="1">
      <c r="A184" s="35" t="s">
        <v>5</v>
      </c>
      <c r="B184" s="3"/>
      <c r="C184" s="65"/>
      <c r="D184" s="51"/>
      <c r="E184" s="51"/>
      <c r="F184" s="51">
        <v>63073</v>
      </c>
      <c r="G184" s="51"/>
      <c r="H184" s="51"/>
      <c r="I184" s="51">
        <f>SUM(C184:H184)</f>
        <v>63073</v>
      </c>
    </row>
    <row r="185" spans="1:9" ht="12.75" customHeight="1">
      <c r="A185" s="35" t="s">
        <v>6</v>
      </c>
      <c r="B185" s="3"/>
      <c r="C185" s="66">
        <v>42249</v>
      </c>
      <c r="D185" s="51"/>
      <c r="E185" s="51"/>
      <c r="F185" s="51"/>
      <c r="G185" s="51"/>
      <c r="H185" s="51"/>
      <c r="I185" s="51">
        <f>SUM(C185:H185)</f>
        <v>42249</v>
      </c>
    </row>
    <row r="186" spans="1:9" ht="12.75" customHeight="1">
      <c r="A186" s="19" t="s">
        <v>115</v>
      </c>
      <c r="B186" s="4"/>
      <c r="C186" s="47"/>
      <c r="D186" s="51"/>
      <c r="E186" s="51"/>
      <c r="F186" s="51"/>
      <c r="G186" s="51"/>
      <c r="H186" s="51"/>
      <c r="I186" s="51"/>
    </row>
    <row r="187" spans="1:9" ht="12.75" customHeight="1">
      <c r="A187" s="19" t="s">
        <v>96</v>
      </c>
      <c r="B187" s="4"/>
      <c r="C187" s="47"/>
      <c r="D187" s="51"/>
      <c r="E187" s="51"/>
      <c r="F187" s="51"/>
      <c r="G187" s="51"/>
      <c r="H187" s="51"/>
      <c r="I187" s="51"/>
    </row>
    <row r="188" spans="1:9" ht="12.75" customHeight="1">
      <c r="A188" s="19" t="s">
        <v>51</v>
      </c>
      <c r="B188" s="4"/>
      <c r="C188" s="47">
        <v>2050</v>
      </c>
      <c r="D188" s="51"/>
      <c r="E188" s="51"/>
      <c r="F188" s="51"/>
      <c r="G188" s="51"/>
      <c r="H188" s="51"/>
      <c r="I188" s="51">
        <f>SUM(C188:F188)</f>
        <v>2050</v>
      </c>
    </row>
    <row r="189" spans="1:9" ht="12.75" customHeight="1">
      <c r="A189" s="19" t="s">
        <v>174</v>
      </c>
      <c r="B189" s="4"/>
      <c r="C189" s="47">
        <v>26377</v>
      </c>
      <c r="D189" s="51"/>
      <c r="E189" s="51"/>
      <c r="F189" s="51"/>
      <c r="G189" s="51">
        <f>57386+6804</f>
        <v>64190</v>
      </c>
      <c r="H189" s="51"/>
      <c r="I189" s="51">
        <f>SUM(C189:H189)</f>
        <v>90567</v>
      </c>
    </row>
    <row r="190" spans="1:9" ht="12.75" customHeight="1">
      <c r="A190" s="19" t="s">
        <v>7</v>
      </c>
      <c r="B190" s="4"/>
      <c r="C190" s="47">
        <v>5876</v>
      </c>
      <c r="D190" s="51"/>
      <c r="E190" s="51"/>
      <c r="F190" s="51"/>
      <c r="G190" s="51"/>
      <c r="H190" s="51"/>
      <c r="I190" s="51">
        <f>SUM(C190:H190)</f>
        <v>5876</v>
      </c>
    </row>
    <row r="191" spans="1:9" ht="12.75" customHeight="1">
      <c r="A191" s="19" t="s">
        <v>148</v>
      </c>
      <c r="B191" s="4"/>
      <c r="C191" s="47">
        <v>30739</v>
      </c>
      <c r="D191" s="51"/>
      <c r="E191" s="51">
        <v>11050</v>
      </c>
      <c r="F191" s="51">
        <v>32594</v>
      </c>
      <c r="G191" s="51">
        <f>5122+800</f>
        <v>5922</v>
      </c>
      <c r="H191" s="51"/>
      <c r="I191" s="51">
        <f>SUM(C191:H191)</f>
        <v>80305</v>
      </c>
    </row>
    <row r="192" spans="1:9" ht="12.75" customHeight="1">
      <c r="A192" s="19" t="s">
        <v>116</v>
      </c>
      <c r="B192" s="4"/>
      <c r="C192" s="47"/>
      <c r="D192" s="51"/>
      <c r="E192" s="51"/>
      <c r="F192" s="51"/>
      <c r="G192" s="51"/>
      <c r="H192" s="51"/>
      <c r="I192" s="51"/>
    </row>
    <row r="193" spans="1:9" ht="12.75" customHeight="1">
      <c r="A193" s="19" t="s">
        <v>124</v>
      </c>
      <c r="B193" s="4"/>
      <c r="C193" s="47"/>
      <c r="D193" s="51"/>
      <c r="E193" s="51"/>
      <c r="F193" s="51">
        <v>32594</v>
      </c>
      <c r="G193" s="51"/>
      <c r="H193" s="51"/>
      <c r="I193" s="51">
        <f>SUM(C193:F193)</f>
        <v>32594</v>
      </c>
    </row>
    <row r="194" spans="1:9" ht="12.75" customHeight="1">
      <c r="A194" s="43" t="s">
        <v>52</v>
      </c>
      <c r="B194" s="4"/>
      <c r="C194" s="47">
        <v>5500</v>
      </c>
      <c r="D194" s="51"/>
      <c r="E194" s="51">
        <v>11050</v>
      </c>
      <c r="F194" s="51"/>
      <c r="G194" s="51"/>
      <c r="H194" s="51"/>
      <c r="I194" s="51">
        <f>SUM(C194:F194)</f>
        <v>16550</v>
      </c>
    </row>
    <row r="195" spans="1:9" ht="12.75" customHeight="1">
      <c r="A195" s="33" t="s">
        <v>44</v>
      </c>
      <c r="B195" s="4"/>
      <c r="C195" s="66"/>
      <c r="D195" s="51">
        <v>4465</v>
      </c>
      <c r="E195" s="51"/>
      <c r="F195" s="51"/>
      <c r="G195" s="51"/>
      <c r="H195" s="51"/>
      <c r="I195" s="51">
        <f>SUM(C195:F195)</f>
        <v>4465</v>
      </c>
    </row>
    <row r="196" spans="1:9" ht="12.75" customHeight="1">
      <c r="A196" s="33" t="s">
        <v>45</v>
      </c>
      <c r="B196" s="4"/>
      <c r="C196" s="66"/>
      <c r="D196" s="51">
        <v>15955</v>
      </c>
      <c r="E196" s="51"/>
      <c r="F196" s="51"/>
      <c r="G196" s="51"/>
      <c r="H196" s="51"/>
      <c r="I196" s="51">
        <f>SUM(C196:F196)</f>
        <v>15955</v>
      </c>
    </row>
    <row r="197" spans="1:9" ht="12.75" customHeight="1">
      <c r="A197" s="33" t="s">
        <v>46</v>
      </c>
      <c r="B197" s="4"/>
      <c r="C197" s="66"/>
      <c r="D197" s="51">
        <f>61704+64101</f>
        <v>125805</v>
      </c>
      <c r="E197" s="51"/>
      <c r="F197" s="51"/>
      <c r="G197" s="51"/>
      <c r="H197" s="51"/>
      <c r="I197" s="51">
        <f>SUM(D197:F197)</f>
        <v>125805</v>
      </c>
    </row>
    <row r="198" spans="1:9" ht="12.75" customHeight="1">
      <c r="A198" s="33" t="s">
        <v>47</v>
      </c>
      <c r="B198" s="4"/>
      <c r="C198" s="66"/>
      <c r="D198" s="51">
        <v>50937</v>
      </c>
      <c r="E198" s="51"/>
      <c r="F198" s="51"/>
      <c r="G198" s="51"/>
      <c r="H198" s="51"/>
      <c r="I198" s="51">
        <f>SUM(D198:F198)</f>
        <v>50937</v>
      </c>
    </row>
    <row r="199" spans="1:9" ht="12.75" customHeight="1">
      <c r="A199" s="33" t="s">
        <v>48</v>
      </c>
      <c r="B199" s="4"/>
      <c r="C199" s="66"/>
      <c r="D199" s="51">
        <v>135521</v>
      </c>
      <c r="E199" s="51"/>
      <c r="F199" s="51"/>
      <c r="G199" s="51"/>
      <c r="H199" s="51"/>
      <c r="I199" s="51">
        <f>SUM(D199:F199)</f>
        <v>135521</v>
      </c>
    </row>
    <row r="200" spans="1:9" ht="12.75" customHeight="1" thickBot="1">
      <c r="A200" s="92" t="s">
        <v>32</v>
      </c>
      <c r="B200" s="90"/>
      <c r="C200" s="93"/>
      <c r="D200" s="91">
        <v>95290</v>
      </c>
      <c r="E200" s="91"/>
      <c r="F200" s="91">
        <v>-95290</v>
      </c>
      <c r="G200" s="91"/>
      <c r="H200" s="91"/>
      <c r="I200" s="91">
        <f>SUM(C200:F200)</f>
        <v>0</v>
      </c>
    </row>
    <row r="201" spans="1:9" ht="24.75" customHeight="1" thickBot="1">
      <c r="A201" s="102" t="s">
        <v>8</v>
      </c>
      <c r="B201" s="103" t="e">
        <f>B31+#REF!+#REF!+B179</f>
        <v>#REF!</v>
      </c>
      <c r="C201" s="104">
        <f aca="true" t="shared" si="4" ref="C201:I201">C31+C176+C179+C148</f>
        <v>2230812</v>
      </c>
      <c r="D201" s="104">
        <f t="shared" si="4"/>
        <v>822659</v>
      </c>
      <c r="E201" s="104">
        <f t="shared" si="4"/>
        <v>37616.6</v>
      </c>
      <c r="F201" s="105">
        <f t="shared" si="4"/>
        <v>69159.1</v>
      </c>
      <c r="G201" s="105">
        <f>G31+G176+G179+G148</f>
        <v>75027.8</v>
      </c>
      <c r="H201" s="105">
        <f t="shared" si="4"/>
        <v>990539.6</v>
      </c>
      <c r="I201" s="104">
        <f t="shared" si="4"/>
        <v>4225814.1</v>
      </c>
    </row>
    <row r="202" spans="3:9" ht="12.75">
      <c r="C202" s="67"/>
      <c r="D202" s="68"/>
      <c r="E202" s="68"/>
      <c r="F202" s="68"/>
      <c r="G202" s="68"/>
      <c r="H202" s="68"/>
      <c r="I202" s="68"/>
    </row>
    <row r="203" spans="1:9" ht="15.75">
      <c r="A203" s="16" t="s">
        <v>131</v>
      </c>
      <c r="C203" s="67"/>
      <c r="D203" s="68"/>
      <c r="E203" s="68"/>
      <c r="F203" s="68"/>
      <c r="G203" s="68"/>
      <c r="H203" s="68"/>
      <c r="I203" s="71">
        <f>-I29+I201</f>
        <v>75027.8</v>
      </c>
    </row>
    <row r="204" spans="1:9" ht="15.75">
      <c r="A204" s="16"/>
      <c r="C204" s="67"/>
      <c r="D204" s="68"/>
      <c r="E204" s="68"/>
      <c r="F204" s="68"/>
      <c r="G204" s="68"/>
      <c r="H204" s="68"/>
      <c r="I204" s="71"/>
    </row>
    <row r="205" ht="12.75">
      <c r="I205" s="68"/>
    </row>
    <row r="206" ht="12.75">
      <c r="I206" s="68"/>
    </row>
    <row r="207" ht="12.75">
      <c r="I207" s="68"/>
    </row>
    <row r="208" ht="12.75">
      <c r="I208" s="68"/>
    </row>
    <row r="209" ht="12.75">
      <c r="I209" s="68"/>
    </row>
    <row r="210" ht="12.75">
      <c r="I210" s="68"/>
    </row>
    <row r="211" ht="12.75">
      <c r="I211" s="68"/>
    </row>
    <row r="212" ht="12.75">
      <c r="I212" s="68"/>
    </row>
    <row r="213" ht="12.75">
      <c r="I213" s="68"/>
    </row>
    <row r="214" ht="12.75">
      <c r="I214" s="68"/>
    </row>
    <row r="215" ht="12.75">
      <c r="I215" s="68"/>
    </row>
    <row r="216" ht="12.75">
      <c r="I216" s="68"/>
    </row>
    <row r="217" ht="12.75">
      <c r="I217" s="68"/>
    </row>
    <row r="218" ht="12.75">
      <c r="I218" s="68"/>
    </row>
    <row r="219" ht="12.75">
      <c r="I219" s="68"/>
    </row>
    <row r="220" ht="12.75">
      <c r="I220" s="68"/>
    </row>
    <row r="221" ht="12.75">
      <c r="I221" s="68"/>
    </row>
    <row r="222" ht="12.75">
      <c r="I222" s="68"/>
    </row>
    <row r="223" ht="12.75">
      <c r="I223" s="68"/>
    </row>
    <row r="224" ht="12.75">
      <c r="I224" s="68"/>
    </row>
    <row r="225" ht="12.75">
      <c r="I225" s="68"/>
    </row>
    <row r="226" ht="12.75">
      <c r="I226" s="68"/>
    </row>
    <row r="227" ht="12.75">
      <c r="I227" s="68"/>
    </row>
    <row r="228" ht="12.75">
      <c r="I228" s="68"/>
    </row>
    <row r="229" ht="12.75">
      <c r="I229" s="68"/>
    </row>
    <row r="230" ht="12.75">
      <c r="I230" s="68"/>
    </row>
    <row r="231" ht="12.75">
      <c r="I231" s="68"/>
    </row>
    <row r="232" ht="12.75">
      <c r="I232" s="68"/>
    </row>
    <row r="233" ht="12.75">
      <c r="I233" s="68"/>
    </row>
    <row r="234" ht="12.75">
      <c r="I234" s="68"/>
    </row>
    <row r="235" ht="12.75">
      <c r="I235" s="68"/>
    </row>
    <row r="236" ht="12.75">
      <c r="I236" s="68"/>
    </row>
    <row r="237" ht="12.75">
      <c r="I237" s="68"/>
    </row>
    <row r="238" ht="12.75">
      <c r="I238" s="68"/>
    </row>
    <row r="239" ht="12.75">
      <c r="I239" s="68"/>
    </row>
    <row r="240" ht="12.75">
      <c r="I240" s="68"/>
    </row>
    <row r="241" ht="12.75">
      <c r="I241" s="68"/>
    </row>
    <row r="242" ht="12.75">
      <c r="I242" s="68"/>
    </row>
    <row r="243" ht="12.75">
      <c r="I243" s="68"/>
    </row>
    <row r="244" ht="12.75">
      <c r="I244" s="68"/>
    </row>
    <row r="245" ht="12.75">
      <c r="I245" s="68"/>
    </row>
    <row r="246" ht="12.75">
      <c r="I246" s="68"/>
    </row>
    <row r="247" ht="12.75">
      <c r="I247" s="68"/>
    </row>
    <row r="248" ht="12.75">
      <c r="I248" s="68"/>
    </row>
    <row r="249" ht="12.75">
      <c r="I249" s="68"/>
    </row>
    <row r="250" ht="12.75">
      <c r="I250" s="68"/>
    </row>
    <row r="251" ht="12.75">
      <c r="I251" s="68"/>
    </row>
    <row r="252" ht="12.75">
      <c r="I252" s="68"/>
    </row>
    <row r="253" ht="12.75">
      <c r="I253" s="68"/>
    </row>
    <row r="254" ht="12.75">
      <c r="I254" s="68"/>
    </row>
    <row r="255" ht="12.75">
      <c r="I255" s="68"/>
    </row>
    <row r="256" ht="12.75">
      <c r="I256" s="68"/>
    </row>
    <row r="257" ht="12.75">
      <c r="I257" s="68"/>
    </row>
    <row r="258" ht="12.75">
      <c r="I258" s="68"/>
    </row>
    <row r="259" ht="12.75">
      <c r="I259" s="68"/>
    </row>
    <row r="260" ht="12.75">
      <c r="I260" s="68"/>
    </row>
    <row r="261" ht="12.75">
      <c r="I261" s="68"/>
    </row>
    <row r="262" ht="12.75">
      <c r="I262" s="68"/>
    </row>
    <row r="263" ht="12.75">
      <c r="I263" s="68"/>
    </row>
    <row r="264" ht="12.75">
      <c r="I264" s="68"/>
    </row>
    <row r="265" ht="12.75">
      <c r="I265" s="68"/>
    </row>
    <row r="266" ht="12.75">
      <c r="I266" s="68"/>
    </row>
    <row r="267" ht="12.75">
      <c r="I267" s="68"/>
    </row>
    <row r="268" ht="12.75">
      <c r="I268" s="68"/>
    </row>
    <row r="269" ht="12.75">
      <c r="I269" s="68"/>
    </row>
    <row r="270" ht="12.75">
      <c r="I270" s="68"/>
    </row>
    <row r="271" ht="12.75">
      <c r="I271" s="68"/>
    </row>
    <row r="272" ht="12.75">
      <c r="I272" s="68"/>
    </row>
    <row r="273" ht="12.75">
      <c r="I273" s="68"/>
    </row>
    <row r="274" ht="12.75">
      <c r="I274" s="68"/>
    </row>
    <row r="275" ht="12.75">
      <c r="I275" s="68"/>
    </row>
    <row r="276" ht="12.75">
      <c r="I276" s="68"/>
    </row>
    <row r="277" ht="12.75">
      <c r="I277" s="68"/>
    </row>
    <row r="278" ht="12.75">
      <c r="I278" s="68"/>
    </row>
    <row r="279" ht="12.75">
      <c r="I279" s="68"/>
    </row>
    <row r="280" ht="12.75">
      <c r="I280" s="68"/>
    </row>
    <row r="281" ht="12.75">
      <c r="I281" s="68"/>
    </row>
    <row r="282" ht="12.75">
      <c r="I282" s="68"/>
    </row>
    <row r="283" ht="12.75">
      <c r="I283" s="68"/>
    </row>
    <row r="284" ht="12.75">
      <c r="I284" s="68"/>
    </row>
    <row r="285" ht="12.75">
      <c r="I285" s="68"/>
    </row>
    <row r="286" ht="12.75">
      <c r="I286" s="68"/>
    </row>
    <row r="287" ht="12.75">
      <c r="I287" s="68"/>
    </row>
    <row r="288" ht="12.75">
      <c r="I288" s="68"/>
    </row>
    <row r="289" ht="12.75">
      <c r="I289" s="68"/>
    </row>
    <row r="290" ht="12.75">
      <c r="I290" s="68"/>
    </row>
    <row r="291" ht="12.75">
      <c r="I291" s="68"/>
    </row>
    <row r="292" ht="12.75">
      <c r="I292" s="68"/>
    </row>
    <row r="293" ht="12.75">
      <c r="I293" s="68"/>
    </row>
    <row r="294" ht="12.75">
      <c r="I294" s="68"/>
    </row>
    <row r="295" ht="12.75">
      <c r="I295" s="68"/>
    </row>
    <row r="296" ht="12.75">
      <c r="I296" s="68"/>
    </row>
    <row r="297" ht="12.75">
      <c r="I297" s="68"/>
    </row>
    <row r="298" ht="12.75">
      <c r="I298" s="68"/>
    </row>
    <row r="299" ht="12.75">
      <c r="I299" s="68"/>
    </row>
    <row r="300" ht="12.75">
      <c r="I300" s="68"/>
    </row>
    <row r="301" ht="12.75">
      <c r="I301" s="68"/>
    </row>
    <row r="302" ht="12.75">
      <c r="I302" s="68"/>
    </row>
    <row r="303" ht="12.75">
      <c r="I303" s="68"/>
    </row>
    <row r="304" ht="12.75">
      <c r="I304" s="68"/>
    </row>
    <row r="305" ht="12.75">
      <c r="I305" s="68"/>
    </row>
    <row r="306" ht="12.75">
      <c r="I306" s="68"/>
    </row>
    <row r="307" ht="12.75">
      <c r="I307" s="68"/>
    </row>
    <row r="308" ht="12.75">
      <c r="I308" s="68"/>
    </row>
    <row r="309" ht="12.75">
      <c r="I309" s="68"/>
    </row>
    <row r="310" ht="12.75">
      <c r="I310" s="68"/>
    </row>
    <row r="311" ht="12.75">
      <c r="I311" s="68"/>
    </row>
    <row r="312" ht="12.75">
      <c r="I312" s="68"/>
    </row>
    <row r="313" ht="12.75">
      <c r="I313" s="68"/>
    </row>
    <row r="314" ht="12.75">
      <c r="I314" s="68"/>
    </row>
    <row r="315" ht="12.75">
      <c r="I315" s="68"/>
    </row>
    <row r="316" ht="12.75">
      <c r="I316" s="68"/>
    </row>
    <row r="317" ht="12.75">
      <c r="I317" s="68"/>
    </row>
    <row r="318" ht="12.75">
      <c r="I318" s="68"/>
    </row>
    <row r="319" ht="12.75">
      <c r="I319" s="68"/>
    </row>
    <row r="320" ht="12.75">
      <c r="I320" s="68"/>
    </row>
    <row r="321" ht="12.75">
      <c r="I321" s="68"/>
    </row>
    <row r="322" ht="12.75">
      <c r="I322" s="68"/>
    </row>
    <row r="323" ht="12.75">
      <c r="I323" s="68"/>
    </row>
    <row r="324" ht="12.75">
      <c r="I324" s="68"/>
    </row>
    <row r="325" ht="12.75">
      <c r="I325" s="68"/>
    </row>
    <row r="326" ht="12.75">
      <c r="I326" s="68"/>
    </row>
    <row r="327" ht="12.75">
      <c r="I327" s="68"/>
    </row>
    <row r="328" ht="12.75">
      <c r="I328" s="68"/>
    </row>
    <row r="329" ht="12.75">
      <c r="I329" s="68"/>
    </row>
    <row r="330" ht="12.75">
      <c r="I330" s="68"/>
    </row>
    <row r="331" ht="12.75">
      <c r="I331" s="68"/>
    </row>
    <row r="332" ht="12.75">
      <c r="I332" s="68"/>
    </row>
    <row r="333" ht="12.75">
      <c r="I333" s="68"/>
    </row>
    <row r="334" ht="12.75">
      <c r="I334" s="68"/>
    </row>
    <row r="335" ht="12.75">
      <c r="I335" s="68"/>
    </row>
    <row r="336" ht="12.75">
      <c r="I336" s="68"/>
    </row>
    <row r="337" ht="12.75">
      <c r="I337" s="68"/>
    </row>
    <row r="338" ht="12.75">
      <c r="I338" s="68"/>
    </row>
    <row r="339" ht="12.75">
      <c r="I339" s="68"/>
    </row>
    <row r="340" ht="12.75">
      <c r="I340" s="68"/>
    </row>
    <row r="341" ht="12.75">
      <c r="I341" s="68"/>
    </row>
    <row r="342" ht="12.75">
      <c r="I342" s="68"/>
    </row>
    <row r="343" ht="12.75">
      <c r="I343" s="68"/>
    </row>
    <row r="344" ht="12.75">
      <c r="I344" s="68"/>
    </row>
    <row r="345" ht="12.75">
      <c r="I345" s="68"/>
    </row>
    <row r="346" ht="12.75">
      <c r="I346" s="68"/>
    </row>
    <row r="347" ht="12.75">
      <c r="I347" s="68"/>
    </row>
    <row r="348" ht="12.75">
      <c r="I348" s="68"/>
    </row>
  </sheetData>
  <mergeCells count="10">
    <mergeCell ref="A2:I2"/>
    <mergeCell ref="F4:F5"/>
    <mergeCell ref="I4:I5"/>
    <mergeCell ref="C4:C5"/>
    <mergeCell ref="A4:A5"/>
    <mergeCell ref="B4:B5"/>
    <mergeCell ref="D4:D5"/>
    <mergeCell ref="E4:E5"/>
    <mergeCell ref="H4:H5"/>
    <mergeCell ref="G4:G5"/>
  </mergeCells>
  <printOptions horizontalCentered="1"/>
  <pageMargins left="0.7874015748031497" right="0.7874015748031497" top="0.6692913385826772" bottom="0.6692913385826772" header="0.3937007874015748" footer="0.3937007874015748"/>
  <pageSetup horizontalDpi="600" verticalDpi="600" orientation="landscape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2005-03-02T08:13:07Z</cp:lastPrinted>
  <dcterms:created xsi:type="dcterms:W3CDTF">1997-01-24T11:07:25Z</dcterms:created>
  <dcterms:modified xsi:type="dcterms:W3CDTF">2005-04-08T11:49:06Z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-1657396882</vt:i4>
  </property>
  <property fmtid="{D5CDD505-2E9C-101B-9397-08002B2CF9AE}" pid="3" name="_EmailSubject">
    <vt:lpwstr/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1959947175</vt:i4>
  </property>
  <property fmtid="{D5CDD505-2E9C-101B-9397-08002B2CF9AE}" pid="7" name="_ReviewingToolsShownOnce">
    <vt:lpwstr/>
  </property>
</Properties>
</file>