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685" activeTab="0"/>
  </bookViews>
  <sheets>
    <sheet name="2.ZR" sheetId="1" r:id="rId1"/>
  </sheets>
  <definedNames>
    <definedName name="_xlnm.Print_Titles" localSheetId="0">'2.ZR'!$6:$8</definedName>
  </definedNames>
  <calcPr fullCalcOnLoad="1"/>
</workbook>
</file>

<file path=xl/sharedStrings.xml><?xml version="1.0" encoding="utf-8"?>
<sst xmlns="http://schemas.openxmlformats.org/spreadsheetml/2006/main" count="257" uniqueCount="153">
  <si>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</si>
  <si>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</si>
  <si>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</si>
  <si>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</si>
  <si>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</si>
  <si>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</si>
  <si>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</si>
  <si>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</si>
  <si>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</si>
  <si>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</si>
  <si>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</si>
  <si>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</si>
  <si>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</si>
  <si>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</si>
  <si>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</si>
  <si>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</si>
  <si>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</si>
  <si>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</si>
  <si>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02 - životní prostředí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</si>
  <si>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</si>
  <si>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</si>
  <si>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</si>
  <si>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</si>
  <si>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</si>
  <si>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</si>
  <si>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</si>
  <si>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</si>
  <si>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</si>
  <si>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</si>
  <si>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</si>
  <si>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</si>
  <si>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</si>
  <si>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</si>
  <si>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</si>
  <si>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</si>
  <si>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</si>
  <si>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</si>
  <si>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</si>
  <si>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</si>
  <si>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převod do sociálního fondu</t>
  </si>
  <si>
    <t>neinvestiční dotace s.r.o. OREDO</t>
  </si>
  <si>
    <t>soutěže a přehlídky - SR</t>
  </si>
  <si>
    <t>rezerva</t>
  </si>
  <si>
    <t>běžné výdaje</t>
  </si>
  <si>
    <t>kapitálové výdaje</t>
  </si>
  <si>
    <t>kap. 17 - přísp.pro sbory hasičů</t>
  </si>
  <si>
    <t>úhrada daně z příjmů právnických osob za kraj</t>
  </si>
  <si>
    <t>dopravní územní obslužnost:</t>
  </si>
  <si>
    <t xml:space="preserve">    autobusová doprava</t>
  </si>
  <si>
    <t xml:space="preserve">    drážní doprava</t>
  </si>
  <si>
    <t>životní prostředí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</si>
  <si>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</si>
  <si>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</si>
  <si>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</si>
  <si>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</si>
  <si>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</si>
  <si>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</si>
  <si>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</si>
  <si>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 xml:space="preserve"> z toho:</t>
  </si>
  <si>
    <t>kap. 50 - Fond reprodukce Královéhr. kraje</t>
  </si>
  <si>
    <t>v tom pro odvětví:</t>
  </si>
  <si>
    <t>činnost krajského úřadu</t>
  </si>
  <si>
    <t xml:space="preserve">  z toho již schváleno - kapitálové výdaje</t>
  </si>
  <si>
    <t xml:space="preserve">  z toho již schváleno: PO - investiční dotace</t>
  </si>
  <si>
    <t>doprava</t>
  </si>
  <si>
    <t>školství</t>
  </si>
  <si>
    <t>zdravotnictví</t>
  </si>
  <si>
    <t xml:space="preserve">                                      - neinvestiční příspěvek</t>
  </si>
  <si>
    <t>nedaňové příjmy</t>
  </si>
  <si>
    <t>investiční dotace a. s.</t>
  </si>
  <si>
    <t>Financování</t>
  </si>
  <si>
    <t>zapojení výsledku hospodaření</t>
  </si>
  <si>
    <t>investiční dotace  ze SR prostř. čerpacích účtů</t>
  </si>
  <si>
    <t>investiční dotace PO</t>
  </si>
  <si>
    <t>dot.ze SR posk.prostř.čerp.účtů u ČS a.s.</t>
  </si>
  <si>
    <t xml:space="preserve">                                     - neinvestiční příspěvek</t>
  </si>
  <si>
    <t>z toho: daň z příjmů právnic.osob za kraje</t>
  </si>
  <si>
    <t>neinvestiční dotace obcím</t>
  </si>
  <si>
    <t xml:space="preserve">             z toho: investiční dotace obcím</t>
  </si>
  <si>
    <t>dosud nerozděleno</t>
  </si>
  <si>
    <t xml:space="preserve">            z toho: neinvestiční dotace obcím</t>
  </si>
  <si>
    <t>prevence kriminality - neinvestiční dotace obcím</t>
  </si>
  <si>
    <t xml:space="preserve">  odv. kultury</t>
  </si>
  <si>
    <t xml:space="preserve">  z MPSV</t>
  </si>
  <si>
    <t xml:space="preserve">  z Národního fondu</t>
  </si>
  <si>
    <t>grantové a dílčí programy a samostatné projekty</t>
  </si>
  <si>
    <t>projektové práce interiéru AC</t>
  </si>
  <si>
    <t>dataprojektor</t>
  </si>
  <si>
    <t xml:space="preserve">    z toho: ze SR</t>
  </si>
  <si>
    <t>pronájem a nákl.na detaš.pracoviště</t>
  </si>
  <si>
    <t>dot.na sociál.služby nestát.nezisk.org.-SR</t>
  </si>
  <si>
    <t xml:space="preserve">vodohosp.akce dle vodního zákona </t>
  </si>
  <si>
    <t>investiční dotace zříz.PO</t>
  </si>
  <si>
    <t>kofinancování</t>
  </si>
  <si>
    <t>kap. 13 - evropská integrace</t>
  </si>
  <si>
    <t>projekt ELLA - SR</t>
  </si>
  <si>
    <t xml:space="preserve">             z toho: CEP</t>
  </si>
  <si>
    <t>rozšíření  výuky v 7. ročnících - SR</t>
  </si>
  <si>
    <t>Zdravotnický holding KHK a.s. - půjčka</t>
  </si>
  <si>
    <t>Progr.podp.soc.sl.posk.nestát.nezisk.org.-SR</t>
  </si>
  <si>
    <t>kap. 40 - územní plánování a regionální rozvoj</t>
  </si>
  <si>
    <t>ozdravná protiradonová opatření - SR</t>
  </si>
  <si>
    <t xml:space="preserve">  na drážní dopravní obslužnost</t>
  </si>
  <si>
    <t>zastupitelstvo kraje - běžné výdaje</t>
  </si>
  <si>
    <t xml:space="preserve">                                 běžné výdaje odvětví</t>
  </si>
  <si>
    <t xml:space="preserve">Rozpočet </t>
  </si>
  <si>
    <t>po 1. změně</t>
  </si>
  <si>
    <t>2. změna</t>
  </si>
  <si>
    <t>rozpočtu</t>
  </si>
  <si>
    <t>po 2. změně</t>
  </si>
  <si>
    <t>odvody PO</t>
  </si>
  <si>
    <t>nedaňové příjmy odv.soc.věcí</t>
  </si>
  <si>
    <t xml:space="preserve">platby za odebr. mn.podzemní vody </t>
  </si>
  <si>
    <t>splátky půjček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</si>
  <si>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</si>
  <si>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</si>
  <si>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</si>
  <si>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</si>
  <si>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    v tom odvětví: životního prostředí</t>
  </si>
  <si>
    <t xml:space="preserve">                        dopravy</t>
  </si>
  <si>
    <t>úroky</t>
  </si>
  <si>
    <t xml:space="preserve">v tom: </t>
  </si>
  <si>
    <t>ROZPOČET KRÁLOVÉHRADECKÉHO KRAJE</t>
  </si>
  <si>
    <t>NÁVRH NA 2. ZMĚNU ROZPOČTU</t>
  </si>
  <si>
    <t xml:space="preserve">  z SFŽP</t>
  </si>
  <si>
    <t xml:space="preserve">  z SÚJB</t>
  </si>
  <si>
    <t xml:space="preserve">  z Grantové agentury</t>
  </si>
  <si>
    <t>státní informační politika ve vzdělávání - SR</t>
  </si>
  <si>
    <t>státní informační politika ve vzdělávání PILOT 1- SR</t>
  </si>
  <si>
    <t>preventivní programy - SR</t>
  </si>
  <si>
    <t>plán odpadového hospodářství - SFŽP</t>
  </si>
  <si>
    <t>vyhl.budov se zvýšeným výskytem radonu - SR</t>
  </si>
  <si>
    <t>volby do zastupitelstev obcí - SR</t>
  </si>
  <si>
    <t>Grantová ag.-věda a výzkum - SR</t>
  </si>
  <si>
    <t>náhr.škod způsob.chráněnými živočichy - SR</t>
  </si>
  <si>
    <t>správa majetku kraje - běžné výdaje</t>
  </si>
  <si>
    <t>kap. 12 - správa majetku kraje</t>
  </si>
  <si>
    <t>investiční dotace obcím</t>
  </si>
  <si>
    <t>vklad pro založení akciové společnosti</t>
  </si>
  <si>
    <t>příjmy v rámci FV - 7.roč.</t>
  </si>
  <si>
    <t>rozšíření  výuky v 7. ročnících - SR-z dot.z r.2004</t>
  </si>
  <si>
    <t xml:space="preserve">                                 investiční dotace a.s.</t>
  </si>
  <si>
    <t>neinvestiční dotace a.s.</t>
  </si>
  <si>
    <t>programové vybavení</t>
  </si>
  <si>
    <t>nedaňové příjmy odv.zdravotnictví</t>
  </si>
  <si>
    <t>Příloha č. 1</t>
  </si>
  <si>
    <t>NA ROK 2005</t>
  </si>
  <si>
    <t xml:space="preserve">                                 ost.kapitálové výdaje </t>
  </si>
  <si>
    <t xml:space="preserve">                                ost.kapitál.výdaje </t>
  </si>
  <si>
    <t xml:space="preserve">investiční dotace  </t>
  </si>
  <si>
    <t>akontace leasingu AC</t>
  </si>
  <si>
    <t xml:space="preserve">  z MZ</t>
  </si>
  <si>
    <t>program protidrogové politiky - SR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</si>
</sst>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3" fontId="0" fillId="0" borderId="0" xfId="0" applyAlignment="1">
      <alignment/>
    </xf>
    <xf numFmtId="3" fontId="0" fillId="0" borderId="0" xfId="0" applyBorder="1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3" fillId="0" borderId="0" xfId="18" applyNumberFormat="1" applyFont="1" applyAlignment="1">
      <alignment horizontal="center"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2" fillId="0" borderId="4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0" fillId="0" borderId="6" xfId="18" applyNumberFormat="1" applyBorder="1" applyAlignment="1">
      <alignment/>
    </xf>
    <xf numFmtId="165" fontId="2" fillId="0" borderId="2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7" fillId="0" borderId="7" xfId="18" applyNumberFormat="1" applyFont="1" applyBorder="1" applyAlignment="1">
      <alignment vertical="center"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8" xfId="0" applyFont="1" applyBorder="1" applyAlignment="1">
      <alignment vertical="center"/>
    </xf>
    <xf numFmtId="165" fontId="2" fillId="0" borderId="9" xfId="18" applyNumberFormat="1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0" borderId="11" xfId="0" applyFont="1" applyBorder="1" applyAlignment="1">
      <alignment vertical="center"/>
    </xf>
    <xf numFmtId="165" fontId="2" fillId="0" borderId="12" xfId="18" applyNumberFormat="1" applyFont="1" applyBorder="1" applyAlignment="1">
      <alignment vertical="center"/>
    </xf>
    <xf numFmtId="165" fontId="2" fillId="0" borderId="13" xfId="18" applyNumberFormat="1" applyFont="1" applyBorder="1" applyAlignment="1">
      <alignment vertical="center"/>
    </xf>
    <xf numFmtId="3" fontId="0" fillId="0" borderId="14" xfId="0" applyFont="1" applyBorder="1" applyAlignment="1">
      <alignment vertical="center"/>
    </xf>
    <xf numFmtId="3" fontId="2" fillId="0" borderId="10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165" fontId="2" fillId="0" borderId="15" xfId="18" applyNumberFormat="1" applyFont="1" applyBorder="1" applyAlignment="1">
      <alignment vertical="center"/>
    </xf>
    <xf numFmtId="165" fontId="1" fillId="0" borderId="6" xfId="18" applyNumberFormat="1" applyFont="1" applyBorder="1" applyAlignment="1">
      <alignment/>
    </xf>
    <xf numFmtId="165" fontId="0" fillId="0" borderId="0" xfId="18" applyNumberFormat="1" applyFont="1" applyAlignment="1">
      <alignment horizontal="right"/>
    </xf>
    <xf numFmtId="3" fontId="0" fillId="0" borderId="5" xfId="0" applyBorder="1" applyAlignment="1">
      <alignment/>
    </xf>
    <xf numFmtId="165" fontId="0" fillId="0" borderId="5" xfId="18" applyNumberFormat="1" applyBorder="1" applyAlignment="1">
      <alignment/>
    </xf>
    <xf numFmtId="3" fontId="0" fillId="0" borderId="5" xfId="0" applyFont="1" applyBorder="1" applyAlignment="1">
      <alignment/>
    </xf>
    <xf numFmtId="165" fontId="0" fillId="0" borderId="5" xfId="18" applyNumberFormat="1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1" fillId="0" borderId="16" xfId="0" applyFont="1" applyBorder="1" applyAlignment="1">
      <alignment horizontal="center" vertical="center"/>
    </xf>
    <xf numFmtId="3" fontId="0" fillId="0" borderId="17" xfId="0" applyBorder="1" applyAlignment="1">
      <alignment horizontal="center" vertical="center"/>
    </xf>
    <xf numFmtId="3" fontId="7" fillId="0" borderId="0" xfId="0" applyFont="1" applyAlignment="1">
      <alignment horizontal="center"/>
    </xf>
    <xf numFmtId="3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1"/>
  <sheetViews>
    <sheetView tabSelected="1" workbookViewId="0" topLeftCell="A199">
      <selection activeCell="A2" sqref="A2:D2"/>
    </sheetView>
  </sheetViews>
  <sheetFormatPr defaultColWidth="9.00390625" defaultRowHeight="12.75"/>
  <cols>
    <col min="1" max="1" width="43.75390625" style="0" customWidth="1"/>
    <col min="2" max="4" width="17.00390625" style="18" customWidth="1"/>
  </cols>
  <sheetData>
    <row r="1" ht="12.75">
      <c r="D1" s="51" t="s">
        <v>145</v>
      </c>
    </row>
    <row r="2" spans="1:4" ht="15" customHeight="1">
      <c r="A2" s="56" t="s">
        <v>122</v>
      </c>
      <c r="B2" s="56"/>
      <c r="C2" s="56"/>
      <c r="D2" s="56"/>
    </row>
    <row r="3" spans="1:4" ht="15" customHeight="1">
      <c r="A3" s="57" t="s">
        <v>146</v>
      </c>
      <c r="B3" s="57"/>
      <c r="C3" s="57"/>
      <c r="D3" s="57"/>
    </row>
    <row r="4" spans="1:4" ht="19.5" customHeight="1">
      <c r="A4" s="60" t="s">
        <v>123</v>
      </c>
      <c r="B4" s="61"/>
      <c r="C4" s="61"/>
      <c r="D4" s="61"/>
    </row>
    <row r="5" spans="1:4" ht="12.75" customHeight="1">
      <c r="A5" s="10"/>
      <c r="B5" s="17"/>
      <c r="C5" s="17"/>
      <c r="D5" s="17" t="s">
        <v>0</v>
      </c>
    </row>
    <row r="6" ht="10.5" customHeight="1" hidden="1">
      <c r="D6" s="19" t="s">
        <v>0</v>
      </c>
    </row>
    <row r="7" spans="1:4" ht="12.75">
      <c r="A7" s="58" t="s">
        <v>5</v>
      </c>
      <c r="B7" s="20" t="s">
        <v>105</v>
      </c>
      <c r="C7" s="20" t="s">
        <v>107</v>
      </c>
      <c r="D7" s="20" t="s">
        <v>105</v>
      </c>
    </row>
    <row r="8" spans="1:4" ht="12.75">
      <c r="A8" s="59"/>
      <c r="B8" s="21" t="s">
        <v>106</v>
      </c>
      <c r="C8" s="21" t="s">
        <v>108</v>
      </c>
      <c r="D8" s="21" t="s">
        <v>109</v>
      </c>
    </row>
    <row r="9" spans="1:4" ht="15" customHeight="1">
      <c r="A9" s="2" t="s">
        <v>6</v>
      </c>
      <c r="B9" s="20"/>
      <c r="C9" s="22"/>
      <c r="D9" s="20"/>
    </row>
    <row r="10" spans="1:4" ht="12.75">
      <c r="A10" s="3" t="s">
        <v>1</v>
      </c>
      <c r="B10" s="23">
        <v>2537760.1</v>
      </c>
      <c r="C10" s="23"/>
      <c r="D10" s="23">
        <f>B10+C10</f>
        <v>2537760.1</v>
      </c>
    </row>
    <row r="11" spans="1:4" ht="12.75">
      <c r="A11" s="9" t="s">
        <v>76</v>
      </c>
      <c r="B11" s="26">
        <v>7760.1</v>
      </c>
      <c r="C11" s="26"/>
      <c r="D11" s="26">
        <f>B11+C11</f>
        <v>7760.1</v>
      </c>
    </row>
    <row r="12" spans="1:4" ht="12.75">
      <c r="A12" s="3" t="s">
        <v>68</v>
      </c>
      <c r="B12" s="23">
        <f>SUM(B14:B19)</f>
        <v>224344.6</v>
      </c>
      <c r="C12" s="23">
        <f>SUM(C14:C19)</f>
        <v>71885.9</v>
      </c>
      <c r="D12" s="23">
        <f>B12+C12</f>
        <v>296230.5</v>
      </c>
    </row>
    <row r="13" spans="1:4" ht="9.75" customHeight="1">
      <c r="A13" s="11" t="s">
        <v>121</v>
      </c>
      <c r="B13" s="23"/>
      <c r="C13" s="23"/>
      <c r="D13" s="23"/>
    </row>
    <row r="14" spans="1:4" ht="12.75">
      <c r="A14" s="9" t="s">
        <v>111</v>
      </c>
      <c r="B14" s="26">
        <v>971</v>
      </c>
      <c r="C14" s="26"/>
      <c r="D14" s="26">
        <f aca="true" t="shared" si="0" ref="D14:D25">B14+C14</f>
        <v>971</v>
      </c>
    </row>
    <row r="15" spans="1:4" ht="12.75">
      <c r="A15" s="9" t="s">
        <v>144</v>
      </c>
      <c r="B15" s="26">
        <v>200.6</v>
      </c>
      <c r="C15" s="26"/>
      <c r="D15" s="26">
        <f>B15+C15</f>
        <v>200.6</v>
      </c>
    </row>
    <row r="16" spans="1:4" ht="12.75">
      <c r="A16" s="9" t="s">
        <v>112</v>
      </c>
      <c r="B16" s="26">
        <v>20000</v>
      </c>
      <c r="C16" s="26"/>
      <c r="D16" s="26">
        <f t="shared" si="0"/>
        <v>20000</v>
      </c>
    </row>
    <row r="17" spans="1:4" ht="12.75">
      <c r="A17" s="9" t="s">
        <v>113</v>
      </c>
      <c r="B17" s="26">
        <v>5000</v>
      </c>
      <c r="C17" s="26">
        <v>70000</v>
      </c>
      <c r="D17" s="26">
        <f t="shared" si="0"/>
        <v>75000</v>
      </c>
    </row>
    <row r="18" spans="1:4" ht="12.75">
      <c r="A18" s="9" t="s">
        <v>120</v>
      </c>
      <c r="B18" s="26">
        <v>11979</v>
      </c>
      <c r="C18" s="26"/>
      <c r="D18" s="26">
        <f t="shared" si="0"/>
        <v>11979</v>
      </c>
    </row>
    <row r="19" spans="1:4" ht="12.75">
      <c r="A19" s="9" t="s">
        <v>110</v>
      </c>
      <c r="B19" s="26">
        <f>SUM(B20:B25)</f>
        <v>186194</v>
      </c>
      <c r="C19" s="26">
        <f>SUM(C20:C25)</f>
        <v>1885.8999999999999</v>
      </c>
      <c r="D19" s="26">
        <f t="shared" si="0"/>
        <v>188079.9</v>
      </c>
    </row>
    <row r="20" spans="1:4" ht="12.75">
      <c r="A20" s="9" t="s">
        <v>118</v>
      </c>
      <c r="B20" s="26">
        <v>17880</v>
      </c>
      <c r="C20" s="26">
        <v>230</v>
      </c>
      <c r="D20" s="26">
        <f t="shared" si="0"/>
        <v>18110</v>
      </c>
    </row>
    <row r="21" spans="1:4" ht="12.75">
      <c r="A21" s="9" t="s">
        <v>119</v>
      </c>
      <c r="B21" s="26">
        <v>63073</v>
      </c>
      <c r="C21" s="26"/>
      <c r="D21" s="26">
        <f t="shared" si="0"/>
        <v>63073</v>
      </c>
    </row>
    <row r="22" spans="1:4" ht="12.75">
      <c r="A22" s="9" t="s">
        <v>114</v>
      </c>
      <c r="B22" s="26">
        <v>42249</v>
      </c>
      <c r="C22" s="26">
        <v>1432.1</v>
      </c>
      <c r="D22" s="26">
        <f t="shared" si="0"/>
        <v>43681.1</v>
      </c>
    </row>
    <row r="23" spans="1:4" ht="12.75">
      <c r="A23" s="9" t="s">
        <v>115</v>
      </c>
      <c r="B23" s="26">
        <v>26377</v>
      </c>
      <c r="C23" s="26"/>
      <c r="D23" s="26">
        <f t="shared" si="0"/>
        <v>26377</v>
      </c>
    </row>
    <row r="24" spans="1:4" ht="12.75">
      <c r="A24" s="9" t="s">
        <v>116</v>
      </c>
      <c r="B24" s="26">
        <v>5876</v>
      </c>
      <c r="C24" s="26"/>
      <c r="D24" s="26">
        <f t="shared" si="0"/>
        <v>5876</v>
      </c>
    </row>
    <row r="25" spans="1:4" ht="12.75">
      <c r="A25" s="9" t="s">
        <v>117</v>
      </c>
      <c r="B25" s="26">
        <v>30739</v>
      </c>
      <c r="C25" s="26">
        <f>206.7+17.1</f>
        <v>223.79999999999998</v>
      </c>
      <c r="D25" s="26">
        <f t="shared" si="0"/>
        <v>30962.8</v>
      </c>
    </row>
    <row r="26" spans="1:4" ht="12.75">
      <c r="A26" s="3" t="s">
        <v>29</v>
      </c>
      <c r="B26" s="23">
        <f>SUM(B28:B38)</f>
        <v>1394652.6</v>
      </c>
      <c r="C26" s="23">
        <f>SUM(C28:C38)</f>
        <v>956234.2999999999</v>
      </c>
      <c r="D26" s="23">
        <f>B26+C26</f>
        <v>2350886.9</v>
      </c>
    </row>
    <row r="27" spans="1:4" ht="9.75" customHeight="1">
      <c r="A27" s="4" t="s">
        <v>2</v>
      </c>
      <c r="B27" s="24"/>
      <c r="C27" s="24"/>
      <c r="D27" s="24"/>
    </row>
    <row r="28" spans="1:4" ht="12.75">
      <c r="A28" s="5" t="s">
        <v>3</v>
      </c>
      <c r="B28" s="24">
        <v>403963</v>
      </c>
      <c r="C28" s="24"/>
      <c r="D28" s="26">
        <f aca="true" t="shared" si="1" ref="D28:D38">B28+C28</f>
        <v>403963</v>
      </c>
    </row>
    <row r="29" spans="1:4" ht="12.75">
      <c r="A29" s="5" t="s">
        <v>30</v>
      </c>
      <c r="B29" s="24">
        <v>4411.7</v>
      </c>
      <c r="C29" s="24">
        <f>30+169.2</f>
        <v>199.2</v>
      </c>
      <c r="D29" s="26">
        <f t="shared" si="1"/>
        <v>4610.9</v>
      </c>
    </row>
    <row r="30" spans="1:4" ht="12.75" customHeight="1">
      <c r="A30" s="5" t="s">
        <v>55</v>
      </c>
      <c r="B30" s="24">
        <v>936947.2</v>
      </c>
      <c r="C30" s="24">
        <f>935950+57.5+19187.4+746-661.3</f>
        <v>955279.6</v>
      </c>
      <c r="D30" s="26">
        <f t="shared" si="1"/>
        <v>1892226.7999999998</v>
      </c>
    </row>
    <row r="31" spans="1:4" ht="12.75">
      <c r="A31" s="5" t="s">
        <v>83</v>
      </c>
      <c r="B31" s="24">
        <v>48692</v>
      </c>
      <c r="C31" s="24"/>
      <c r="D31" s="26">
        <f t="shared" si="1"/>
        <v>48692</v>
      </c>
    </row>
    <row r="32" spans="1:4" ht="12.75">
      <c r="A32" s="5" t="s">
        <v>151</v>
      </c>
      <c r="B32" s="24"/>
      <c r="C32" s="24">
        <v>94</v>
      </c>
      <c r="D32" s="26">
        <f t="shared" si="1"/>
        <v>94</v>
      </c>
    </row>
    <row r="33" spans="1:4" ht="12.75">
      <c r="A33" s="5" t="s">
        <v>84</v>
      </c>
      <c r="B33" s="24">
        <v>451.1</v>
      </c>
      <c r="C33" s="24"/>
      <c r="D33" s="26">
        <f t="shared" si="1"/>
        <v>451.1</v>
      </c>
    </row>
    <row r="34" spans="1:4" ht="12.75">
      <c r="A34" s="5" t="s">
        <v>125</v>
      </c>
      <c r="B34" s="24"/>
      <c r="C34" s="24">
        <v>3</v>
      </c>
      <c r="D34" s="26">
        <f t="shared" si="1"/>
        <v>3</v>
      </c>
    </row>
    <row r="35" spans="1:4" ht="12.75">
      <c r="A35" s="5" t="s">
        <v>124</v>
      </c>
      <c r="B35" s="24"/>
      <c r="C35" s="24">
        <v>100</v>
      </c>
      <c r="D35" s="26">
        <f t="shared" si="1"/>
        <v>100</v>
      </c>
    </row>
    <row r="36" spans="1:4" ht="12.75">
      <c r="A36" s="5" t="s">
        <v>126</v>
      </c>
      <c r="B36" s="24"/>
      <c r="C36" s="24">
        <v>478</v>
      </c>
      <c r="D36" s="26">
        <f t="shared" si="1"/>
        <v>478</v>
      </c>
    </row>
    <row r="37" spans="1:4" ht="12.75">
      <c r="A37" s="5" t="s">
        <v>31</v>
      </c>
      <c r="B37" s="24">
        <v>37.6</v>
      </c>
      <c r="C37" s="24">
        <f>19.9+28.5+20.9+11.2</f>
        <v>80.5</v>
      </c>
      <c r="D37" s="26">
        <f t="shared" si="1"/>
        <v>118.1</v>
      </c>
    </row>
    <row r="38" spans="1:4" ht="12.75">
      <c r="A38" s="5" t="s">
        <v>32</v>
      </c>
      <c r="B38" s="24">
        <v>150</v>
      </c>
      <c r="C38" s="24"/>
      <c r="D38" s="26">
        <f t="shared" si="1"/>
        <v>150</v>
      </c>
    </row>
    <row r="39" spans="1:4" ht="12.75">
      <c r="A39" s="13" t="s">
        <v>149</v>
      </c>
      <c r="B39" s="24"/>
      <c r="C39" s="25">
        <f>SUM(C41:C41)</f>
        <v>661.3</v>
      </c>
      <c r="D39" s="23">
        <f>B39+C39</f>
        <v>661.3</v>
      </c>
    </row>
    <row r="40" spans="1:4" ht="12.75">
      <c r="A40" s="4" t="s">
        <v>2</v>
      </c>
      <c r="B40" s="24"/>
      <c r="C40" s="24"/>
      <c r="D40" s="25"/>
    </row>
    <row r="41" spans="1:4" ht="12.75">
      <c r="A41" s="5" t="s">
        <v>55</v>
      </c>
      <c r="B41" s="26"/>
      <c r="C41" s="26">
        <v>661.3</v>
      </c>
      <c r="D41" s="26">
        <v>259.1</v>
      </c>
    </row>
    <row r="42" spans="1:4" ht="12.75">
      <c r="A42" s="13" t="s">
        <v>72</v>
      </c>
      <c r="B42" s="24"/>
      <c r="C42" s="25">
        <f>SUM(C44:C44)</f>
        <v>259.1</v>
      </c>
      <c r="D42" s="23">
        <f>B42+C42</f>
        <v>259.1</v>
      </c>
    </row>
    <row r="43" spans="1:4" ht="9.75" customHeight="1">
      <c r="A43" s="4" t="s">
        <v>2</v>
      </c>
      <c r="B43" s="24"/>
      <c r="C43" s="24"/>
      <c r="D43" s="25"/>
    </row>
    <row r="44" spans="1:4" ht="12.75">
      <c r="A44" s="9" t="s">
        <v>82</v>
      </c>
      <c r="B44" s="26"/>
      <c r="C44" s="26">
        <v>259.1</v>
      </c>
      <c r="D44" s="26">
        <v>259.1</v>
      </c>
    </row>
    <row r="45" spans="1:4" ht="12.75">
      <c r="A45" s="13" t="s">
        <v>139</v>
      </c>
      <c r="B45" s="26"/>
      <c r="C45" s="25">
        <v>34.6</v>
      </c>
      <c r="D45" s="25">
        <f>B45+C45</f>
        <v>34.6</v>
      </c>
    </row>
    <row r="46" spans="1:4" ht="21.75" customHeight="1" thickBot="1">
      <c r="A46" s="12" t="s">
        <v>4</v>
      </c>
      <c r="B46" s="28">
        <f>B10+B12+B26+B42+B45+B39</f>
        <v>4156757.3000000003</v>
      </c>
      <c r="C46" s="28">
        <f>C10+C12+C26+C42+C45+C39</f>
        <v>1029075.2</v>
      </c>
      <c r="D46" s="28">
        <f>B46+C46</f>
        <v>5185832.5</v>
      </c>
    </row>
    <row r="47" spans="1:4" ht="21.75" customHeight="1">
      <c r="A47" s="3" t="s">
        <v>7</v>
      </c>
      <c r="B47" s="23"/>
      <c r="C47" s="24"/>
      <c r="D47" s="24"/>
    </row>
    <row r="48" spans="1:4" ht="19.5" customHeight="1">
      <c r="A48" s="3" t="s">
        <v>16</v>
      </c>
      <c r="B48" s="23">
        <f>B49+B61</f>
        <v>63019</v>
      </c>
      <c r="C48" s="23">
        <f>C49+C61</f>
        <v>-22586</v>
      </c>
      <c r="D48" s="23">
        <f>B48+C48</f>
        <v>40433</v>
      </c>
    </row>
    <row r="49" spans="1:4" ht="15" customHeight="1">
      <c r="A49" s="7" t="s">
        <v>43</v>
      </c>
      <c r="B49" s="29">
        <f>SUM(B51:B60)-B57</f>
        <v>62680.7</v>
      </c>
      <c r="C49" s="29">
        <f>SUM(C51:C60)-C57</f>
        <v>-22337</v>
      </c>
      <c r="D49" s="29">
        <f>SUM(D51:D60)-D57</f>
        <v>40343.7</v>
      </c>
    </row>
    <row r="50" spans="1:4" ht="10.5" customHeight="1">
      <c r="A50" s="4" t="s">
        <v>2</v>
      </c>
      <c r="B50" s="24"/>
      <c r="C50" s="24"/>
      <c r="D50" s="24"/>
    </row>
    <row r="51" spans="1:4" ht="12.75" customHeight="1">
      <c r="A51" s="5" t="s">
        <v>8</v>
      </c>
      <c r="B51" s="24">
        <v>16001</v>
      </c>
      <c r="C51" s="24"/>
      <c r="D51" s="24">
        <f>B51+C51</f>
        <v>16001</v>
      </c>
    </row>
    <row r="52" spans="1:4" ht="12.75" customHeight="1">
      <c r="A52" s="5" t="s">
        <v>9</v>
      </c>
      <c r="B52" s="24">
        <v>3844</v>
      </c>
      <c r="C52" s="24"/>
      <c r="D52" s="24">
        <f aca="true" t="shared" si="2" ref="D52:D60">B52+C52</f>
        <v>3844</v>
      </c>
    </row>
    <row r="53" spans="1:4" ht="12.75" customHeight="1">
      <c r="A53" s="5" t="s">
        <v>10</v>
      </c>
      <c r="B53" s="24">
        <v>2000</v>
      </c>
      <c r="C53" s="24"/>
      <c r="D53" s="24">
        <f t="shared" si="2"/>
        <v>2000</v>
      </c>
    </row>
    <row r="54" spans="1:4" ht="12.75" customHeight="1">
      <c r="A54" s="5" t="s">
        <v>11</v>
      </c>
      <c r="B54" s="24">
        <f>12610.7</f>
        <v>12610.7</v>
      </c>
      <c r="C54" s="24">
        <v>-2337</v>
      </c>
      <c r="D54" s="24">
        <f t="shared" si="2"/>
        <v>10273.7</v>
      </c>
    </row>
    <row r="55" spans="1:4" ht="12.75" customHeight="1">
      <c r="A55" s="52" t="s">
        <v>33</v>
      </c>
      <c r="B55" s="53">
        <v>20000</v>
      </c>
      <c r="C55" s="53">
        <v>-20000</v>
      </c>
      <c r="D55" s="53">
        <f t="shared" si="2"/>
        <v>0</v>
      </c>
    </row>
    <row r="56" spans="1:4" ht="12.75" customHeight="1">
      <c r="A56" s="5" t="s">
        <v>34</v>
      </c>
      <c r="B56" s="24">
        <v>1425</v>
      </c>
      <c r="C56" s="24"/>
      <c r="D56" s="24">
        <f t="shared" si="2"/>
        <v>1425</v>
      </c>
    </row>
    <row r="57" spans="1:4" ht="12.75" customHeight="1">
      <c r="A57" s="5" t="s">
        <v>80</v>
      </c>
      <c r="B57" s="24">
        <v>80</v>
      </c>
      <c r="C57" s="24"/>
      <c r="D57" s="24">
        <f t="shared" si="2"/>
        <v>80</v>
      </c>
    </row>
    <row r="58" spans="1:4" ht="12.75" customHeight="1">
      <c r="A58" s="5" t="s">
        <v>81</v>
      </c>
      <c r="B58" s="24">
        <v>1200</v>
      </c>
      <c r="C58" s="24"/>
      <c r="D58" s="24">
        <f t="shared" si="2"/>
        <v>1200</v>
      </c>
    </row>
    <row r="59" spans="1:4" ht="12.75" customHeight="1">
      <c r="A59" s="5" t="s">
        <v>12</v>
      </c>
      <c r="B59" s="24">
        <v>5100</v>
      </c>
      <c r="C59" s="24"/>
      <c r="D59" s="24">
        <f t="shared" si="2"/>
        <v>5100</v>
      </c>
    </row>
    <row r="60" spans="1:4" ht="12.75" customHeight="1">
      <c r="A60" s="5" t="s">
        <v>85</v>
      </c>
      <c r="B60" s="24">
        <v>500</v>
      </c>
      <c r="C60" s="24"/>
      <c r="D60" s="24">
        <f t="shared" si="2"/>
        <v>500</v>
      </c>
    </row>
    <row r="61" spans="1:4" ht="15" customHeight="1">
      <c r="A61" s="7" t="s">
        <v>44</v>
      </c>
      <c r="B61" s="29">
        <f>SUM(B63:B64)</f>
        <v>338.3</v>
      </c>
      <c r="C61" s="29">
        <f>SUM(C63:C64)</f>
        <v>-249</v>
      </c>
      <c r="D61" s="29">
        <f>B61+C61</f>
        <v>89.30000000000001</v>
      </c>
    </row>
    <row r="62" spans="1:4" ht="10.5" customHeight="1">
      <c r="A62" s="4" t="s">
        <v>2</v>
      </c>
      <c r="B62" s="24"/>
      <c r="C62" s="24"/>
      <c r="D62" s="24"/>
    </row>
    <row r="63" spans="1:4" ht="12.75" customHeight="1">
      <c r="A63" s="6" t="s">
        <v>86</v>
      </c>
      <c r="B63" s="24">
        <v>249</v>
      </c>
      <c r="C63" s="24">
        <v>-249</v>
      </c>
      <c r="D63" s="24">
        <f>B63+C63</f>
        <v>0</v>
      </c>
    </row>
    <row r="64" spans="1:4" ht="12.75" customHeight="1">
      <c r="A64" s="6" t="s">
        <v>87</v>
      </c>
      <c r="B64" s="24">
        <v>89.3</v>
      </c>
      <c r="C64" s="24"/>
      <c r="D64" s="24">
        <f>B64+C64</f>
        <v>89.3</v>
      </c>
    </row>
    <row r="65" spans="1:4" ht="19.5" customHeight="1">
      <c r="A65" s="3" t="s">
        <v>17</v>
      </c>
      <c r="B65" s="23">
        <f>B66+B79</f>
        <v>188512.6</v>
      </c>
      <c r="C65" s="23">
        <f>C66+C79</f>
        <v>30</v>
      </c>
      <c r="D65" s="23">
        <f>B65+C65</f>
        <v>188542.6</v>
      </c>
    </row>
    <row r="66" spans="1:4" ht="15" customHeight="1">
      <c r="A66" s="7" t="s">
        <v>43</v>
      </c>
      <c r="B66" s="29">
        <f>SUM(B68:B78)-B69-B71</f>
        <v>188512.6</v>
      </c>
      <c r="C66" s="29">
        <f>SUM(C68:C78)-C69-C71</f>
        <v>-102</v>
      </c>
      <c r="D66" s="29">
        <f>B66+C66</f>
        <v>188410.6</v>
      </c>
    </row>
    <row r="67" spans="1:4" ht="10.5" customHeight="1">
      <c r="A67" s="4" t="s">
        <v>2</v>
      </c>
      <c r="B67" s="24"/>
      <c r="C67" s="24"/>
      <c r="D67" s="24"/>
    </row>
    <row r="68" spans="1:4" ht="12.75" customHeight="1">
      <c r="A68" s="5" t="s">
        <v>13</v>
      </c>
      <c r="B68" s="24">
        <f>99905+3757</f>
        <v>103662</v>
      </c>
      <c r="C68" s="24">
        <v>-1852</v>
      </c>
      <c r="D68" s="24">
        <f aca="true" t="shared" si="3" ref="D68:D78">B68+C68</f>
        <v>101810</v>
      </c>
    </row>
    <row r="69" spans="1:4" ht="12.75" customHeight="1">
      <c r="A69" s="5" t="s">
        <v>88</v>
      </c>
      <c r="B69" s="24">
        <v>2781</v>
      </c>
      <c r="C69" s="24"/>
      <c r="D69" s="24">
        <f t="shared" si="3"/>
        <v>2781</v>
      </c>
    </row>
    <row r="70" spans="1:4" ht="12.75" customHeight="1">
      <c r="A70" s="5" t="s">
        <v>9</v>
      </c>
      <c r="B70" s="24">
        <v>35866</v>
      </c>
      <c r="C70" s="24">
        <v>-648.2</v>
      </c>
      <c r="D70" s="24">
        <f t="shared" si="3"/>
        <v>35217.8</v>
      </c>
    </row>
    <row r="71" spans="1:4" ht="12.75" customHeight="1">
      <c r="A71" s="5" t="s">
        <v>88</v>
      </c>
      <c r="B71" s="24">
        <v>976</v>
      </c>
      <c r="C71" s="24"/>
      <c r="D71" s="24">
        <f>B71+C71</f>
        <v>976</v>
      </c>
    </row>
    <row r="72" spans="1:4" ht="12.75" customHeight="1">
      <c r="A72" s="5" t="s">
        <v>14</v>
      </c>
      <c r="B72" s="24">
        <v>280</v>
      </c>
      <c r="C72" s="24"/>
      <c r="D72" s="24">
        <f t="shared" si="3"/>
        <v>280</v>
      </c>
    </row>
    <row r="73" spans="1:4" ht="12.75" customHeight="1">
      <c r="A73" s="5" t="s">
        <v>11</v>
      </c>
      <c r="B73" s="24">
        <f>37833-3525</f>
        <v>34308</v>
      </c>
      <c r="C73" s="24">
        <v>2368.2</v>
      </c>
      <c r="D73" s="24">
        <f t="shared" si="3"/>
        <v>36676.2</v>
      </c>
    </row>
    <row r="74" spans="1:4" ht="12.75" customHeight="1">
      <c r="A74" s="5" t="s">
        <v>39</v>
      </c>
      <c r="B74" s="24">
        <v>3525</v>
      </c>
      <c r="C74" s="24"/>
      <c r="D74" s="24">
        <f t="shared" si="3"/>
        <v>3525</v>
      </c>
    </row>
    <row r="75" spans="1:4" ht="12.75" customHeight="1">
      <c r="A75" s="5" t="s">
        <v>15</v>
      </c>
      <c r="B75" s="24">
        <v>152</v>
      </c>
      <c r="C75" s="24"/>
      <c r="D75" s="24">
        <f t="shared" si="3"/>
        <v>152</v>
      </c>
    </row>
    <row r="76" spans="1:4" ht="12.75" customHeight="1">
      <c r="A76" s="5" t="s">
        <v>89</v>
      </c>
      <c r="B76" s="24">
        <v>10698</v>
      </c>
      <c r="C76" s="24"/>
      <c r="D76" s="24">
        <f t="shared" si="3"/>
        <v>10698</v>
      </c>
    </row>
    <row r="77" spans="1:4" ht="12.75" customHeight="1">
      <c r="A77" s="5" t="s">
        <v>132</v>
      </c>
      <c r="B77" s="24"/>
      <c r="C77" s="24">
        <v>30</v>
      </c>
      <c r="D77" s="24">
        <f t="shared" si="3"/>
        <v>30</v>
      </c>
    </row>
    <row r="78" spans="1:4" ht="12.75" customHeight="1">
      <c r="A78" s="5" t="s">
        <v>90</v>
      </c>
      <c r="B78" s="24">
        <v>21.6</v>
      </c>
      <c r="C78" s="24"/>
      <c r="D78" s="24">
        <f t="shared" si="3"/>
        <v>21.6</v>
      </c>
    </row>
    <row r="79" spans="1:4" ht="12.75" customHeight="1">
      <c r="A79" s="7" t="s">
        <v>44</v>
      </c>
      <c r="B79" s="29">
        <f>B81</f>
        <v>0</v>
      </c>
      <c r="C79" s="29">
        <f>C81</f>
        <v>132</v>
      </c>
      <c r="D79" s="29">
        <f>B79+C79</f>
        <v>132</v>
      </c>
    </row>
    <row r="80" spans="1:4" ht="9.75" customHeight="1">
      <c r="A80" s="4" t="s">
        <v>2</v>
      </c>
      <c r="B80" s="24"/>
      <c r="C80" s="24"/>
      <c r="D80" s="24"/>
    </row>
    <row r="81" spans="1:4" ht="12.75" customHeight="1">
      <c r="A81" s="6" t="s">
        <v>143</v>
      </c>
      <c r="B81" s="24"/>
      <c r="C81" s="24">
        <v>132</v>
      </c>
      <c r="D81" s="24">
        <f>B81+C81</f>
        <v>132</v>
      </c>
    </row>
    <row r="82" spans="1:4" ht="19.5" customHeight="1">
      <c r="A82" s="3" t="s">
        <v>18</v>
      </c>
      <c r="B82" s="23">
        <f>B83+B90</f>
        <v>132258</v>
      </c>
      <c r="C82" s="23">
        <f>C83+C90</f>
        <v>269.2</v>
      </c>
      <c r="D82" s="23">
        <f>B82+C82</f>
        <v>132527.2</v>
      </c>
    </row>
    <row r="83" spans="1:4" ht="15" customHeight="1">
      <c r="A83" s="7" t="s">
        <v>43</v>
      </c>
      <c r="B83" s="29">
        <f>SUM(B85:B89)</f>
        <v>97364</v>
      </c>
      <c r="C83" s="29">
        <f>SUM(C85:C89)</f>
        <v>-330.8</v>
      </c>
      <c r="D83" s="29">
        <f>B83+C83</f>
        <v>97033.2</v>
      </c>
    </row>
    <row r="84" spans="1:4" ht="10.5" customHeight="1">
      <c r="A84" s="4" t="s">
        <v>2</v>
      </c>
      <c r="B84" s="24"/>
      <c r="C84" s="24"/>
      <c r="D84" s="23"/>
    </row>
    <row r="85" spans="1:4" ht="12.75" customHeight="1">
      <c r="A85" s="8" t="s">
        <v>22</v>
      </c>
      <c r="B85" s="30">
        <v>42277</v>
      </c>
      <c r="C85" s="30"/>
      <c r="D85" s="24">
        <f aca="true" t="shared" si="4" ref="D85:D90">B85+C85</f>
        <v>42277</v>
      </c>
    </row>
    <row r="86" spans="1:4" ht="12.75" customHeight="1">
      <c r="A86" s="5" t="s">
        <v>11</v>
      </c>
      <c r="B86" s="24">
        <v>48087</v>
      </c>
      <c r="C86" s="24">
        <v>-600</v>
      </c>
      <c r="D86" s="24">
        <f t="shared" si="4"/>
        <v>47487</v>
      </c>
    </row>
    <row r="87" spans="1:4" ht="12.75" customHeight="1">
      <c r="A87" s="5" t="s">
        <v>134</v>
      </c>
      <c r="B87" s="24"/>
      <c r="C87" s="24">
        <v>169.2</v>
      </c>
      <c r="D87" s="24">
        <f t="shared" si="4"/>
        <v>169.2</v>
      </c>
    </row>
    <row r="88" spans="1:4" ht="12.75" customHeight="1">
      <c r="A88" s="5" t="s">
        <v>130</v>
      </c>
      <c r="B88" s="24"/>
      <c r="C88" s="24">
        <v>100</v>
      </c>
      <c r="D88" s="24">
        <f t="shared" si="4"/>
        <v>100</v>
      </c>
    </row>
    <row r="89" spans="1:4" ht="12.75" customHeight="1">
      <c r="A89" s="5" t="s">
        <v>56</v>
      </c>
      <c r="B89" s="24">
        <v>7000</v>
      </c>
      <c r="C89" s="24"/>
      <c r="D89" s="24">
        <f t="shared" si="4"/>
        <v>7000</v>
      </c>
    </row>
    <row r="90" spans="1:4" ht="15" customHeight="1">
      <c r="A90" s="14" t="s">
        <v>44</v>
      </c>
      <c r="B90" s="35">
        <f>B93+B92</f>
        <v>34894</v>
      </c>
      <c r="C90" s="35">
        <f>C93+C92</f>
        <v>600</v>
      </c>
      <c r="D90" s="35">
        <f t="shared" si="4"/>
        <v>35494</v>
      </c>
    </row>
    <row r="91" spans="1:4" ht="10.5" customHeight="1">
      <c r="A91" s="11" t="s">
        <v>2</v>
      </c>
      <c r="B91" s="25"/>
      <c r="C91" s="25"/>
      <c r="D91" s="25"/>
    </row>
    <row r="92" spans="1:4" ht="12.75" customHeight="1">
      <c r="A92" s="9" t="s">
        <v>138</v>
      </c>
      <c r="B92" s="25"/>
      <c r="C92" s="26">
        <v>600</v>
      </c>
      <c r="D92" s="24">
        <f>B92+C92</f>
        <v>600</v>
      </c>
    </row>
    <row r="93" spans="1:4" ht="12.75" customHeight="1">
      <c r="A93" s="9" t="s">
        <v>91</v>
      </c>
      <c r="B93" s="26">
        <v>34894</v>
      </c>
      <c r="C93" s="26"/>
      <c r="D93" s="24">
        <f>B93+C93</f>
        <v>34894</v>
      </c>
    </row>
    <row r="94" spans="1:4" ht="12.75" customHeight="1">
      <c r="A94" s="9" t="s">
        <v>78</v>
      </c>
      <c r="B94" s="26">
        <v>14894</v>
      </c>
      <c r="C94" s="26"/>
      <c r="D94" s="24">
        <f>B94+C94</f>
        <v>14894</v>
      </c>
    </row>
    <row r="95" spans="1:4" ht="19.5" customHeight="1">
      <c r="A95" s="3" t="s">
        <v>19</v>
      </c>
      <c r="B95" s="23">
        <f>B96+B105</f>
        <v>855603.6000000001</v>
      </c>
      <c r="C95" s="23">
        <f>C96+C105</f>
        <v>0</v>
      </c>
      <c r="D95" s="23">
        <f>B95+C95</f>
        <v>855603.6000000001</v>
      </c>
    </row>
    <row r="96" spans="1:4" ht="15" customHeight="1">
      <c r="A96" s="7" t="s">
        <v>43</v>
      </c>
      <c r="B96" s="29">
        <f>SUM(B99:B104)</f>
        <v>838156.2000000001</v>
      </c>
      <c r="C96" s="29">
        <f>SUM(C99:C104)</f>
        <v>-801.7</v>
      </c>
      <c r="D96" s="29">
        <f>B96+C96</f>
        <v>837354.5000000001</v>
      </c>
    </row>
    <row r="97" spans="1:4" ht="10.5" customHeight="1">
      <c r="A97" s="4" t="s">
        <v>2</v>
      </c>
      <c r="B97" s="24"/>
      <c r="C97" s="24"/>
      <c r="D97" s="23"/>
    </row>
    <row r="98" spans="1:4" ht="12.75" customHeight="1">
      <c r="A98" s="6" t="s">
        <v>47</v>
      </c>
      <c r="B98" s="24"/>
      <c r="C98" s="24"/>
      <c r="D98" s="23"/>
    </row>
    <row r="99" spans="1:4" ht="12.75" customHeight="1">
      <c r="A99" s="6" t="s">
        <v>48</v>
      </c>
      <c r="B99" s="24">
        <v>204996</v>
      </c>
      <c r="C99" s="24">
        <v>10000</v>
      </c>
      <c r="D99" s="24">
        <f aca="true" t="shared" si="5" ref="D99:D104">B99+C99</f>
        <v>214996</v>
      </c>
    </row>
    <row r="100" spans="1:4" ht="12.75" customHeight="1">
      <c r="A100" s="5" t="s">
        <v>49</v>
      </c>
      <c r="B100" s="24">
        <v>173058</v>
      </c>
      <c r="C100" s="24">
        <v>-10000</v>
      </c>
      <c r="D100" s="24">
        <f t="shared" si="5"/>
        <v>163058</v>
      </c>
    </row>
    <row r="101" spans="1:4" ht="12.75" customHeight="1">
      <c r="A101" s="8" t="s">
        <v>22</v>
      </c>
      <c r="B101" s="30">
        <v>383868</v>
      </c>
      <c r="C101" s="30"/>
      <c r="D101" s="24">
        <f t="shared" si="5"/>
        <v>383868</v>
      </c>
    </row>
    <row r="102" spans="1:4" ht="12.75" customHeight="1">
      <c r="A102" s="5" t="s">
        <v>40</v>
      </c>
      <c r="B102" s="24">
        <v>2460</v>
      </c>
      <c r="C102" s="24"/>
      <c r="D102" s="24">
        <f t="shared" si="5"/>
        <v>2460</v>
      </c>
    </row>
    <row r="103" spans="1:4" ht="12.75" customHeight="1">
      <c r="A103" s="5" t="s">
        <v>93</v>
      </c>
      <c r="B103" s="24">
        <v>3721.9</v>
      </c>
      <c r="C103" s="24"/>
      <c r="D103" s="24">
        <f t="shared" si="5"/>
        <v>3721.9</v>
      </c>
    </row>
    <row r="104" spans="1:4" ht="12.75" customHeight="1">
      <c r="A104" s="5" t="s">
        <v>11</v>
      </c>
      <c r="B104" s="24">
        <f>2256.3+67796</f>
        <v>70052.3</v>
      </c>
      <c r="C104" s="24">
        <v>-801.7</v>
      </c>
      <c r="D104" s="24">
        <f t="shared" si="5"/>
        <v>69250.6</v>
      </c>
    </row>
    <row r="105" spans="1:4" ht="15" customHeight="1">
      <c r="A105" s="14" t="s">
        <v>44</v>
      </c>
      <c r="B105" s="35">
        <f>SUM(B107:B109)</f>
        <v>17447.4</v>
      </c>
      <c r="C105" s="35">
        <f>SUM(C107:C109)</f>
        <v>801.7</v>
      </c>
      <c r="D105" s="35">
        <f>B105+C105</f>
        <v>18249.100000000002</v>
      </c>
    </row>
    <row r="106" spans="1:4" ht="10.5" customHeight="1">
      <c r="A106" s="11" t="s">
        <v>2</v>
      </c>
      <c r="B106" s="25"/>
      <c r="C106" s="25"/>
      <c r="D106" s="25"/>
    </row>
    <row r="107" spans="1:4" ht="12.75" customHeight="1">
      <c r="A107" s="54" t="s">
        <v>53</v>
      </c>
      <c r="B107" s="55">
        <v>2573</v>
      </c>
      <c r="C107" s="55">
        <v>801.7</v>
      </c>
      <c r="D107" s="53">
        <f>B107+C107</f>
        <v>3374.7</v>
      </c>
    </row>
    <row r="108" spans="1:4" ht="12.75" customHeight="1">
      <c r="A108" s="9" t="s">
        <v>92</v>
      </c>
      <c r="B108" s="26">
        <v>703.7</v>
      </c>
      <c r="C108" s="26"/>
      <c r="D108" s="24">
        <f>B108+C108</f>
        <v>703.7</v>
      </c>
    </row>
    <row r="109" spans="1:4" ht="12.75" customHeight="1">
      <c r="A109" s="9" t="s">
        <v>93</v>
      </c>
      <c r="B109" s="26">
        <v>14170.7</v>
      </c>
      <c r="C109" s="26"/>
      <c r="D109" s="24">
        <f>B109+C109</f>
        <v>14170.7</v>
      </c>
    </row>
    <row r="110" spans="1:4" ht="19.5" customHeight="1">
      <c r="A110" s="3" t="s">
        <v>20</v>
      </c>
      <c r="B110" s="23">
        <f>B111</f>
        <v>9500</v>
      </c>
      <c r="C110" s="23">
        <f>C111</f>
        <v>0</v>
      </c>
      <c r="D110" s="23">
        <f>D111</f>
        <v>9500</v>
      </c>
    </row>
    <row r="111" spans="1:4" ht="15" customHeight="1">
      <c r="A111" s="7" t="s">
        <v>43</v>
      </c>
      <c r="B111" s="29">
        <f>SUM(B113:B114)</f>
        <v>9500</v>
      </c>
      <c r="C111" s="29">
        <f>SUM(C113:C114)</f>
        <v>0</v>
      </c>
      <c r="D111" s="29">
        <f>B111+C111</f>
        <v>9500</v>
      </c>
    </row>
    <row r="112" spans="1:4" ht="10.5" customHeight="1">
      <c r="A112" s="4" t="s">
        <v>2</v>
      </c>
      <c r="B112" s="24"/>
      <c r="C112" s="24"/>
      <c r="D112" s="23"/>
    </row>
    <row r="113" spans="1:4" ht="12.75" customHeight="1">
      <c r="A113" s="5" t="s">
        <v>11</v>
      </c>
      <c r="B113" s="24">
        <v>6800</v>
      </c>
      <c r="C113" s="24"/>
      <c r="D113" s="24">
        <f>B113+C113</f>
        <v>6800</v>
      </c>
    </row>
    <row r="114" spans="1:4" ht="12.75" customHeight="1">
      <c r="A114" s="5" t="s">
        <v>56</v>
      </c>
      <c r="B114" s="24">
        <v>2700</v>
      </c>
      <c r="C114" s="24"/>
      <c r="D114" s="24">
        <f>B114+C114</f>
        <v>2700</v>
      </c>
    </row>
    <row r="115" spans="1:4" ht="19.5" customHeight="1">
      <c r="A115" s="13" t="s">
        <v>136</v>
      </c>
      <c r="B115" s="25">
        <f>B116+B120</f>
        <v>0</v>
      </c>
      <c r="C115" s="25">
        <f>C116+C120</f>
        <v>72836</v>
      </c>
      <c r="D115" s="25">
        <f>D116+D120</f>
        <v>72836</v>
      </c>
    </row>
    <row r="116" spans="1:4" ht="12.75" customHeight="1">
      <c r="A116" s="7" t="s">
        <v>43</v>
      </c>
      <c r="B116" s="29">
        <f>SUM(B118:B119)</f>
        <v>0</v>
      </c>
      <c r="C116" s="29">
        <f>SUM(C118:C119)</f>
        <v>22587</v>
      </c>
      <c r="D116" s="29">
        <f>B116+C116</f>
        <v>22587</v>
      </c>
    </row>
    <row r="117" spans="1:4" ht="12.75" customHeight="1">
      <c r="A117" s="4" t="s">
        <v>2</v>
      </c>
      <c r="B117" s="24"/>
      <c r="C117" s="24"/>
      <c r="D117" s="23"/>
    </row>
    <row r="118" spans="1:4" ht="12.75" customHeight="1">
      <c r="A118" s="5" t="s">
        <v>11</v>
      </c>
      <c r="B118" s="24"/>
      <c r="C118" s="24">
        <f>2337+250</f>
        <v>2587</v>
      </c>
      <c r="D118" s="24">
        <f>B118+C118</f>
        <v>2587</v>
      </c>
    </row>
    <row r="119" spans="1:4" ht="12.75" customHeight="1">
      <c r="A119" s="5" t="s">
        <v>33</v>
      </c>
      <c r="B119" s="24"/>
      <c r="C119" s="24">
        <v>20000</v>
      </c>
      <c r="D119" s="24">
        <f>B119+C119</f>
        <v>20000</v>
      </c>
    </row>
    <row r="120" spans="1:4" ht="12.75" customHeight="1">
      <c r="A120" s="14" t="s">
        <v>44</v>
      </c>
      <c r="B120" s="35">
        <f>B122</f>
        <v>0</v>
      </c>
      <c r="C120" s="35">
        <f>C122+C123</f>
        <v>50249</v>
      </c>
      <c r="D120" s="29">
        <f>B120+C120</f>
        <v>50249</v>
      </c>
    </row>
    <row r="121" spans="1:4" ht="12.75" customHeight="1">
      <c r="A121" s="11" t="s">
        <v>2</v>
      </c>
      <c r="B121" s="25"/>
      <c r="C121" s="25"/>
      <c r="D121" s="25"/>
    </row>
    <row r="122" spans="1:4" ht="12.75" customHeight="1">
      <c r="A122" s="6" t="s">
        <v>86</v>
      </c>
      <c r="B122" s="24"/>
      <c r="C122" s="24">
        <v>249</v>
      </c>
      <c r="D122" s="24">
        <f>B122+C122</f>
        <v>249</v>
      </c>
    </row>
    <row r="123" spans="1:4" ht="12.75" customHeight="1">
      <c r="A123" s="6" t="s">
        <v>150</v>
      </c>
      <c r="B123" s="24"/>
      <c r="C123" s="24">
        <v>50000</v>
      </c>
      <c r="D123" s="24">
        <f>B123+C123</f>
        <v>50000</v>
      </c>
    </row>
    <row r="124" spans="1:4" ht="19.5" customHeight="1">
      <c r="A124" s="3" t="s">
        <v>94</v>
      </c>
      <c r="B124" s="23">
        <f>B125+B132</f>
        <v>57839.7</v>
      </c>
      <c r="C124" s="23">
        <f>C125+C132</f>
        <v>20000</v>
      </c>
      <c r="D124" s="23">
        <f>D125+D132</f>
        <v>77839.7</v>
      </c>
    </row>
    <row r="125" spans="1:4" ht="15" customHeight="1">
      <c r="A125" s="7" t="s">
        <v>43</v>
      </c>
      <c r="B125" s="29">
        <f>SUM(B127:B130)</f>
        <v>42960</v>
      </c>
      <c r="C125" s="29">
        <f>SUM(C127:C130)</f>
        <v>5000</v>
      </c>
      <c r="D125" s="29">
        <f>B125+C125</f>
        <v>47960</v>
      </c>
    </row>
    <row r="126" spans="1:4" ht="10.5" customHeight="1">
      <c r="A126" s="4" t="s">
        <v>2</v>
      </c>
      <c r="B126" s="24"/>
      <c r="C126" s="24"/>
      <c r="D126" s="23"/>
    </row>
    <row r="127" spans="1:4" ht="12.75" customHeight="1">
      <c r="A127" s="5" t="s">
        <v>11</v>
      </c>
      <c r="B127" s="24">
        <v>281.2</v>
      </c>
      <c r="C127" s="24"/>
      <c r="D127" s="24">
        <f aca="true" t="shared" si="6" ref="D127:D132">B127+C127</f>
        <v>281.2</v>
      </c>
    </row>
    <row r="128" spans="1:4" ht="12.75" customHeight="1">
      <c r="A128" s="5" t="s">
        <v>22</v>
      </c>
      <c r="B128" s="24">
        <v>5000</v>
      </c>
      <c r="C128" s="24"/>
      <c r="D128" s="24">
        <f t="shared" si="6"/>
        <v>5000</v>
      </c>
    </row>
    <row r="129" spans="1:4" ht="12.75" customHeight="1">
      <c r="A129" s="5" t="s">
        <v>95</v>
      </c>
      <c r="B129" s="24">
        <v>451.1</v>
      </c>
      <c r="C129" s="24"/>
      <c r="D129" s="24">
        <f t="shared" si="6"/>
        <v>451.1</v>
      </c>
    </row>
    <row r="130" spans="1:4" ht="12.75" customHeight="1">
      <c r="A130" s="5" t="s">
        <v>93</v>
      </c>
      <c r="B130" s="24">
        <f>38877.7-1650</f>
        <v>37227.7</v>
      </c>
      <c r="C130" s="24">
        <v>5000</v>
      </c>
      <c r="D130" s="24">
        <f t="shared" si="6"/>
        <v>42227.7</v>
      </c>
    </row>
    <row r="131" spans="1:4" ht="12.75" customHeight="1">
      <c r="A131" s="5" t="s">
        <v>96</v>
      </c>
      <c r="B131" s="24">
        <v>760</v>
      </c>
      <c r="C131" s="24"/>
      <c r="D131" s="24">
        <f t="shared" si="6"/>
        <v>760</v>
      </c>
    </row>
    <row r="132" spans="1:4" ht="15" customHeight="1">
      <c r="A132" s="14" t="s">
        <v>44</v>
      </c>
      <c r="B132" s="35">
        <f>B134</f>
        <v>14879.7</v>
      </c>
      <c r="C132" s="35">
        <f>C134</f>
        <v>15000</v>
      </c>
      <c r="D132" s="29">
        <f t="shared" si="6"/>
        <v>29879.7</v>
      </c>
    </row>
    <row r="133" spans="1:4" ht="10.5" customHeight="1">
      <c r="A133" s="11" t="s">
        <v>2</v>
      </c>
      <c r="B133" s="25"/>
      <c r="C133" s="25"/>
      <c r="D133" s="25"/>
    </row>
    <row r="134" spans="1:4" ht="12.75" customHeight="1">
      <c r="A134" s="9" t="s">
        <v>93</v>
      </c>
      <c r="B134" s="26">
        <v>14879.7</v>
      </c>
      <c r="C134" s="26">
        <v>15000</v>
      </c>
      <c r="D134" s="24">
        <f>B134+C134</f>
        <v>29879.7</v>
      </c>
    </row>
    <row r="135" spans="1:4" ht="12.75" customHeight="1">
      <c r="A135" s="5" t="s">
        <v>78</v>
      </c>
      <c r="B135" s="24">
        <v>1650</v>
      </c>
      <c r="C135" s="24"/>
      <c r="D135" s="24">
        <f>B135+C135</f>
        <v>1650</v>
      </c>
    </row>
    <row r="136" spans="1:4" ht="19.5" customHeight="1">
      <c r="A136" s="3" t="s">
        <v>21</v>
      </c>
      <c r="B136" s="23">
        <f>B137+B153</f>
        <v>1282525.3</v>
      </c>
      <c r="C136" s="23">
        <f>C137+C153</f>
        <v>956291.6</v>
      </c>
      <c r="D136" s="23">
        <f>D137+D153</f>
        <v>2238816.9</v>
      </c>
    </row>
    <row r="137" spans="1:4" ht="12.75" customHeight="1">
      <c r="A137" s="7" t="s">
        <v>43</v>
      </c>
      <c r="B137" s="29">
        <f>SUM(B139:B152)</f>
        <v>1258425.3</v>
      </c>
      <c r="C137" s="29">
        <f>SUM(C139:C152)</f>
        <v>951940.2999999999</v>
      </c>
      <c r="D137" s="29">
        <f>B137+C137</f>
        <v>2210365.6</v>
      </c>
    </row>
    <row r="138" spans="1:4" ht="10.5" customHeight="1">
      <c r="A138" s="4" t="s">
        <v>2</v>
      </c>
      <c r="B138" s="24"/>
      <c r="C138" s="24"/>
      <c r="D138" s="24"/>
    </row>
    <row r="139" spans="1:4" ht="12.75" customHeight="1">
      <c r="A139" s="6" t="s">
        <v>22</v>
      </c>
      <c r="B139" s="24">
        <v>281830</v>
      </c>
      <c r="C139" s="24">
        <v>1507</v>
      </c>
      <c r="D139" s="24">
        <f aca="true" t="shared" si="7" ref="D139:D152">B139+C139</f>
        <v>283337</v>
      </c>
    </row>
    <row r="140" spans="1:4" ht="12.75" customHeight="1">
      <c r="A140" s="6" t="s">
        <v>38</v>
      </c>
      <c r="B140" s="24"/>
      <c r="C140" s="24"/>
      <c r="D140" s="24"/>
    </row>
    <row r="141" spans="1:4" ht="12.75" customHeight="1">
      <c r="A141" s="6" t="s">
        <v>35</v>
      </c>
      <c r="B141" s="24">
        <v>355056.2</v>
      </c>
      <c r="C141" s="24">
        <v>357797</v>
      </c>
      <c r="D141" s="24">
        <f t="shared" si="7"/>
        <v>712853.2</v>
      </c>
    </row>
    <row r="142" spans="1:5" ht="12.75" customHeight="1">
      <c r="A142" s="6" t="s">
        <v>36</v>
      </c>
      <c r="B142" s="24">
        <v>30900</v>
      </c>
      <c r="C142" s="24">
        <v>32475</v>
      </c>
      <c r="D142" s="24">
        <f t="shared" si="7"/>
        <v>63375</v>
      </c>
      <c r="E142" s="1"/>
    </row>
    <row r="143" spans="1:4" ht="12.75" customHeight="1">
      <c r="A143" s="6" t="s">
        <v>37</v>
      </c>
      <c r="B143" s="24">
        <v>548419.8</v>
      </c>
      <c r="C143" s="24">
        <v>545678</v>
      </c>
      <c r="D143" s="24">
        <f t="shared" si="7"/>
        <v>1094097.8</v>
      </c>
    </row>
    <row r="144" spans="1:4" ht="12.75" customHeight="1">
      <c r="A144" s="6" t="s">
        <v>41</v>
      </c>
      <c r="B144" s="24">
        <v>1330</v>
      </c>
      <c r="C144" s="24"/>
      <c r="D144" s="24">
        <f t="shared" si="7"/>
        <v>1330</v>
      </c>
    </row>
    <row r="145" spans="1:4" ht="12.75" customHeight="1">
      <c r="A145" s="6" t="s">
        <v>97</v>
      </c>
      <c r="B145" s="24">
        <v>1241.2</v>
      </c>
      <c r="C145" s="24"/>
      <c r="D145" s="24">
        <f t="shared" si="7"/>
        <v>1241.2</v>
      </c>
    </row>
    <row r="146" spans="1:4" ht="12.75" customHeight="1">
      <c r="A146" s="6" t="s">
        <v>140</v>
      </c>
      <c r="B146" s="24">
        <v>0.1</v>
      </c>
      <c r="C146" s="24">
        <v>34.6</v>
      </c>
      <c r="D146" s="24">
        <f t="shared" si="7"/>
        <v>34.7</v>
      </c>
    </row>
    <row r="147" spans="1:4" ht="12.75" customHeight="1">
      <c r="A147" s="6" t="s">
        <v>127</v>
      </c>
      <c r="B147" s="24"/>
      <c r="C147" s="24">
        <v>18526.1</v>
      </c>
      <c r="D147" s="24">
        <f t="shared" si="7"/>
        <v>18526.1</v>
      </c>
    </row>
    <row r="148" spans="1:4" ht="12.75" customHeight="1">
      <c r="A148" s="6" t="s">
        <v>128</v>
      </c>
      <c r="B148" s="24"/>
      <c r="C148" s="24">
        <v>57.5</v>
      </c>
      <c r="D148" s="24">
        <f>B148+C148</f>
        <v>57.5</v>
      </c>
    </row>
    <row r="149" spans="1:4" ht="12.75" customHeight="1">
      <c r="A149" s="6" t="s">
        <v>129</v>
      </c>
      <c r="B149" s="24"/>
      <c r="C149" s="24">
        <v>746</v>
      </c>
      <c r="D149" s="24">
        <f>B149+C149</f>
        <v>746</v>
      </c>
    </row>
    <row r="150" spans="1:4" ht="12.75" customHeight="1">
      <c r="A150" s="6" t="s">
        <v>57</v>
      </c>
      <c r="B150" s="24">
        <v>18</v>
      </c>
      <c r="C150" s="24">
        <f>28.5+20.9</f>
        <v>49.4</v>
      </c>
      <c r="D150" s="24">
        <f t="shared" si="7"/>
        <v>67.4</v>
      </c>
    </row>
    <row r="151" spans="1:4" ht="12.75" customHeight="1">
      <c r="A151" s="5" t="s">
        <v>11</v>
      </c>
      <c r="B151" s="24">
        <v>24630</v>
      </c>
      <c r="C151" s="24">
        <v>-1240.3</v>
      </c>
      <c r="D151" s="24">
        <f t="shared" si="7"/>
        <v>23389.7</v>
      </c>
    </row>
    <row r="152" spans="1:4" ht="12.75" customHeight="1">
      <c r="A152" s="5" t="s">
        <v>56</v>
      </c>
      <c r="B152" s="24">
        <v>15000</v>
      </c>
      <c r="C152" s="24">
        <v>-3690</v>
      </c>
      <c r="D152" s="24">
        <f t="shared" si="7"/>
        <v>11310</v>
      </c>
    </row>
    <row r="153" spans="1:4" ht="15" customHeight="1">
      <c r="A153" s="14" t="s">
        <v>44</v>
      </c>
      <c r="B153" s="35">
        <f>SUM(B155:B158)</f>
        <v>24100</v>
      </c>
      <c r="C153" s="35">
        <f>SUM(C155:C158)</f>
        <v>4351.3</v>
      </c>
      <c r="D153" s="29">
        <f>B153+C153</f>
        <v>28451.3</v>
      </c>
    </row>
    <row r="154" spans="1:4" ht="10.5" customHeight="1">
      <c r="A154" s="4" t="s">
        <v>2</v>
      </c>
      <c r="B154" s="25"/>
      <c r="C154" s="25"/>
      <c r="D154" s="25"/>
    </row>
    <row r="155" spans="1:4" ht="12.75" customHeight="1">
      <c r="A155" s="9" t="s">
        <v>53</v>
      </c>
      <c r="B155" s="26">
        <v>24000</v>
      </c>
      <c r="C155" s="26"/>
      <c r="D155" s="24">
        <f>B155+C155</f>
        <v>24000</v>
      </c>
    </row>
    <row r="156" spans="1:4" ht="12.75" customHeight="1">
      <c r="A156" s="6" t="s">
        <v>127</v>
      </c>
      <c r="B156" s="24"/>
      <c r="C156" s="24">
        <v>661.3</v>
      </c>
      <c r="D156" s="24">
        <f>B156+C156</f>
        <v>661.3</v>
      </c>
    </row>
    <row r="157" spans="1:4" ht="12.75" customHeight="1">
      <c r="A157" s="9" t="s">
        <v>73</v>
      </c>
      <c r="B157" s="26">
        <v>100</v>
      </c>
      <c r="C157" s="26"/>
      <c r="D157" s="24">
        <f>B157+C157</f>
        <v>100</v>
      </c>
    </row>
    <row r="158" spans="1:4" ht="12.75" customHeight="1">
      <c r="A158" s="52" t="s">
        <v>56</v>
      </c>
      <c r="B158" s="53"/>
      <c r="C158" s="53">
        <v>3690</v>
      </c>
      <c r="D158" s="53">
        <f>B158+C158</f>
        <v>3690</v>
      </c>
    </row>
    <row r="159" spans="1:4" ht="19.5" customHeight="1">
      <c r="A159" s="3" t="s">
        <v>23</v>
      </c>
      <c r="B159" s="23">
        <f>B160+B169</f>
        <v>276830.7</v>
      </c>
      <c r="C159" s="23">
        <f>C160+C169</f>
        <v>1060.2</v>
      </c>
      <c r="D159" s="23">
        <f>D160+D169</f>
        <v>277890.9</v>
      </c>
    </row>
    <row r="160" spans="1:4" ht="15" customHeight="1">
      <c r="A160" s="7" t="s">
        <v>43</v>
      </c>
      <c r="B160" s="29">
        <f>SUM(B162:B168)</f>
        <v>276380.10000000003</v>
      </c>
      <c r="C160" s="29">
        <f>SUM(C162:C168)</f>
        <v>1060.2</v>
      </c>
      <c r="D160" s="29">
        <f>B160+C160</f>
        <v>277440.30000000005</v>
      </c>
    </row>
    <row r="161" spans="1:4" ht="10.5" customHeight="1">
      <c r="A161" s="4" t="s">
        <v>2</v>
      </c>
      <c r="B161" s="24"/>
      <c r="C161" s="24"/>
      <c r="D161" s="23"/>
    </row>
    <row r="162" spans="1:4" ht="12.75" customHeight="1">
      <c r="A162" s="6" t="s">
        <v>22</v>
      </c>
      <c r="B162" s="24">
        <v>183018.6</v>
      </c>
      <c r="C162" s="24">
        <v>262</v>
      </c>
      <c r="D162" s="24">
        <f aca="true" t="shared" si="8" ref="D162:D168">B162+C162</f>
        <v>183280.6</v>
      </c>
    </row>
    <row r="163" spans="1:4" ht="12.75" customHeight="1">
      <c r="A163" s="6" t="s">
        <v>142</v>
      </c>
      <c r="B163" s="24">
        <v>8760</v>
      </c>
      <c r="C163" s="24"/>
      <c r="D163" s="24">
        <f t="shared" si="8"/>
        <v>8760</v>
      </c>
    </row>
    <row r="164" spans="1:4" ht="12.75" customHeight="1">
      <c r="A164" s="6" t="s">
        <v>98</v>
      </c>
      <c r="B164" s="24">
        <v>50000</v>
      </c>
      <c r="C164" s="24"/>
      <c r="D164" s="24">
        <f t="shared" si="8"/>
        <v>50000</v>
      </c>
    </row>
    <row r="165" spans="1:4" ht="12.75" customHeight="1">
      <c r="A165" s="6" t="s">
        <v>57</v>
      </c>
      <c r="B165" s="24">
        <v>1.4</v>
      </c>
      <c r="C165" s="24">
        <v>11.2</v>
      </c>
      <c r="D165" s="24">
        <f t="shared" si="8"/>
        <v>12.6</v>
      </c>
    </row>
    <row r="166" spans="1:4" ht="12.75" customHeight="1">
      <c r="A166" s="6" t="s">
        <v>152</v>
      </c>
      <c r="B166" s="24"/>
      <c r="C166" s="24">
        <v>94</v>
      </c>
      <c r="D166" s="24">
        <f>B166+C166</f>
        <v>94</v>
      </c>
    </row>
    <row r="167" spans="1:4" ht="12.75" customHeight="1">
      <c r="A167" s="6" t="s">
        <v>52</v>
      </c>
      <c r="B167" s="31">
        <v>504.7</v>
      </c>
      <c r="C167" s="31"/>
      <c r="D167" s="24">
        <f t="shared" si="8"/>
        <v>504.7</v>
      </c>
    </row>
    <row r="168" spans="1:4" ht="12.75" customHeight="1">
      <c r="A168" s="5" t="s">
        <v>11</v>
      </c>
      <c r="B168" s="24">
        <v>34095.4</v>
      </c>
      <c r="C168" s="24">
        <f>-262+955</f>
        <v>693</v>
      </c>
      <c r="D168" s="24">
        <f t="shared" si="8"/>
        <v>34788.4</v>
      </c>
    </row>
    <row r="169" spans="1:4" ht="15" customHeight="1">
      <c r="A169" s="7" t="s">
        <v>44</v>
      </c>
      <c r="B169" s="29">
        <f>SUM(B171:B172)</f>
        <v>450.6</v>
      </c>
      <c r="C169" s="29">
        <f>SUM(C171:C172)</f>
        <v>0</v>
      </c>
      <c r="D169" s="29">
        <f>B169+C169</f>
        <v>450.6</v>
      </c>
    </row>
    <row r="170" spans="1:4" ht="10.5" customHeight="1">
      <c r="A170" s="4" t="s">
        <v>2</v>
      </c>
      <c r="B170" s="24"/>
      <c r="C170" s="24"/>
      <c r="D170" s="24"/>
    </row>
    <row r="171" spans="1:4" ht="12.75" customHeight="1">
      <c r="A171" s="6" t="s">
        <v>69</v>
      </c>
      <c r="B171" s="24">
        <v>200.6</v>
      </c>
      <c r="C171" s="24"/>
      <c r="D171" s="24">
        <f>B171+C171</f>
        <v>200.6</v>
      </c>
    </row>
    <row r="172" spans="1:4" ht="12.75" customHeight="1">
      <c r="A172" s="6" t="s">
        <v>73</v>
      </c>
      <c r="B172" s="24">
        <v>250</v>
      </c>
      <c r="C172" s="24"/>
      <c r="D172" s="24">
        <f>B172+C172</f>
        <v>250</v>
      </c>
    </row>
    <row r="173" spans="1:4" ht="19.5" customHeight="1">
      <c r="A173" s="13" t="s">
        <v>24</v>
      </c>
      <c r="B173" s="50">
        <f>B174+B182</f>
        <v>114072.2</v>
      </c>
      <c r="C173" s="50">
        <f>C174+C182</f>
        <v>757</v>
      </c>
      <c r="D173" s="25">
        <f>D174+D182</f>
        <v>114829.2</v>
      </c>
    </row>
    <row r="174" spans="1:4" ht="15" customHeight="1">
      <c r="A174" s="7" t="s">
        <v>43</v>
      </c>
      <c r="B174" s="29">
        <f>SUM(B176:B181)</f>
        <v>114072.2</v>
      </c>
      <c r="C174" s="29">
        <f>SUM(C176:C181)</f>
        <v>497.9</v>
      </c>
      <c r="D174" s="29">
        <f>B174+C174</f>
        <v>114570.09999999999</v>
      </c>
    </row>
    <row r="175" spans="1:4" ht="10.5" customHeight="1">
      <c r="A175" s="4" t="s">
        <v>2</v>
      </c>
      <c r="B175" s="24"/>
      <c r="C175" s="24"/>
      <c r="D175" s="24"/>
    </row>
    <row r="176" spans="1:4" ht="12.75" customHeight="1">
      <c r="A176" s="6" t="s">
        <v>22</v>
      </c>
      <c r="B176" s="24">
        <v>85533</v>
      </c>
      <c r="C176" s="24"/>
      <c r="D176" s="24">
        <f aca="true" t="shared" si="9" ref="D176:D182">B176+C176</f>
        <v>85533</v>
      </c>
    </row>
    <row r="177" spans="1:4" ht="12.75" customHeight="1">
      <c r="A177" s="6" t="s">
        <v>57</v>
      </c>
      <c r="B177" s="24">
        <v>18.2</v>
      </c>
      <c r="C177" s="24">
        <v>19.9</v>
      </c>
      <c r="D177" s="24">
        <f t="shared" si="9"/>
        <v>38.099999999999994</v>
      </c>
    </row>
    <row r="178" spans="1:4" ht="12.75" customHeight="1">
      <c r="A178" s="6" t="s">
        <v>11</v>
      </c>
      <c r="B178" s="24">
        <v>14153</v>
      </c>
      <c r="C178" s="24"/>
      <c r="D178" s="24">
        <f t="shared" si="9"/>
        <v>14153</v>
      </c>
    </row>
    <row r="179" spans="1:4" ht="12.75" customHeight="1">
      <c r="A179" s="6" t="s">
        <v>77</v>
      </c>
      <c r="B179" s="24">
        <v>6368</v>
      </c>
      <c r="C179" s="24"/>
      <c r="D179" s="24">
        <f t="shared" si="9"/>
        <v>6368</v>
      </c>
    </row>
    <row r="180" spans="1:4" ht="12.75" customHeight="1">
      <c r="A180" s="6" t="s">
        <v>133</v>
      </c>
      <c r="B180" s="24"/>
      <c r="C180" s="24">
        <v>478</v>
      </c>
      <c r="D180" s="24">
        <f t="shared" si="9"/>
        <v>478</v>
      </c>
    </row>
    <row r="181" spans="1:4" ht="12.75" customHeight="1">
      <c r="A181" s="5" t="s">
        <v>56</v>
      </c>
      <c r="B181" s="24">
        <v>8000</v>
      </c>
      <c r="C181" s="24"/>
      <c r="D181" s="24">
        <f t="shared" si="9"/>
        <v>8000</v>
      </c>
    </row>
    <row r="182" spans="1:4" ht="15" customHeight="1">
      <c r="A182" s="7" t="s">
        <v>44</v>
      </c>
      <c r="B182" s="29">
        <f>B184</f>
        <v>0</v>
      </c>
      <c r="C182" s="29">
        <f>C184</f>
        <v>259.1</v>
      </c>
      <c r="D182" s="29">
        <f t="shared" si="9"/>
        <v>259.1</v>
      </c>
    </row>
    <row r="183" spans="1:4" ht="10.5" customHeight="1">
      <c r="A183" s="4" t="s">
        <v>2</v>
      </c>
      <c r="B183" s="24"/>
      <c r="C183" s="24"/>
      <c r="D183" s="24"/>
    </row>
    <row r="184" spans="1:4" ht="12.75" customHeight="1">
      <c r="A184" s="6" t="s">
        <v>74</v>
      </c>
      <c r="B184" s="27"/>
      <c r="C184" s="27">
        <v>259.1</v>
      </c>
      <c r="D184" s="24">
        <f>B184+C184</f>
        <v>259.1</v>
      </c>
    </row>
    <row r="185" spans="1:4" ht="21.75" customHeight="1">
      <c r="A185" s="3" t="s">
        <v>45</v>
      </c>
      <c r="B185" s="23">
        <v>4360</v>
      </c>
      <c r="C185" s="23">
        <f>C187</f>
        <v>0</v>
      </c>
      <c r="D185" s="23">
        <f>D187</f>
        <v>4360</v>
      </c>
    </row>
    <row r="186" spans="1:4" ht="10.5" customHeight="1">
      <c r="A186" s="4" t="s">
        <v>2</v>
      </c>
      <c r="B186" s="24"/>
      <c r="C186" s="24"/>
      <c r="D186" s="24"/>
    </row>
    <row r="187" spans="1:4" ht="12.75" customHeight="1">
      <c r="A187" s="6" t="s">
        <v>79</v>
      </c>
      <c r="B187" s="27">
        <v>4360</v>
      </c>
      <c r="C187" s="27"/>
      <c r="D187" s="24">
        <f>B187+C187</f>
        <v>4360</v>
      </c>
    </row>
    <row r="188" spans="1:4" ht="19.5" customHeight="1">
      <c r="A188" s="3" t="s">
        <v>25</v>
      </c>
      <c r="B188" s="23">
        <f>B189+B196</f>
        <v>405091.60000000003</v>
      </c>
      <c r="C188" s="23">
        <f>C189+C196</f>
        <v>223.79999999999998</v>
      </c>
      <c r="D188" s="23">
        <f>D189+D196</f>
        <v>405315.4</v>
      </c>
    </row>
    <row r="189" spans="1:4" ht="15" customHeight="1">
      <c r="A189" s="7" t="s">
        <v>43</v>
      </c>
      <c r="B189" s="29">
        <f>SUM(B191:B195)</f>
        <v>405091.60000000003</v>
      </c>
      <c r="C189" s="29">
        <f>SUM(C191:C195)</f>
        <v>17.1</v>
      </c>
      <c r="D189" s="29">
        <f>B189+C189</f>
        <v>405108.7</v>
      </c>
    </row>
    <row r="190" spans="1:4" ht="10.5" customHeight="1">
      <c r="A190" s="4" t="s">
        <v>2</v>
      </c>
      <c r="B190" s="24"/>
      <c r="C190" s="24"/>
      <c r="D190" s="24"/>
    </row>
    <row r="191" spans="1:4" ht="12.75" customHeight="1">
      <c r="A191" s="5" t="s">
        <v>26</v>
      </c>
      <c r="B191" s="24">
        <v>329796</v>
      </c>
      <c r="C191" s="24"/>
      <c r="D191" s="24">
        <f aca="true" t="shared" si="10" ref="D191:D196">B191+C191</f>
        <v>329796</v>
      </c>
    </row>
    <row r="192" spans="1:4" ht="12.75" customHeight="1">
      <c r="A192" s="6" t="s">
        <v>77</v>
      </c>
      <c r="B192" s="27">
        <v>63</v>
      </c>
      <c r="C192" s="27">
        <v>50.4</v>
      </c>
      <c r="D192" s="24">
        <f t="shared" si="10"/>
        <v>113.4</v>
      </c>
    </row>
    <row r="193" spans="1:4" ht="12.75" customHeight="1">
      <c r="A193" s="5" t="s">
        <v>11</v>
      </c>
      <c r="B193" s="24">
        <f>11442.6-63+182.6</f>
        <v>11562.2</v>
      </c>
      <c r="C193" s="24">
        <f>-50.4+17.1</f>
        <v>-33.3</v>
      </c>
      <c r="D193" s="24">
        <f t="shared" si="10"/>
        <v>11528.900000000001</v>
      </c>
    </row>
    <row r="194" spans="1:4" ht="12.75" customHeight="1">
      <c r="A194" s="5" t="s">
        <v>99</v>
      </c>
      <c r="B194" s="24">
        <v>48670.4</v>
      </c>
      <c r="C194" s="24"/>
      <c r="D194" s="24">
        <f t="shared" si="10"/>
        <v>48670.4</v>
      </c>
    </row>
    <row r="195" spans="1:4" ht="12.75" customHeight="1">
      <c r="A195" s="5" t="s">
        <v>56</v>
      </c>
      <c r="B195" s="24">
        <v>15000</v>
      </c>
      <c r="C195" s="24"/>
      <c r="D195" s="24">
        <f t="shared" si="10"/>
        <v>15000</v>
      </c>
    </row>
    <row r="196" spans="1:4" ht="12.75" customHeight="1">
      <c r="A196" s="7" t="s">
        <v>44</v>
      </c>
      <c r="B196" s="29">
        <f>B198</f>
        <v>0</v>
      </c>
      <c r="C196" s="29">
        <f>C198</f>
        <v>206.7</v>
      </c>
      <c r="D196" s="29">
        <f t="shared" si="10"/>
        <v>206.7</v>
      </c>
    </row>
    <row r="197" spans="1:4" ht="12.75" customHeight="1">
      <c r="A197" s="4" t="s">
        <v>2</v>
      </c>
      <c r="B197" s="24"/>
      <c r="C197" s="24"/>
      <c r="D197" s="24"/>
    </row>
    <row r="198" spans="1:4" ht="12.75" customHeight="1">
      <c r="A198" s="6" t="s">
        <v>137</v>
      </c>
      <c r="B198" s="27"/>
      <c r="C198" s="27">
        <v>206.7</v>
      </c>
      <c r="D198" s="24">
        <f>B198+C198</f>
        <v>206.7</v>
      </c>
    </row>
    <row r="199" spans="1:4" ht="19.5" customHeight="1">
      <c r="A199" s="3" t="s">
        <v>100</v>
      </c>
      <c r="B199" s="23">
        <f>B200+B206</f>
        <v>60096.899999999994</v>
      </c>
      <c r="C199" s="23">
        <f>C200+C206</f>
        <v>3</v>
      </c>
      <c r="D199" s="23">
        <f>D200+D206</f>
        <v>60099.899999999994</v>
      </c>
    </row>
    <row r="200" spans="1:4" ht="15" customHeight="1">
      <c r="A200" s="7" t="s">
        <v>43</v>
      </c>
      <c r="B200" s="29">
        <f>SUM(B202:B205)</f>
        <v>43125.6</v>
      </c>
      <c r="C200" s="29">
        <f>SUM(C202:C205)</f>
        <v>3</v>
      </c>
      <c r="D200" s="29">
        <f>B200+C200</f>
        <v>43128.6</v>
      </c>
    </row>
    <row r="201" spans="1:4" ht="10.5" customHeight="1">
      <c r="A201" s="4" t="s">
        <v>2</v>
      </c>
      <c r="B201" s="24"/>
      <c r="C201" s="24"/>
      <c r="D201" s="23"/>
    </row>
    <row r="202" spans="1:4" ht="12.75" customHeight="1">
      <c r="A202" s="5" t="s">
        <v>11</v>
      </c>
      <c r="B202" s="24">
        <f>7892.6+27995</f>
        <v>35887.6</v>
      </c>
      <c r="C202" s="24"/>
      <c r="D202" s="24">
        <f>B202+C202</f>
        <v>35887.6</v>
      </c>
    </row>
    <row r="203" spans="1:4" ht="12.75" customHeight="1">
      <c r="A203" s="5" t="s">
        <v>101</v>
      </c>
      <c r="B203" s="24">
        <v>150</v>
      </c>
      <c r="C203" s="24"/>
      <c r="D203" s="24">
        <f>B203+C203</f>
        <v>150</v>
      </c>
    </row>
    <row r="204" spans="1:4" ht="12.75" customHeight="1">
      <c r="A204" s="5" t="s">
        <v>131</v>
      </c>
      <c r="B204" s="24"/>
      <c r="C204" s="24">
        <v>3</v>
      </c>
      <c r="D204" s="24">
        <f>B204+C204</f>
        <v>3</v>
      </c>
    </row>
    <row r="205" spans="1:4" ht="12.75" customHeight="1">
      <c r="A205" s="5" t="s">
        <v>56</v>
      </c>
      <c r="B205" s="24">
        <v>7088</v>
      </c>
      <c r="C205" s="24"/>
      <c r="D205" s="24">
        <f>B205+C205</f>
        <v>7088</v>
      </c>
    </row>
    <row r="206" spans="1:4" ht="15" customHeight="1">
      <c r="A206" s="7" t="s">
        <v>44</v>
      </c>
      <c r="B206" s="29">
        <f>B208+B209</f>
        <v>16971.3</v>
      </c>
      <c r="C206" s="29">
        <f>C208+C209</f>
        <v>0</v>
      </c>
      <c r="D206" s="29">
        <f>B206+C206</f>
        <v>16971.3</v>
      </c>
    </row>
    <row r="207" spans="1:4" ht="10.5" customHeight="1">
      <c r="A207" s="4" t="s">
        <v>2</v>
      </c>
      <c r="B207" s="24"/>
      <c r="C207" s="24"/>
      <c r="D207" s="24"/>
    </row>
    <row r="208" spans="1:4" ht="12.75" customHeight="1">
      <c r="A208" s="6" t="s">
        <v>53</v>
      </c>
      <c r="B208" s="24">
        <f>1490+12500+455.3</f>
        <v>14445.3</v>
      </c>
      <c r="C208" s="24"/>
      <c r="D208" s="24">
        <f>B208+C208</f>
        <v>14445.3</v>
      </c>
    </row>
    <row r="209" spans="1:4" ht="12.75" customHeight="1">
      <c r="A209" s="52" t="s">
        <v>56</v>
      </c>
      <c r="B209" s="53">
        <v>2526</v>
      </c>
      <c r="C209" s="53"/>
      <c r="D209" s="53">
        <f>B209+C209</f>
        <v>2526</v>
      </c>
    </row>
    <row r="210" spans="1:4" ht="19.5" customHeight="1">
      <c r="A210" s="3" t="s">
        <v>27</v>
      </c>
      <c r="B210" s="23">
        <f>B211</f>
        <v>186465.09999999998</v>
      </c>
      <c r="C210" s="23">
        <f>C211</f>
        <v>-49000</v>
      </c>
      <c r="D210" s="23">
        <f>D211</f>
        <v>137465.09999999998</v>
      </c>
    </row>
    <row r="211" spans="1:4" ht="15" customHeight="1">
      <c r="A211" s="7" t="s">
        <v>43</v>
      </c>
      <c r="B211" s="29">
        <f>SUM(B213:B216)-B215</f>
        <v>186465.09999999998</v>
      </c>
      <c r="C211" s="29">
        <f>SUM(C213:C216)-C215</f>
        <v>-49000</v>
      </c>
      <c r="D211" s="29">
        <f>B211+C211</f>
        <v>137465.09999999998</v>
      </c>
    </row>
    <row r="212" spans="1:4" ht="10.5" customHeight="1">
      <c r="A212" s="4" t="s">
        <v>2</v>
      </c>
      <c r="B212" s="23"/>
      <c r="C212" s="23"/>
      <c r="D212" s="23"/>
    </row>
    <row r="213" spans="1:4" ht="12.75" customHeight="1">
      <c r="A213" s="5" t="s">
        <v>42</v>
      </c>
      <c r="B213" s="24">
        <v>178705</v>
      </c>
      <c r="C213" s="24">
        <v>-49000</v>
      </c>
      <c r="D213" s="24">
        <f>B213+C213</f>
        <v>129705</v>
      </c>
    </row>
    <row r="214" spans="1:4" ht="12.75" customHeight="1">
      <c r="A214" s="11" t="s">
        <v>58</v>
      </c>
      <c r="B214" s="24"/>
      <c r="C214" s="24"/>
      <c r="D214" s="24"/>
    </row>
    <row r="215" spans="1:4" ht="12.75" customHeight="1">
      <c r="A215" s="5" t="s">
        <v>102</v>
      </c>
      <c r="B215" s="24">
        <v>178600</v>
      </c>
      <c r="C215" s="24">
        <v>-49000</v>
      </c>
      <c r="D215" s="24">
        <f>B215+C215</f>
        <v>129600</v>
      </c>
    </row>
    <row r="216" spans="1:4" ht="12.75" customHeight="1">
      <c r="A216" s="5" t="s">
        <v>46</v>
      </c>
      <c r="B216" s="24">
        <v>7760.1</v>
      </c>
      <c r="C216" s="24"/>
      <c r="D216" s="24">
        <f>B216+C216</f>
        <v>7760.1</v>
      </c>
    </row>
    <row r="217" spans="1:4" ht="21.75" customHeight="1">
      <c r="A217" s="3" t="s">
        <v>59</v>
      </c>
      <c r="B217" s="23">
        <f>B223+B225+B227+B230+B233+B239+B242+B222</f>
        <v>610755</v>
      </c>
      <c r="C217" s="23">
        <f>C223+C225+C227+C230+C233+C239+C242+C222+C229</f>
        <v>50145.4</v>
      </c>
      <c r="D217" s="23">
        <f>B217+C217</f>
        <v>660900.4</v>
      </c>
    </row>
    <row r="218" spans="1:4" ht="10.5" customHeight="1">
      <c r="A218" s="9" t="s">
        <v>2</v>
      </c>
      <c r="B218" s="23"/>
      <c r="C218" s="23"/>
      <c r="D218" s="23"/>
    </row>
    <row r="219" spans="1:4" ht="12.75" customHeight="1">
      <c r="A219" s="3" t="s">
        <v>43</v>
      </c>
      <c r="B219" s="23">
        <f>B222+B232+B238+B241+B244+B229+B235</f>
        <v>21106.2</v>
      </c>
      <c r="C219" s="23">
        <f>C222+C232+C238+C241+C244+C229+C235</f>
        <v>1000</v>
      </c>
      <c r="D219" s="23">
        <f>B219+C219</f>
        <v>22106.2</v>
      </c>
    </row>
    <row r="220" spans="1:4" ht="12.75" customHeight="1">
      <c r="A220" s="3" t="s">
        <v>44</v>
      </c>
      <c r="B220" s="23">
        <f>B217-B219</f>
        <v>589648.8</v>
      </c>
      <c r="C220" s="23">
        <f>C217-C219</f>
        <v>49145.4</v>
      </c>
      <c r="D220" s="23">
        <f>B220+C220</f>
        <v>638794.2000000001</v>
      </c>
    </row>
    <row r="221" spans="1:4" ht="10.5" customHeight="1">
      <c r="A221" s="11" t="s">
        <v>60</v>
      </c>
      <c r="B221" s="23"/>
      <c r="C221" s="23"/>
      <c r="D221" s="23"/>
    </row>
    <row r="222" spans="1:4" ht="12.75" customHeight="1">
      <c r="A222" s="9" t="s">
        <v>103</v>
      </c>
      <c r="B222" s="26">
        <v>950</v>
      </c>
      <c r="C222" s="26">
        <v>-950</v>
      </c>
      <c r="D222" s="24">
        <f aca="true" t="shared" si="11" ref="D222:D245">B222+C222</f>
        <v>0</v>
      </c>
    </row>
    <row r="223" spans="1:4" ht="12.75" customHeight="1">
      <c r="A223" s="9" t="s">
        <v>61</v>
      </c>
      <c r="B223" s="26">
        <v>2672</v>
      </c>
      <c r="C223" s="26"/>
      <c r="D223" s="24">
        <f t="shared" si="11"/>
        <v>2672</v>
      </c>
    </row>
    <row r="224" spans="1:4" ht="12.75" customHeight="1">
      <c r="A224" s="9" t="s">
        <v>62</v>
      </c>
      <c r="B224" s="26">
        <v>2672</v>
      </c>
      <c r="C224" s="26"/>
      <c r="D224" s="24">
        <f t="shared" si="11"/>
        <v>2672</v>
      </c>
    </row>
    <row r="225" spans="1:4" ht="12.75" customHeight="1">
      <c r="A225" s="9" t="s">
        <v>50</v>
      </c>
      <c r="B225" s="26">
        <v>17880</v>
      </c>
      <c r="C225" s="26">
        <v>230</v>
      </c>
      <c r="D225" s="24">
        <f t="shared" si="11"/>
        <v>18110</v>
      </c>
    </row>
    <row r="226" spans="1:4" ht="12.75" customHeight="1">
      <c r="A226" s="9" t="s">
        <v>63</v>
      </c>
      <c r="B226" s="26">
        <v>17700</v>
      </c>
      <c r="C226" s="26">
        <v>230</v>
      </c>
      <c r="D226" s="24">
        <f t="shared" si="11"/>
        <v>17930</v>
      </c>
    </row>
    <row r="227" spans="1:4" ht="12.75" customHeight="1">
      <c r="A227" s="9" t="s">
        <v>64</v>
      </c>
      <c r="B227" s="26">
        <v>173094</v>
      </c>
      <c r="C227" s="26">
        <v>49000</v>
      </c>
      <c r="D227" s="24">
        <f t="shared" si="11"/>
        <v>222094</v>
      </c>
    </row>
    <row r="228" spans="1:4" ht="12.75" customHeight="1">
      <c r="A228" s="9" t="s">
        <v>63</v>
      </c>
      <c r="B228" s="26">
        <v>173094</v>
      </c>
      <c r="C228" s="26">
        <v>49000</v>
      </c>
      <c r="D228" s="24">
        <f t="shared" si="11"/>
        <v>222094</v>
      </c>
    </row>
    <row r="229" spans="1:4" ht="12.75" customHeight="1">
      <c r="A229" s="9" t="s">
        <v>135</v>
      </c>
      <c r="B229" s="26"/>
      <c r="C229" s="26">
        <v>950</v>
      </c>
      <c r="D229" s="24">
        <f t="shared" si="11"/>
        <v>950</v>
      </c>
    </row>
    <row r="230" spans="1:4" ht="12.75" customHeight="1">
      <c r="A230" s="9" t="s">
        <v>65</v>
      </c>
      <c r="B230" s="26">
        <v>93186</v>
      </c>
      <c r="C230" s="26">
        <v>1165.4</v>
      </c>
      <c r="D230" s="24">
        <f t="shared" si="11"/>
        <v>94351.4</v>
      </c>
    </row>
    <row r="231" spans="1:4" ht="12.75" customHeight="1">
      <c r="A231" s="9" t="s">
        <v>63</v>
      </c>
      <c r="B231" s="26">
        <v>80168</v>
      </c>
      <c r="C231" s="26"/>
      <c r="D231" s="24">
        <f t="shared" si="11"/>
        <v>80168</v>
      </c>
    </row>
    <row r="232" spans="1:4" ht="12.75" customHeight="1">
      <c r="A232" s="9" t="s">
        <v>75</v>
      </c>
      <c r="B232" s="26">
        <v>13018</v>
      </c>
      <c r="C232" s="26"/>
      <c r="D232" s="24">
        <f t="shared" si="11"/>
        <v>13018</v>
      </c>
    </row>
    <row r="233" spans="1:4" ht="12.75" customHeight="1">
      <c r="A233" s="9" t="s">
        <v>66</v>
      </c>
      <c r="B233" s="26">
        <f>SUM(B234:B238)</f>
        <v>216372</v>
      </c>
      <c r="C233" s="26"/>
      <c r="D233" s="24">
        <f t="shared" si="11"/>
        <v>216372</v>
      </c>
    </row>
    <row r="234" spans="1:4" ht="12.75" customHeight="1">
      <c r="A234" s="9" t="s">
        <v>63</v>
      </c>
      <c r="B234" s="26">
        <v>23260</v>
      </c>
      <c r="C234" s="26"/>
      <c r="D234" s="24">
        <f>B234+C234</f>
        <v>23260</v>
      </c>
    </row>
    <row r="235" spans="1:4" ht="12.75" customHeight="1">
      <c r="A235" s="9" t="s">
        <v>75</v>
      </c>
      <c r="B235" s="26">
        <v>130</v>
      </c>
      <c r="C235" s="26"/>
      <c r="D235" s="24">
        <f>B235+C235</f>
        <v>130</v>
      </c>
    </row>
    <row r="236" spans="1:4" ht="12.75" customHeight="1">
      <c r="A236" s="9" t="s">
        <v>141</v>
      </c>
      <c r="B236" s="26">
        <v>51395.8</v>
      </c>
      <c r="C236" s="26">
        <v>300</v>
      </c>
      <c r="D236" s="24">
        <f>B236+C236</f>
        <v>51695.8</v>
      </c>
    </row>
    <row r="237" spans="1:4" ht="12.75" customHeight="1">
      <c r="A237" s="9" t="s">
        <v>147</v>
      </c>
      <c r="B237" s="26">
        <f>119400+18810</f>
        <v>138210</v>
      </c>
      <c r="C237" s="26">
        <v>-300</v>
      </c>
      <c r="D237" s="24">
        <f t="shared" si="11"/>
        <v>137910</v>
      </c>
    </row>
    <row r="238" spans="1:4" ht="12.75" customHeight="1">
      <c r="A238" s="9" t="s">
        <v>104</v>
      </c>
      <c r="B238" s="26">
        <f>926.2+2450</f>
        <v>3376.2</v>
      </c>
      <c r="C238" s="26"/>
      <c r="D238" s="24">
        <f t="shared" si="11"/>
        <v>3376.2</v>
      </c>
    </row>
    <row r="239" spans="1:4" ht="12.75" customHeight="1">
      <c r="A239" s="9" t="s">
        <v>54</v>
      </c>
      <c r="B239" s="26">
        <v>5876</v>
      </c>
      <c r="C239" s="26"/>
      <c r="D239" s="24">
        <f t="shared" si="11"/>
        <v>5876</v>
      </c>
    </row>
    <row r="240" spans="1:4" ht="12.75" customHeight="1">
      <c r="A240" s="9" t="s">
        <v>63</v>
      </c>
      <c r="B240" s="26">
        <v>4774</v>
      </c>
      <c r="C240" s="26">
        <v>669</v>
      </c>
      <c r="D240" s="24">
        <f t="shared" si="11"/>
        <v>5443</v>
      </c>
    </row>
    <row r="241" spans="1:4" ht="12.75" customHeight="1">
      <c r="A241" s="9" t="s">
        <v>67</v>
      </c>
      <c r="B241" s="26">
        <v>220</v>
      </c>
      <c r="C241" s="26">
        <v>100</v>
      </c>
      <c r="D241" s="24">
        <f t="shared" si="11"/>
        <v>320</v>
      </c>
    </row>
    <row r="242" spans="1:4" ht="12.75" customHeight="1">
      <c r="A242" s="9" t="s">
        <v>51</v>
      </c>
      <c r="B242" s="26">
        <v>100725</v>
      </c>
      <c r="C242" s="26">
        <v>-250</v>
      </c>
      <c r="D242" s="24">
        <f t="shared" si="11"/>
        <v>100475</v>
      </c>
    </row>
    <row r="243" spans="1:4" ht="12.75" customHeight="1">
      <c r="A243" s="9" t="s">
        <v>63</v>
      </c>
      <c r="B243" s="26">
        <f>96313-987</f>
        <v>95326</v>
      </c>
      <c r="C243" s="26">
        <v>-1390</v>
      </c>
      <c r="D243" s="24">
        <f t="shared" si="11"/>
        <v>93936</v>
      </c>
    </row>
    <row r="244" spans="1:4" ht="12.75" customHeight="1">
      <c r="A244" s="9" t="s">
        <v>67</v>
      </c>
      <c r="B244" s="26">
        <v>3412</v>
      </c>
      <c r="C244" s="26">
        <v>900</v>
      </c>
      <c r="D244" s="24">
        <f t="shared" si="11"/>
        <v>4312</v>
      </c>
    </row>
    <row r="245" spans="1:4" ht="12.75" customHeight="1" thickBot="1">
      <c r="A245" s="9" t="s">
        <v>148</v>
      </c>
      <c r="B245" s="26">
        <v>1000</v>
      </c>
      <c r="C245" s="26"/>
      <c r="D245" s="24">
        <f t="shared" si="11"/>
        <v>1000</v>
      </c>
    </row>
    <row r="246" spans="1:4" ht="21.75" customHeight="1" thickBot="1">
      <c r="A246" s="39" t="s">
        <v>28</v>
      </c>
      <c r="B246" s="36">
        <f>B48+B65+B82+B95+B110+B136+B159+B173+B185+B188+B199+B210+B217+B124+B115</f>
        <v>4246929.7</v>
      </c>
      <c r="C246" s="36">
        <f>C48+C65+C82+C95+C110+C136+C159+C173+C185+C188+C199+C210+C217+C124+C115</f>
        <v>1030030.2</v>
      </c>
      <c r="D246" s="36">
        <f>D48+D65+D82+D95+D110+D136+D159+D173+D185+D188+D199+D210+D217+D124+D115</f>
        <v>5276959.9</v>
      </c>
    </row>
    <row r="247" spans="1:4" ht="12.75" customHeight="1">
      <c r="A247" s="45" t="s">
        <v>2</v>
      </c>
      <c r="B247" s="49"/>
      <c r="C247" s="49"/>
      <c r="D247" s="40"/>
    </row>
    <row r="248" spans="1:4" ht="15" customHeight="1">
      <c r="A248" s="46" t="s">
        <v>43</v>
      </c>
      <c r="B248" s="32">
        <f>B49+B66+B83+B96+B111+B125+B137+B160+B174+B185+B189+B200+B211+B219+B116</f>
        <v>3548199.6000000006</v>
      </c>
      <c r="C248" s="32">
        <f>C49+C66+C83+C96+C111+C125+C137+C160+C174+C185+C189+C200+C211+C219+C116</f>
        <v>909533.9999999999</v>
      </c>
      <c r="D248" s="43">
        <f>B248+C248</f>
        <v>4457733.600000001</v>
      </c>
    </row>
    <row r="249" spans="1:4" ht="15" customHeight="1" thickBot="1">
      <c r="A249" s="47" t="s">
        <v>44</v>
      </c>
      <c r="B249" s="28">
        <f>B61+B90+B105+B132+B153+B169+B182+B206+B220+B120+B196+B79</f>
        <v>698730.1000000001</v>
      </c>
      <c r="C249" s="28">
        <f>C61+C90+C105+C132+C153+C169+C182+C206+C220+C120+C196+C79</f>
        <v>120496.2</v>
      </c>
      <c r="D249" s="44">
        <f>B249+C249</f>
        <v>819226.3</v>
      </c>
    </row>
    <row r="250" spans="1:4" ht="19.5" customHeight="1">
      <c r="A250" s="48" t="s">
        <v>70</v>
      </c>
      <c r="B250" s="49">
        <f>B252</f>
        <v>90172.3999999999</v>
      </c>
      <c r="C250" s="49">
        <f>C252</f>
        <v>955</v>
      </c>
      <c r="D250" s="40">
        <f>B250+C250</f>
        <v>91127.3999999999</v>
      </c>
    </row>
    <row r="251" spans="1:4" ht="10.5" customHeight="1">
      <c r="A251" s="41" t="s">
        <v>2</v>
      </c>
      <c r="B251" s="32"/>
      <c r="C251" s="32"/>
      <c r="D251" s="43"/>
    </row>
    <row r="252" spans="1:4" ht="15" customHeight="1" thickBot="1">
      <c r="A252" s="42" t="s">
        <v>71</v>
      </c>
      <c r="B252" s="28">
        <f>B246-B46</f>
        <v>90172.3999999999</v>
      </c>
      <c r="C252" s="28">
        <f>C246-C46</f>
        <v>955</v>
      </c>
      <c r="D252" s="44">
        <f>D246-D46</f>
        <v>91127.40000000037</v>
      </c>
    </row>
    <row r="253" spans="1:4" ht="15" customHeight="1">
      <c r="A253" s="16"/>
      <c r="B253" s="34"/>
      <c r="C253" s="33"/>
      <c r="D253" s="34"/>
    </row>
    <row r="254" ht="1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spans="1:2" ht="12.75" customHeight="1">
      <c r="A263" s="15"/>
      <c r="B263" s="38"/>
    </row>
    <row r="264" ht="12.75" customHeight="1"/>
    <row r="265" spans="1:2" ht="12.75" customHeight="1">
      <c r="A265" s="15"/>
      <c r="B265" s="38"/>
    </row>
    <row r="266" ht="12.75" customHeight="1"/>
    <row r="267" ht="12.75" customHeight="1">
      <c r="A267" s="37"/>
    </row>
    <row r="268" ht="12.75" customHeight="1">
      <c r="A268" s="37"/>
    </row>
    <row r="269" ht="12.75" customHeight="1">
      <c r="A269" s="37"/>
    </row>
    <row r="270" ht="12.75" customHeight="1">
      <c r="A270" s="37"/>
    </row>
    <row r="271" ht="12.75" customHeight="1">
      <c r="A271" s="37"/>
    </row>
    <row r="272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</sheetData>
  <mergeCells count="4">
    <mergeCell ref="A2:D2"/>
    <mergeCell ref="A3:D3"/>
    <mergeCell ref="A7:A8"/>
    <mergeCell ref="A4:D4"/>
  </mergeCells>
  <printOptions horizontalCentered="1"/>
  <pageMargins left="0.3937007874015748" right="0.1968503937007874" top="0.984251968503937" bottom="0.984251968503937" header="0.7086614173228347" footer="0.5905511811023623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or511</cp:lastModifiedBy>
  <cp:lastPrinted>2005-06-24T08:54:20Z</cp:lastPrinted>
  <dcterms:created xsi:type="dcterms:W3CDTF">1997-01-24T11:07:25Z</dcterms:created>
  <dcterms:modified xsi:type="dcterms:W3CDTF">2005-06-24T08:54:46Z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-113039525</vt:i4>
  </property>
  <property fmtid="{D5CDD505-2E9C-101B-9397-08002B2CF9AE}" pid="3" name="_EmailSubject">
    <vt:lpwstr>2. ZR - konč.verze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-298608907</vt:i4>
  </property>
  <property fmtid="{D5CDD505-2E9C-101B-9397-08002B2CF9AE}" pid="7" name="_ReviewingToolsShownOnce">
    <vt:lpwstr/>
  </property>
</Properties>
</file>