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zálohy_celé kofi" sheetId="1" r:id="rId1"/>
    <sheet name="zálohy s kofi pro PO" sheetId="2" r:id="rId2"/>
  </sheets>
  <definedNames/>
  <calcPr fullCalcOnLoad="1"/>
</workbook>
</file>

<file path=xl/sharedStrings.xml><?xml version="1.0" encoding="utf-8"?>
<sst xmlns="http://schemas.openxmlformats.org/spreadsheetml/2006/main" count="192" uniqueCount="62">
  <si>
    <t>z toho platba od MŠMT - 95 %</t>
  </si>
  <si>
    <t>z toho částka kofinancování kraje, kap. 14 - 5 %</t>
  </si>
  <si>
    <t>Příspěvková organizace Královéhradeckého kraje</t>
  </si>
  <si>
    <t>ozn.</t>
  </si>
  <si>
    <t>ORG</t>
  </si>
  <si>
    <t>OdPa</t>
  </si>
  <si>
    <t>neinvestice</t>
  </si>
  <si>
    <t>investice</t>
  </si>
  <si>
    <t>celkem</t>
  </si>
  <si>
    <t>z toho přímé náklady</t>
  </si>
  <si>
    <t>z toho nepřímé náklady</t>
  </si>
  <si>
    <t>P0</t>
  </si>
  <si>
    <t>-</t>
  </si>
  <si>
    <t>Královéhradecký kraj</t>
  </si>
  <si>
    <t>P01</t>
  </si>
  <si>
    <t>Krajská hospodářská komora Královéhradeckého kraje</t>
  </si>
  <si>
    <t>NE</t>
  </si>
  <si>
    <t>P02</t>
  </si>
  <si>
    <t>Pedagogicko-psychologická poradna a Speciálně pedagogické centrum Královéhradeckého kraje</t>
  </si>
  <si>
    <t>ANO</t>
  </si>
  <si>
    <t>P03</t>
  </si>
  <si>
    <t>Školské zařízení pro další vzdělávání pedagogických pracovníků Královéhradeckého kraje, Hradec Králové, Štefánikova 566</t>
  </si>
  <si>
    <t>P04</t>
  </si>
  <si>
    <t>Gymnázium, Dvůr Králové nad Labem, nám. Odboje 304</t>
  </si>
  <si>
    <t>P05</t>
  </si>
  <si>
    <t>Gymnázium Jaroslava Žáka, Jaroměř</t>
  </si>
  <si>
    <t>P06</t>
  </si>
  <si>
    <t>Krkonošské gymnázium a Střední odborná škola</t>
  </si>
  <si>
    <t>P07</t>
  </si>
  <si>
    <t>Obchodní akademie, Střední odborná škola a Jazyková škola s právem státní jazykové zkoušky, Hradec Králové</t>
  </si>
  <si>
    <t>P08</t>
  </si>
  <si>
    <t>Střední odborná škola a Střední odborné učiliště, Hradec Králové, Vocelova 1338</t>
  </si>
  <si>
    <t>P09</t>
  </si>
  <si>
    <t>Střední průmyslová škola, Trutnov, Školní 101</t>
  </si>
  <si>
    <t>P10</t>
  </si>
  <si>
    <t>Střední průmyslová škola, Střední odborná škola a Střední odborné učiliště, Hradec Králové</t>
  </si>
  <si>
    <t>P11</t>
  </si>
  <si>
    <t>Střední škola a vyšší odborná škola aplikované kybernetiky s.r.o.</t>
  </si>
  <si>
    <t>P12</t>
  </si>
  <si>
    <t>Střední škola gastronomie a služeb, Nová Paka, Masarykovo nám. 2</t>
  </si>
  <si>
    <t>P13</t>
  </si>
  <si>
    <t>Střední škola informatiky a služeb, Dvůr Králové nad Labem, Elišky Krásnohorské 2069</t>
  </si>
  <si>
    <t>P15</t>
  </si>
  <si>
    <t>Střední škola služeb, obchodu a gastronomie</t>
  </si>
  <si>
    <t>P16</t>
  </si>
  <si>
    <t>Vyšší odborná škola a Střední průmyslová škola, Jičín, Pod Koželuhy 100</t>
  </si>
  <si>
    <t>P17</t>
  </si>
  <si>
    <t>Vyšší odborná škola a Střední průmyslová škola, Rychnov nad Kněžnou, U Stadionu 1166</t>
  </si>
  <si>
    <t>P18</t>
  </si>
  <si>
    <t>Vyšší odborná škola zdravotnická a Střední zdravotnická škola, Hradec Králové, Komenského 234</t>
  </si>
  <si>
    <t>P19</t>
  </si>
  <si>
    <t>Vyšší odborná škola zdravotnická, Střední zdravotnická škola a Obchodní akademie, Trutnov</t>
  </si>
  <si>
    <t>P20</t>
  </si>
  <si>
    <t>Gymnázium a Střední odborná škola pedagogická, Nová Paka, Kumburská 740</t>
  </si>
  <si>
    <t>Celkem</t>
  </si>
  <si>
    <t>záloha celkem</t>
  </si>
  <si>
    <t>přímé</t>
  </si>
  <si>
    <t>nepřímé</t>
  </si>
  <si>
    <t>název organizace</t>
  </si>
  <si>
    <t>Příjemce / Partner</t>
  </si>
  <si>
    <t>Rozpis 5. zálohové platby od MŠMT a částek kofinancování KHK pro subjekty projektu Implementace Krajského akčního plánu rozvoje vzdělávání v Královéhradeckém kraji I</t>
  </si>
  <si>
    <t>5. zálohová platba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</si>
</sst>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#,##0.000"/>
    <numFmt numFmtId="168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1"/>
      <color theme="2" tint="-0.4999699890613556"/>
      <name val="Calibri"/>
      <family val="2"/>
    </font>
    <font>
      <sz val="11"/>
      <color theme="2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5" xfId="0" applyNumberFormat="1" applyFill="1" applyBorder="1" applyAlignment="1">
      <alignment horizontal="right" vertical="center" indent="1"/>
    </xf>
    <xf numFmtId="166" fontId="0" fillId="0" borderId="16" xfId="0" applyNumberFormat="1" applyBorder="1" applyAlignment="1">
      <alignment horizontal="right" vertical="center" indent="1"/>
    </xf>
    <xf numFmtId="166" fontId="0" fillId="0" borderId="17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18" xfId="0" applyFill="1" applyBorder="1" applyAlignment="1">
      <alignment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66" fontId="0" fillId="33" borderId="19" xfId="0" applyNumberFormat="1" applyFill="1" applyBorder="1" applyAlignment="1">
      <alignment horizontal="right" vertical="center" indent="1"/>
    </xf>
    <xf numFmtId="0" fontId="26" fillId="33" borderId="22" xfId="0" applyFont="1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66" fontId="0" fillId="0" borderId="19" xfId="0" applyNumberFormat="1" applyBorder="1" applyAlignment="1">
      <alignment horizontal="right" vertical="center" indent="1"/>
    </xf>
    <xf numFmtId="0" fontId="0" fillId="0" borderId="22" xfId="0" applyBorder="1" applyAlignment="1">
      <alignment horizontal="center"/>
    </xf>
    <xf numFmtId="0" fontId="0" fillId="0" borderId="12" xfId="0" applyNumberFormat="1" applyFill="1" applyBorder="1" applyAlignment="1">
      <alignment horizontal="center" vertical="center"/>
    </xf>
    <xf numFmtId="166" fontId="0" fillId="33" borderId="17" xfId="0" applyNumberFormat="1" applyFill="1" applyBorder="1" applyAlignment="1">
      <alignment horizontal="right" vertical="center" indent="1"/>
    </xf>
    <xf numFmtId="0" fontId="0" fillId="0" borderId="23" xfId="0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166" fontId="0" fillId="0" borderId="26" xfId="0" applyNumberFormat="1" applyBorder="1" applyAlignment="1">
      <alignment horizontal="right" vertical="center" indent="1"/>
    </xf>
    <xf numFmtId="0" fontId="0" fillId="0" borderId="27" xfId="0" applyBorder="1" applyAlignment="1">
      <alignment horizontal="center"/>
    </xf>
    <xf numFmtId="4" fontId="44" fillId="0" borderId="28" xfId="0" applyNumberFormat="1" applyFont="1" applyFill="1" applyBorder="1" applyAlignment="1">
      <alignment horizontal="right" vertical="center" indent="1"/>
    </xf>
    <xf numFmtId="166" fontId="26" fillId="0" borderId="29" xfId="0" applyNumberFormat="1" applyFont="1" applyFill="1" applyBorder="1" applyAlignment="1">
      <alignment horizontal="right" vertical="center" indent="1"/>
    </xf>
    <xf numFmtId="166" fontId="26" fillId="0" borderId="30" xfId="0" applyNumberFormat="1" applyFont="1" applyFill="1" applyBorder="1" applyAlignment="1">
      <alignment horizontal="right" vertical="center" indent="1"/>
    </xf>
    <xf numFmtId="0" fontId="0" fillId="0" borderId="0" xfId="0" applyNumberFormat="1" applyAlignment="1">
      <alignment horizontal="center"/>
    </xf>
    <xf numFmtId="4" fontId="44" fillId="0" borderId="0" xfId="0" applyNumberFormat="1" applyFont="1" applyFill="1" applyBorder="1" applyAlignment="1">
      <alignment horizontal="right" vertical="center" indent="1"/>
    </xf>
    <xf numFmtId="4" fontId="26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ill="1" applyBorder="1" applyAlignment="1">
      <alignment horizontal="right" vertical="center" indent="1"/>
    </xf>
    <xf numFmtId="9" fontId="0" fillId="0" borderId="0" xfId="0" applyNumberFormat="1" applyAlignment="1">
      <alignment/>
    </xf>
    <xf numFmtId="0" fontId="20" fillId="0" borderId="18" xfId="0" applyFont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horizont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8" fontId="20" fillId="0" borderId="0" xfId="0" applyNumberFormat="1" applyFont="1" applyAlignment="1">
      <alignment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4" fontId="26" fillId="0" borderId="33" xfId="0" applyNumberFormat="1" applyFont="1" applyFill="1" applyBorder="1" applyAlignment="1">
      <alignment horizontal="right" vertical="center" indent="1"/>
    </xf>
    <xf numFmtId="4" fontId="26" fillId="0" borderId="34" xfId="0" applyNumberFormat="1" applyFont="1" applyFill="1" applyBorder="1" applyAlignment="1">
      <alignment horizontal="right" vertical="center" indent="1"/>
    </xf>
    <xf numFmtId="4" fontId="0" fillId="0" borderId="19" xfId="0" applyNumberForma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0" fillId="0" borderId="22" xfId="0" applyNumberFormat="1" applyFill="1" applyBorder="1" applyAlignment="1">
      <alignment horizontal="right" vertical="center" indent="1"/>
    </xf>
    <xf numFmtId="4" fontId="0" fillId="0" borderId="27" xfId="0" applyNumberFormat="1" applyFill="1" applyBorder="1" applyAlignment="1">
      <alignment horizontal="right" vertical="center" indent="1"/>
    </xf>
    <xf numFmtId="4" fontId="0" fillId="0" borderId="16" xfId="0" applyNumberFormat="1" applyFill="1" applyBorder="1" applyAlignment="1">
      <alignment horizontal="right" vertical="center" indent="1"/>
    </xf>
    <xf numFmtId="4" fontId="0" fillId="0" borderId="26" xfId="0" applyNumberFormat="1" applyFill="1" applyBorder="1" applyAlignment="1">
      <alignment horizontal="right" vertical="center" indent="1"/>
    </xf>
    <xf numFmtId="4" fontId="0" fillId="0" borderId="36" xfId="0" applyNumberFormat="1" applyFill="1" applyBorder="1" applyAlignment="1">
      <alignment horizontal="right" vertical="center" indent="1"/>
    </xf>
    <xf numFmtId="4" fontId="0" fillId="0" borderId="37" xfId="0" applyNumberFormat="1" applyFill="1" applyBorder="1" applyAlignment="1">
      <alignment horizontal="right" vertical="center" indent="1"/>
    </xf>
    <xf numFmtId="4" fontId="0" fillId="0" borderId="10" xfId="0" applyNumberFormat="1" applyFill="1" applyBorder="1" applyAlignment="1">
      <alignment horizontal="right" vertical="center" indent="1"/>
    </xf>
    <xf numFmtId="4" fontId="26" fillId="0" borderId="38" xfId="0" applyNumberFormat="1" applyFont="1" applyFill="1" applyBorder="1" applyAlignment="1">
      <alignment horizontal="right" vertical="center" indent="1"/>
    </xf>
    <xf numFmtId="166" fontId="26" fillId="0" borderId="39" xfId="0" applyNumberFormat="1" applyFont="1" applyFill="1" applyBorder="1" applyAlignment="1">
      <alignment horizontal="right" vertical="center" indent="1"/>
    </xf>
    <xf numFmtId="166" fontId="26" fillId="0" borderId="38" xfId="0" applyNumberFormat="1" applyFont="1" applyFill="1" applyBorder="1" applyAlignment="1">
      <alignment horizontal="right" vertical="center" indent="1"/>
    </xf>
    <xf numFmtId="166" fontId="0" fillId="0" borderId="40" xfId="0" applyNumberFormat="1" applyBorder="1" applyAlignment="1">
      <alignment horizontal="right" vertical="center" indent="1"/>
    </xf>
    <xf numFmtId="166" fontId="0" fillId="0" borderId="21" xfId="0" applyNumberFormat="1" applyBorder="1" applyAlignment="1">
      <alignment horizontal="right" vertical="center" indent="1"/>
    </xf>
    <xf numFmtId="166" fontId="0" fillId="0" borderId="25" xfId="0" applyNumberFormat="1" applyBorder="1" applyAlignment="1">
      <alignment horizontal="right" vertical="center" indent="1"/>
    </xf>
    <xf numFmtId="166" fontId="0" fillId="33" borderId="21" xfId="0" applyNumberFormat="1" applyFill="1" applyBorder="1" applyAlignment="1">
      <alignment horizontal="right" vertical="center" indent="1"/>
    </xf>
    <xf numFmtId="4" fontId="0" fillId="0" borderId="0" xfId="0" applyNumberFormat="1" applyAlignment="1">
      <alignment horizontal="center"/>
    </xf>
    <xf numFmtId="166" fontId="44" fillId="0" borderId="28" xfId="0" applyNumberFormat="1" applyFont="1" applyFill="1" applyBorder="1" applyAlignment="1">
      <alignment horizontal="right" vertical="center" indent="1"/>
    </xf>
    <xf numFmtId="4" fontId="44" fillId="0" borderId="41" xfId="0" applyNumberFormat="1" applyFont="1" applyFill="1" applyBorder="1" applyAlignment="1">
      <alignment horizontal="right" vertical="center" indent="1"/>
    </xf>
    <xf numFmtId="4" fontId="0" fillId="0" borderId="41" xfId="0" applyNumberFormat="1" applyBorder="1" applyAlignment="1">
      <alignment/>
    </xf>
    <xf numFmtId="166" fontId="0" fillId="0" borderId="19" xfId="0" applyNumberFormat="1" applyFill="1" applyBorder="1" applyAlignment="1">
      <alignment horizontal="right" vertical="center" indent="1"/>
    </xf>
    <xf numFmtId="166" fontId="0" fillId="0" borderId="21" xfId="0" applyNumberFormat="1" applyFill="1" applyBorder="1" applyAlignment="1">
      <alignment horizontal="right" vertical="center" indent="1"/>
    </xf>
    <xf numFmtId="166" fontId="0" fillId="0" borderId="17" xfId="0" applyNumberFormat="1" applyFill="1" applyBorder="1" applyAlignment="1">
      <alignment horizontal="right" vertical="center" indent="1"/>
    </xf>
    <xf numFmtId="4" fontId="0" fillId="0" borderId="4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7" borderId="43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7" borderId="44" xfId="0" applyFont="1" applyFill="1" applyBorder="1" applyAlignment="1">
      <alignment horizontal="center"/>
    </xf>
    <xf numFmtId="4" fontId="45" fillId="0" borderId="45" xfId="0" applyNumberFormat="1" applyFont="1" applyFill="1" applyBorder="1" applyAlignment="1">
      <alignment horizontal="right" vertical="center" indent="1"/>
    </xf>
    <xf numFmtId="4" fontId="45" fillId="0" borderId="43" xfId="0" applyNumberFormat="1" applyFont="1" applyFill="1" applyBorder="1" applyAlignment="1">
      <alignment horizontal="right" vertical="center" indent="1"/>
    </xf>
    <xf numFmtId="166" fontId="45" fillId="0" borderId="45" xfId="0" applyNumberFormat="1" applyFont="1" applyBorder="1" applyAlignment="1">
      <alignment horizontal="right" vertical="center" indent="1"/>
    </xf>
    <xf numFmtId="166" fontId="45" fillId="33" borderId="45" xfId="0" applyNumberFormat="1" applyFont="1" applyFill="1" applyBorder="1" applyAlignment="1">
      <alignment horizontal="right" vertical="center" indent="1"/>
    </xf>
    <xf numFmtId="0" fontId="0" fillId="0" borderId="46" xfId="0" applyBorder="1" applyAlignment="1">
      <alignment/>
    </xf>
    <xf numFmtId="4" fontId="0" fillId="0" borderId="40" xfId="0" applyNumberFormat="1" applyFill="1" applyBorder="1" applyAlignment="1">
      <alignment horizontal="right" vertical="center" indent="1"/>
    </xf>
    <xf numFmtId="4" fontId="0" fillId="0" borderId="21" xfId="0" applyNumberFormat="1" applyFill="1" applyBorder="1" applyAlignment="1">
      <alignment horizontal="right" vertical="center" indent="1"/>
    </xf>
    <xf numFmtId="4" fontId="0" fillId="0" borderId="25" xfId="0" applyNumberFormat="1" applyFill="1" applyBorder="1" applyAlignment="1">
      <alignment horizontal="right" vertical="center" indent="1"/>
    </xf>
    <xf numFmtId="4" fontId="0" fillId="0" borderId="0" xfId="0" applyNumberFormat="1" applyFill="1" applyAlignment="1">
      <alignment horizontal="right" indent="1"/>
    </xf>
    <xf numFmtId="4" fontId="0" fillId="0" borderId="0" xfId="0" applyNumberFormat="1" applyAlignment="1">
      <alignment horizontal="right" indent="1"/>
    </xf>
    <xf numFmtId="4" fontId="0" fillId="0" borderId="41" xfId="0" applyNumberFormat="1" applyBorder="1" applyAlignment="1">
      <alignment horizontal="right" indent="1"/>
    </xf>
    <xf numFmtId="0" fontId="0" fillId="7" borderId="23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48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4" fontId="20" fillId="0" borderId="37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" fontId="20" fillId="0" borderId="49" xfId="0" applyNumberFormat="1" applyFont="1" applyFill="1" applyBorder="1" applyAlignment="1">
      <alignment horizontal="right" vertical="center"/>
    </xf>
    <xf numFmtId="4" fontId="0" fillId="0" borderId="27" xfId="0" applyNumberFormat="1" applyFill="1" applyBorder="1" applyAlignment="1">
      <alignment horizontal="right" vertical="center"/>
    </xf>
    <xf numFmtId="4" fontId="0" fillId="0" borderId="28" xfId="0" applyNumberFormat="1" applyFill="1" applyBorder="1" applyAlignment="1">
      <alignment horizontal="right" vertical="center"/>
    </xf>
    <xf numFmtId="4" fontId="0" fillId="0" borderId="50" xfId="0" applyNumberFormat="1" applyFill="1" applyBorder="1" applyAlignment="1">
      <alignment horizontal="right" vertical="center"/>
    </xf>
    <xf numFmtId="4" fontId="0" fillId="0" borderId="51" xfId="0" applyNumberFormat="1" applyFill="1" applyBorder="1" applyAlignment="1">
      <alignment horizontal="right" vertical="center"/>
    </xf>
    <xf numFmtId="4" fontId="0" fillId="0" borderId="29" xfId="0" applyNumberForma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4" fontId="20" fillId="0" borderId="45" xfId="0" applyNumberFormat="1" applyFont="1" applyFill="1" applyBorder="1" applyAlignment="1">
      <alignment horizontal="right" vertical="center" indent="1"/>
    </xf>
    <xf numFmtId="4" fontId="20" fillId="0" borderId="16" xfId="0" applyNumberFormat="1" applyFont="1" applyFill="1" applyBorder="1" applyAlignment="1">
      <alignment horizontal="right" vertical="center" indent="1"/>
    </xf>
    <xf numFmtId="4" fontId="20" fillId="0" borderId="40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0" fillId="0" borderId="15" xfId="0" applyNumberFormat="1" applyFont="1" applyFill="1" applyBorder="1" applyAlignment="1">
      <alignment horizontal="right" vertical="center" indent="1"/>
    </xf>
    <xf numFmtId="166" fontId="20" fillId="0" borderId="45" xfId="0" applyNumberFormat="1" applyFont="1" applyBorder="1" applyAlignment="1">
      <alignment horizontal="right" vertical="center" indent="1"/>
    </xf>
    <xf numFmtId="4" fontId="20" fillId="0" borderId="19" xfId="0" applyNumberFormat="1" applyFont="1" applyFill="1" applyBorder="1" applyAlignment="1">
      <alignment horizontal="right" vertical="center" indent="1"/>
    </xf>
    <xf numFmtId="4" fontId="20" fillId="0" borderId="21" xfId="0" applyNumberFormat="1" applyFont="1" applyFill="1" applyBorder="1" applyAlignment="1">
      <alignment horizontal="right" vertical="center" indent="1"/>
    </xf>
    <xf numFmtId="4" fontId="20" fillId="0" borderId="37" xfId="0" applyNumberFormat="1" applyFont="1" applyFill="1" applyBorder="1" applyAlignment="1">
      <alignment horizontal="right" vertical="center" indent="1"/>
    </xf>
    <xf numFmtId="4" fontId="20" fillId="0" borderId="22" xfId="0" applyNumberFormat="1" applyFont="1" applyFill="1" applyBorder="1" applyAlignment="1">
      <alignment horizontal="right" vertical="center" indent="1"/>
    </xf>
    <xf numFmtId="166" fontId="20" fillId="0" borderId="45" xfId="0" applyNumberFormat="1" applyFont="1" applyFill="1" applyBorder="1" applyAlignment="1">
      <alignment horizontal="right" vertical="center" indent="1"/>
    </xf>
    <xf numFmtId="4" fontId="20" fillId="0" borderId="43" xfId="0" applyNumberFormat="1" applyFont="1" applyFill="1" applyBorder="1" applyAlignment="1">
      <alignment horizontal="right" vertical="center" indent="1"/>
    </xf>
    <xf numFmtId="4" fontId="20" fillId="0" borderId="26" xfId="0" applyNumberFormat="1" applyFont="1" applyFill="1" applyBorder="1" applyAlignment="1">
      <alignment horizontal="right" vertical="center" indent="1"/>
    </xf>
    <xf numFmtId="4" fontId="20" fillId="0" borderId="25" xfId="0" applyNumberFormat="1" applyFont="1" applyFill="1" applyBorder="1" applyAlignment="1">
      <alignment horizontal="right" vertical="center" indent="1"/>
    </xf>
    <xf numFmtId="4" fontId="20" fillId="0" borderId="10" xfId="0" applyNumberFormat="1" applyFont="1" applyFill="1" applyBorder="1" applyAlignment="1">
      <alignment horizontal="right" vertical="center" indent="1"/>
    </xf>
    <xf numFmtId="4" fontId="20" fillId="0" borderId="27" xfId="0" applyNumberFormat="1" applyFont="1" applyFill="1" applyBorder="1" applyAlignment="1">
      <alignment horizontal="right" vertical="center" indent="1"/>
    </xf>
    <xf numFmtId="4" fontId="22" fillId="0" borderId="28" xfId="0" applyNumberFormat="1" applyFont="1" applyFill="1" applyBorder="1" applyAlignment="1">
      <alignment horizontal="right" vertical="center" indent="1"/>
    </xf>
    <xf numFmtId="4" fontId="22" fillId="0" borderId="33" xfId="0" applyNumberFormat="1" applyFont="1" applyFill="1" applyBorder="1" applyAlignment="1">
      <alignment horizontal="right" vertical="center" indent="1"/>
    </xf>
    <xf numFmtId="4" fontId="22" fillId="0" borderId="34" xfId="0" applyNumberFormat="1" applyFont="1" applyFill="1" applyBorder="1" applyAlignment="1">
      <alignment horizontal="right" vertical="center" indent="1"/>
    </xf>
    <xf numFmtId="4" fontId="22" fillId="0" borderId="35" xfId="0" applyNumberFormat="1" applyFont="1" applyFill="1" applyBorder="1" applyAlignment="1">
      <alignment horizontal="right" vertical="center" indent="1"/>
    </xf>
    <xf numFmtId="4" fontId="22" fillId="0" borderId="38" xfId="0" applyNumberFormat="1" applyFont="1" applyFill="1" applyBorder="1" applyAlignment="1">
      <alignment horizontal="right" vertical="center" indent="1"/>
    </xf>
    <xf numFmtId="166" fontId="22" fillId="0" borderId="28" xfId="0" applyNumberFormat="1" applyFont="1" applyFill="1" applyBorder="1" applyAlignment="1">
      <alignment horizontal="right" vertical="center" indent="1"/>
    </xf>
    <xf numFmtId="0" fontId="0" fillId="4" borderId="43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0" fontId="0" fillId="6" borderId="52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0" fillId="4" borderId="46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55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left" vertical="center"/>
    </xf>
    <xf numFmtId="0" fontId="0" fillId="4" borderId="44" xfId="0" applyFont="1" applyFill="1" applyBorder="1" applyAlignment="1">
      <alignment horizontal="left" vertical="center"/>
    </xf>
    <xf numFmtId="0" fontId="0" fillId="7" borderId="36" xfId="0" applyFont="1" applyFill="1" applyBorder="1" applyAlignment="1">
      <alignment horizontal="center"/>
    </xf>
    <xf numFmtId="0" fontId="0" fillId="7" borderId="56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7" borderId="58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59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/>
    </xf>
    <xf numFmtId="0" fontId="26" fillId="4" borderId="51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A4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.140625" style="0" customWidth="1"/>
    <col min="2" max="2" width="5.421875" style="39" customWidth="1"/>
    <col min="3" max="3" width="6.7109375" style="39" customWidth="1"/>
    <col min="4" max="4" width="45.7109375" style="0" customWidth="1"/>
    <col min="5" max="5" width="15.7109375" style="0" customWidth="1"/>
    <col min="6" max="6" width="22.28125" style="0" customWidth="1"/>
    <col min="7" max="7" width="26.00390625" style="0" customWidth="1"/>
    <col min="8" max="10" width="15.7109375" style="0" customWidth="1"/>
    <col min="11" max="11" width="22.57421875" style="0" customWidth="1"/>
    <col min="12" max="12" width="25.57421875" style="0" customWidth="1"/>
    <col min="13" max="15" width="15.7109375" style="0" customWidth="1"/>
    <col min="16" max="16" width="22.7109375" style="0" customWidth="1"/>
    <col min="17" max="17" width="25.00390625" style="0" customWidth="1"/>
    <col min="18" max="19" width="15.7109375" style="0" customWidth="1"/>
    <col min="20" max="20" width="18.28125" style="0" customWidth="1"/>
    <col min="22" max="22" width="13.57421875" style="0" bestFit="1" customWidth="1"/>
    <col min="24" max="24" width="15.28125" style="0" customWidth="1"/>
    <col min="25" max="25" width="12.421875" style="0" bestFit="1" customWidth="1"/>
    <col min="26" max="26" width="13.57421875" style="0" bestFit="1" customWidth="1"/>
    <col min="27" max="27" width="11.57421875" style="0" bestFit="1" customWidth="1"/>
  </cols>
  <sheetData>
    <row r="1" spans="1:3" ht="15">
      <c r="A1" s="1"/>
      <c r="B1" s="2"/>
      <c r="C1" s="2"/>
    </row>
    <row r="2" spans="1:3" s="3" customFormat="1" ht="15">
      <c r="A2" s="3" t="s">
        <v>60</v>
      </c>
      <c r="B2" s="4"/>
      <c r="C2" s="4"/>
    </row>
    <row r="3" spans="2:3" s="3" customFormat="1" ht="15.75" thickBot="1">
      <c r="B3" s="4"/>
      <c r="C3" s="4"/>
    </row>
    <row r="4" spans="1:20" s="5" customFormat="1" ht="19.5" customHeight="1" thickBot="1">
      <c r="A4" s="168" t="s">
        <v>59</v>
      </c>
      <c r="B4" s="169"/>
      <c r="C4" s="169"/>
      <c r="D4" s="170"/>
      <c r="E4" s="171" t="s">
        <v>61</v>
      </c>
      <c r="F4" s="172"/>
      <c r="G4" s="172"/>
      <c r="H4" s="172"/>
      <c r="I4" s="173"/>
      <c r="J4" s="174" t="s">
        <v>0</v>
      </c>
      <c r="K4" s="175"/>
      <c r="L4" s="175"/>
      <c r="M4" s="175"/>
      <c r="N4" s="176"/>
      <c r="O4" s="174" t="s">
        <v>1</v>
      </c>
      <c r="P4" s="175"/>
      <c r="Q4" s="175"/>
      <c r="R4" s="175"/>
      <c r="S4" s="176"/>
      <c r="T4" s="177" t="s">
        <v>2</v>
      </c>
    </row>
    <row r="5" spans="1:20" s="5" customFormat="1" ht="19.5" customHeight="1">
      <c r="A5" s="180" t="s">
        <v>3</v>
      </c>
      <c r="B5" s="182" t="s">
        <v>4</v>
      </c>
      <c r="C5" s="182" t="s">
        <v>5</v>
      </c>
      <c r="D5" s="184" t="s">
        <v>58</v>
      </c>
      <c r="E5" s="186" t="s">
        <v>6</v>
      </c>
      <c r="F5" s="187"/>
      <c r="G5" s="188"/>
      <c r="H5" s="159" t="s">
        <v>7</v>
      </c>
      <c r="I5" s="161" t="s">
        <v>8</v>
      </c>
      <c r="J5" s="163" t="s">
        <v>6</v>
      </c>
      <c r="K5" s="164"/>
      <c r="L5" s="165"/>
      <c r="M5" s="143" t="s">
        <v>7</v>
      </c>
      <c r="N5" s="145" t="s">
        <v>8</v>
      </c>
      <c r="O5" s="163" t="s">
        <v>6</v>
      </c>
      <c r="P5" s="164"/>
      <c r="Q5" s="165"/>
      <c r="R5" s="143" t="s">
        <v>7</v>
      </c>
      <c r="S5" s="145" t="s">
        <v>8</v>
      </c>
      <c r="T5" s="178"/>
    </row>
    <row r="6" spans="1:20" s="5" customFormat="1" ht="19.5" customHeight="1" thickBot="1">
      <c r="A6" s="181"/>
      <c r="B6" s="183"/>
      <c r="C6" s="183"/>
      <c r="D6" s="185"/>
      <c r="E6" s="96" t="s">
        <v>8</v>
      </c>
      <c r="F6" s="97" t="s">
        <v>9</v>
      </c>
      <c r="G6" s="98" t="s">
        <v>10</v>
      </c>
      <c r="H6" s="160"/>
      <c r="I6" s="162"/>
      <c r="J6" s="6" t="s">
        <v>8</v>
      </c>
      <c r="K6" s="52" t="s">
        <v>9</v>
      </c>
      <c r="L6" s="53" t="s">
        <v>10</v>
      </c>
      <c r="M6" s="166"/>
      <c r="N6" s="167"/>
      <c r="O6" s="6" t="s">
        <v>8</v>
      </c>
      <c r="P6" s="52" t="s">
        <v>9</v>
      </c>
      <c r="Q6" s="53" t="s">
        <v>10</v>
      </c>
      <c r="R6" s="144"/>
      <c r="S6" s="146"/>
      <c r="T6" s="179"/>
    </row>
    <row r="7" spans="1:27" ht="19.5" customHeight="1">
      <c r="A7" s="7" t="s">
        <v>11</v>
      </c>
      <c r="B7" s="8" t="s">
        <v>12</v>
      </c>
      <c r="C7" s="9" t="s">
        <v>12</v>
      </c>
      <c r="D7" s="10" t="s">
        <v>13</v>
      </c>
      <c r="E7" s="99">
        <f>F7+G7</f>
        <v>6637497.8111</v>
      </c>
      <c r="F7" s="100">
        <v>5846429.56</v>
      </c>
      <c r="G7" s="101">
        <f>(SUM(F8:F26)*0.03+F7*0.1)</f>
        <v>791068.2511</v>
      </c>
      <c r="H7" s="102">
        <v>0</v>
      </c>
      <c r="I7" s="103">
        <f>H7+E7</f>
        <v>6637497.8111</v>
      </c>
      <c r="J7" s="85">
        <f>SUM(K7:L7)</f>
        <v>6305622.920545</v>
      </c>
      <c r="K7" s="60">
        <f>F7*0.95</f>
        <v>5554108.0819999995</v>
      </c>
      <c r="L7" s="90">
        <f>G7*0.95</f>
        <v>751514.838545</v>
      </c>
      <c r="M7" s="62">
        <f>ROUND(H7*0.95,2)</f>
        <v>0</v>
      </c>
      <c r="N7" s="11">
        <f>J7+M7</f>
        <v>6305622.920545</v>
      </c>
      <c r="O7" s="87">
        <f>SUM(P7:Q7)</f>
        <v>331874.890555</v>
      </c>
      <c r="P7" s="12">
        <f>F7*0.05</f>
        <v>292321.478</v>
      </c>
      <c r="Q7" s="68">
        <f>G7*0.05</f>
        <v>39553.412555</v>
      </c>
      <c r="R7" s="13">
        <f>ROUND(H7*0.05,2)</f>
        <v>0</v>
      </c>
      <c r="S7" s="13">
        <f>O7+R7</f>
        <v>331874.890555</v>
      </c>
      <c r="T7" s="14" t="s">
        <v>12</v>
      </c>
      <c r="V7" s="15"/>
      <c r="W7" s="15"/>
      <c r="X7" s="16"/>
      <c r="Y7" s="16"/>
      <c r="Z7" s="15"/>
      <c r="AA7" s="15"/>
    </row>
    <row r="8" spans="1:27" ht="30">
      <c r="A8" s="17" t="s">
        <v>14</v>
      </c>
      <c r="B8" s="18" t="s">
        <v>12</v>
      </c>
      <c r="C8" s="19" t="s">
        <v>12</v>
      </c>
      <c r="D8" s="20" t="s">
        <v>15</v>
      </c>
      <c r="E8" s="99">
        <f aca="true" t="shared" si="0" ref="E8:E26">F8+G8</f>
        <v>642000</v>
      </c>
      <c r="F8" s="100">
        <v>600000</v>
      </c>
      <c r="G8" s="101">
        <f>F8*0.07</f>
        <v>42000.00000000001</v>
      </c>
      <c r="H8" s="102">
        <v>0</v>
      </c>
      <c r="I8" s="104">
        <f aca="true" t="shared" si="1" ref="I8:I18">H8+E8</f>
        <v>642000</v>
      </c>
      <c r="J8" s="85">
        <f aca="true" t="shared" si="2" ref="J8:J26">SUM(K8:L8)</f>
        <v>609900</v>
      </c>
      <c r="K8" s="56">
        <f aca="true" t="shared" si="3" ref="K8:L26">F8*0.95</f>
        <v>570000</v>
      </c>
      <c r="L8" s="91">
        <f t="shared" si="3"/>
        <v>39900.00000000001</v>
      </c>
      <c r="M8" s="63">
        <f aca="true" t="shared" si="4" ref="M8:M26">ROUND(H8*0.95,2)</f>
        <v>0</v>
      </c>
      <c r="N8" s="58">
        <f aca="true" t="shared" si="5" ref="N8:N26">J8+M8</f>
        <v>609900</v>
      </c>
      <c r="O8" s="88">
        <f aca="true" t="shared" si="6" ref="O8:O26">SUM(P8:Q8)</f>
        <v>32100</v>
      </c>
      <c r="P8" s="21">
        <f aca="true" t="shared" si="7" ref="P8:Q26">F8*0.05</f>
        <v>30000</v>
      </c>
      <c r="Q8" s="71">
        <f t="shared" si="7"/>
        <v>2100.0000000000005</v>
      </c>
      <c r="R8" s="30">
        <f aca="true" t="shared" si="8" ref="R8:R26">ROUND(H8*0.05,2)</f>
        <v>0</v>
      </c>
      <c r="S8" s="30">
        <f aca="true" t="shared" si="9" ref="S8:S26">O8+R8</f>
        <v>32100</v>
      </c>
      <c r="T8" s="22" t="s">
        <v>16</v>
      </c>
      <c r="V8" s="15"/>
      <c r="W8" s="15"/>
      <c r="X8" s="16"/>
      <c r="Y8" s="16"/>
      <c r="Z8" s="15"/>
      <c r="AA8" s="15"/>
    </row>
    <row r="9" spans="1:27" ht="30">
      <c r="A9" s="23" t="s">
        <v>17</v>
      </c>
      <c r="B9" s="24">
        <v>455</v>
      </c>
      <c r="C9" s="25">
        <v>3146</v>
      </c>
      <c r="D9" s="26" t="s">
        <v>18</v>
      </c>
      <c r="E9" s="99">
        <f t="shared" si="0"/>
        <v>1926000</v>
      </c>
      <c r="F9" s="100">
        <v>1800000</v>
      </c>
      <c r="G9" s="101">
        <f>F9*0.07</f>
        <v>126000.00000000001</v>
      </c>
      <c r="H9" s="102">
        <v>0</v>
      </c>
      <c r="I9" s="104">
        <f t="shared" si="1"/>
        <v>1926000</v>
      </c>
      <c r="J9" s="85">
        <f t="shared" si="2"/>
        <v>1829700</v>
      </c>
      <c r="K9" s="56">
        <f t="shared" si="3"/>
        <v>1710000</v>
      </c>
      <c r="L9" s="91">
        <f t="shared" si="3"/>
        <v>119700.00000000001</v>
      </c>
      <c r="M9" s="63">
        <f t="shared" si="4"/>
        <v>0</v>
      </c>
      <c r="N9" s="58">
        <f t="shared" si="5"/>
        <v>1829700</v>
      </c>
      <c r="O9" s="87">
        <f t="shared" si="6"/>
        <v>96300</v>
      </c>
      <c r="P9" s="27">
        <f t="shared" si="7"/>
        <v>90000</v>
      </c>
      <c r="Q9" s="69">
        <f t="shared" si="7"/>
        <v>6300.000000000001</v>
      </c>
      <c r="R9" s="13">
        <f t="shared" si="8"/>
        <v>0</v>
      </c>
      <c r="S9" s="13">
        <f t="shared" si="9"/>
        <v>96300</v>
      </c>
      <c r="T9" s="28" t="s">
        <v>19</v>
      </c>
      <c r="V9" s="15"/>
      <c r="W9" s="15"/>
      <c r="X9" s="16"/>
      <c r="Y9" s="16"/>
      <c r="Z9" s="15"/>
      <c r="AA9" s="15"/>
    </row>
    <row r="10" spans="1:27" ht="45">
      <c r="A10" s="23" t="s">
        <v>20</v>
      </c>
      <c r="B10" s="24">
        <v>352</v>
      </c>
      <c r="C10" s="25">
        <v>3294</v>
      </c>
      <c r="D10" s="26" t="s">
        <v>21</v>
      </c>
      <c r="E10" s="99">
        <f t="shared" si="0"/>
        <v>33212.6823</v>
      </c>
      <c r="F10" s="100">
        <v>31039.89</v>
      </c>
      <c r="G10" s="101">
        <f>F10*0.07</f>
        <v>2172.7923</v>
      </c>
      <c r="H10" s="102">
        <v>0</v>
      </c>
      <c r="I10" s="104">
        <f t="shared" si="1"/>
        <v>33212.6823</v>
      </c>
      <c r="J10" s="85">
        <f t="shared" si="2"/>
        <v>31552.048185</v>
      </c>
      <c r="K10" s="56">
        <f t="shared" si="3"/>
        <v>29487.8955</v>
      </c>
      <c r="L10" s="91">
        <f t="shared" si="3"/>
        <v>2064.152685</v>
      </c>
      <c r="M10" s="63">
        <f t="shared" si="4"/>
        <v>0</v>
      </c>
      <c r="N10" s="58">
        <f t="shared" si="5"/>
        <v>31552.048185</v>
      </c>
      <c r="O10" s="87">
        <f t="shared" si="6"/>
        <v>1660.634115</v>
      </c>
      <c r="P10" s="27">
        <f t="shared" si="7"/>
        <v>1551.9945</v>
      </c>
      <c r="Q10" s="69">
        <f t="shared" si="7"/>
        <v>108.639615</v>
      </c>
      <c r="R10" s="13">
        <f t="shared" si="8"/>
        <v>0</v>
      </c>
      <c r="S10" s="13">
        <f t="shared" si="9"/>
        <v>1660.634115</v>
      </c>
      <c r="T10" s="28" t="s">
        <v>19</v>
      </c>
      <c r="V10" s="15"/>
      <c r="W10" s="15"/>
      <c r="X10" s="16"/>
      <c r="Y10" s="16"/>
      <c r="Z10" s="15"/>
      <c r="AA10" s="15"/>
    </row>
    <row r="11" spans="1:27" ht="30">
      <c r="A11" s="23" t="s">
        <v>22</v>
      </c>
      <c r="B11" s="24">
        <v>409</v>
      </c>
      <c r="C11" s="25">
        <v>3121</v>
      </c>
      <c r="D11" s="26" t="s">
        <v>23</v>
      </c>
      <c r="E11" s="99">
        <f t="shared" si="0"/>
        <v>535000</v>
      </c>
      <c r="F11" s="100">
        <v>500000</v>
      </c>
      <c r="G11" s="101">
        <f aca="true" t="shared" si="10" ref="G11:G26">F11*0.07</f>
        <v>35000</v>
      </c>
      <c r="H11" s="102">
        <v>0</v>
      </c>
      <c r="I11" s="104">
        <f t="shared" si="1"/>
        <v>535000</v>
      </c>
      <c r="J11" s="85">
        <f t="shared" si="2"/>
        <v>508250</v>
      </c>
      <c r="K11" s="56">
        <f t="shared" si="3"/>
        <v>475000</v>
      </c>
      <c r="L11" s="91">
        <f t="shared" si="3"/>
        <v>33250</v>
      </c>
      <c r="M11" s="63">
        <f t="shared" si="4"/>
        <v>0</v>
      </c>
      <c r="N11" s="58">
        <f t="shared" si="5"/>
        <v>508250</v>
      </c>
      <c r="O11" s="87">
        <f t="shared" si="6"/>
        <v>26750</v>
      </c>
      <c r="P11" s="27">
        <f t="shared" si="7"/>
        <v>25000</v>
      </c>
      <c r="Q11" s="69">
        <f t="shared" si="7"/>
        <v>1750</v>
      </c>
      <c r="R11" s="13">
        <f t="shared" si="8"/>
        <v>0</v>
      </c>
      <c r="S11" s="13">
        <f t="shared" si="9"/>
        <v>26750</v>
      </c>
      <c r="T11" s="28" t="s">
        <v>19</v>
      </c>
      <c r="V11" s="15"/>
      <c r="W11" s="15"/>
      <c r="X11" s="16"/>
      <c r="Y11" s="16"/>
      <c r="Z11" s="15"/>
      <c r="AA11" s="15"/>
    </row>
    <row r="12" spans="1:27" ht="19.5" customHeight="1">
      <c r="A12" s="23" t="s">
        <v>24</v>
      </c>
      <c r="B12" s="29">
        <v>339</v>
      </c>
      <c r="C12" s="25">
        <v>3121</v>
      </c>
      <c r="D12" s="26" t="s">
        <v>25</v>
      </c>
      <c r="E12" s="99">
        <f t="shared" si="0"/>
        <v>0</v>
      </c>
      <c r="F12" s="100">
        <v>0</v>
      </c>
      <c r="G12" s="101">
        <f t="shared" si="10"/>
        <v>0</v>
      </c>
      <c r="H12" s="102">
        <v>0</v>
      </c>
      <c r="I12" s="105">
        <f t="shared" si="1"/>
        <v>0</v>
      </c>
      <c r="J12" s="85">
        <f t="shared" si="2"/>
        <v>0</v>
      </c>
      <c r="K12" s="56">
        <f t="shared" si="3"/>
        <v>0</v>
      </c>
      <c r="L12" s="91">
        <f t="shared" si="3"/>
        <v>0</v>
      </c>
      <c r="M12" s="63">
        <f t="shared" si="4"/>
        <v>0</v>
      </c>
      <c r="N12" s="58">
        <f t="shared" si="5"/>
        <v>0</v>
      </c>
      <c r="O12" s="87">
        <f t="shared" si="6"/>
        <v>0</v>
      </c>
      <c r="P12" s="27">
        <f t="shared" si="7"/>
        <v>0</v>
      </c>
      <c r="Q12" s="69">
        <f t="shared" si="7"/>
        <v>0</v>
      </c>
      <c r="R12" s="13">
        <f t="shared" si="8"/>
        <v>0</v>
      </c>
      <c r="S12" s="13">
        <f t="shared" si="9"/>
        <v>0</v>
      </c>
      <c r="T12" s="28" t="s">
        <v>19</v>
      </c>
      <c r="V12" s="15"/>
      <c r="W12" s="15"/>
      <c r="X12" s="16"/>
      <c r="Y12" s="16"/>
      <c r="Z12" s="15"/>
      <c r="AA12" s="15"/>
    </row>
    <row r="13" spans="1:27" ht="15">
      <c r="A13" s="23" t="s">
        <v>26</v>
      </c>
      <c r="B13" s="29">
        <v>413</v>
      </c>
      <c r="C13" s="25">
        <v>3121</v>
      </c>
      <c r="D13" s="26" t="s">
        <v>27</v>
      </c>
      <c r="E13" s="99">
        <f t="shared" si="0"/>
        <v>34871.514</v>
      </c>
      <c r="F13" s="100">
        <v>32590.2</v>
      </c>
      <c r="G13" s="101">
        <f t="shared" si="10"/>
        <v>2281.3140000000003</v>
      </c>
      <c r="H13" s="102">
        <v>0</v>
      </c>
      <c r="I13" s="104">
        <f t="shared" si="1"/>
        <v>34871.514</v>
      </c>
      <c r="J13" s="85">
        <f t="shared" si="2"/>
        <v>33127.9383</v>
      </c>
      <c r="K13" s="56">
        <f t="shared" si="3"/>
        <v>30960.69</v>
      </c>
      <c r="L13" s="91">
        <f t="shared" si="3"/>
        <v>2167.2483</v>
      </c>
      <c r="M13" s="63">
        <f t="shared" si="4"/>
        <v>0</v>
      </c>
      <c r="N13" s="58">
        <f t="shared" si="5"/>
        <v>33127.9383</v>
      </c>
      <c r="O13" s="87">
        <f t="shared" si="6"/>
        <v>1743.5757000000003</v>
      </c>
      <c r="P13" s="27">
        <f t="shared" si="7"/>
        <v>1629.5100000000002</v>
      </c>
      <c r="Q13" s="69">
        <f t="shared" si="7"/>
        <v>114.06570000000002</v>
      </c>
      <c r="R13" s="13">
        <f t="shared" si="8"/>
        <v>0</v>
      </c>
      <c r="S13" s="13">
        <f t="shared" si="9"/>
        <v>1743.5757000000003</v>
      </c>
      <c r="T13" s="28" t="s">
        <v>19</v>
      </c>
      <c r="V13" s="15"/>
      <c r="W13" s="15"/>
      <c r="X13" s="16"/>
      <c r="Y13" s="16"/>
      <c r="Z13" s="15"/>
      <c r="AA13" s="15"/>
    </row>
    <row r="14" spans="1:27" ht="45">
      <c r="A14" s="23" t="s">
        <v>28</v>
      </c>
      <c r="B14" s="29">
        <v>312</v>
      </c>
      <c r="C14" s="25">
        <v>3122</v>
      </c>
      <c r="D14" s="26" t="s">
        <v>29</v>
      </c>
      <c r="E14" s="99">
        <f t="shared" si="0"/>
        <v>642000</v>
      </c>
      <c r="F14" s="100">
        <v>600000</v>
      </c>
      <c r="G14" s="101">
        <f t="shared" si="10"/>
        <v>42000.00000000001</v>
      </c>
      <c r="H14" s="102">
        <v>0</v>
      </c>
      <c r="I14" s="104">
        <f t="shared" si="1"/>
        <v>642000</v>
      </c>
      <c r="J14" s="85">
        <f t="shared" si="2"/>
        <v>609900</v>
      </c>
      <c r="K14" s="56">
        <f t="shared" si="3"/>
        <v>570000</v>
      </c>
      <c r="L14" s="91">
        <f t="shared" si="3"/>
        <v>39900.00000000001</v>
      </c>
      <c r="M14" s="63">
        <f t="shared" si="4"/>
        <v>0</v>
      </c>
      <c r="N14" s="58">
        <f t="shared" si="5"/>
        <v>609900</v>
      </c>
      <c r="O14" s="87">
        <f t="shared" si="6"/>
        <v>32100</v>
      </c>
      <c r="P14" s="27">
        <f t="shared" si="7"/>
        <v>30000</v>
      </c>
      <c r="Q14" s="69">
        <f t="shared" si="7"/>
        <v>2100.0000000000005</v>
      </c>
      <c r="R14" s="13">
        <f t="shared" si="8"/>
        <v>0</v>
      </c>
      <c r="S14" s="13">
        <f t="shared" si="9"/>
        <v>32100</v>
      </c>
      <c r="T14" s="28" t="s">
        <v>19</v>
      </c>
      <c r="V14" s="15"/>
      <c r="W14" s="15"/>
      <c r="X14" s="16"/>
      <c r="Y14" s="16"/>
      <c r="Z14" s="15"/>
      <c r="AA14" s="15"/>
    </row>
    <row r="15" spans="1:27" ht="30">
      <c r="A15" s="23" t="s">
        <v>30</v>
      </c>
      <c r="B15" s="29">
        <v>309</v>
      </c>
      <c r="C15" s="25">
        <v>3127</v>
      </c>
      <c r="D15" s="26" t="s">
        <v>31</v>
      </c>
      <c r="E15" s="99">
        <f t="shared" si="0"/>
        <v>160500</v>
      </c>
      <c r="F15" s="100">
        <v>150000</v>
      </c>
      <c r="G15" s="101">
        <f t="shared" si="10"/>
        <v>10500.000000000002</v>
      </c>
      <c r="H15" s="102">
        <v>0</v>
      </c>
      <c r="I15" s="104">
        <f t="shared" si="1"/>
        <v>160500</v>
      </c>
      <c r="J15" s="85">
        <f t="shared" si="2"/>
        <v>152475</v>
      </c>
      <c r="K15" s="56">
        <f t="shared" si="3"/>
        <v>142500</v>
      </c>
      <c r="L15" s="91">
        <f t="shared" si="3"/>
        <v>9975.000000000002</v>
      </c>
      <c r="M15" s="63">
        <f t="shared" si="4"/>
        <v>0</v>
      </c>
      <c r="N15" s="58">
        <f t="shared" si="5"/>
        <v>152475</v>
      </c>
      <c r="O15" s="87">
        <f t="shared" si="6"/>
        <v>8025</v>
      </c>
      <c r="P15" s="27">
        <f t="shared" si="7"/>
        <v>7500</v>
      </c>
      <c r="Q15" s="69">
        <f t="shared" si="7"/>
        <v>525.0000000000001</v>
      </c>
      <c r="R15" s="13">
        <f t="shared" si="8"/>
        <v>0</v>
      </c>
      <c r="S15" s="13">
        <f t="shared" si="9"/>
        <v>8025</v>
      </c>
      <c r="T15" s="28" t="s">
        <v>19</v>
      </c>
      <c r="V15" s="15"/>
      <c r="W15" s="15"/>
      <c r="X15" s="16"/>
      <c r="Y15" s="16"/>
      <c r="Z15" s="15"/>
      <c r="AA15" s="15"/>
    </row>
    <row r="16" spans="1:27" ht="20.25" customHeight="1">
      <c r="A16" s="23" t="s">
        <v>32</v>
      </c>
      <c r="B16" s="29">
        <v>419</v>
      </c>
      <c r="C16" s="25">
        <v>3127</v>
      </c>
      <c r="D16" s="26" t="s">
        <v>33</v>
      </c>
      <c r="E16" s="99">
        <f t="shared" si="0"/>
        <v>428000</v>
      </c>
      <c r="F16" s="100">
        <v>400000</v>
      </c>
      <c r="G16" s="101">
        <f t="shared" si="10"/>
        <v>28000.000000000004</v>
      </c>
      <c r="H16" s="102">
        <v>0</v>
      </c>
      <c r="I16" s="104">
        <f t="shared" si="1"/>
        <v>428000</v>
      </c>
      <c r="J16" s="85">
        <f t="shared" si="2"/>
        <v>406600</v>
      </c>
      <c r="K16" s="56">
        <f t="shared" si="3"/>
        <v>380000</v>
      </c>
      <c r="L16" s="91">
        <f t="shared" si="3"/>
        <v>26600.000000000004</v>
      </c>
      <c r="M16" s="63">
        <f t="shared" si="4"/>
        <v>0</v>
      </c>
      <c r="N16" s="58">
        <f t="shared" si="5"/>
        <v>406600</v>
      </c>
      <c r="O16" s="87">
        <f t="shared" si="6"/>
        <v>21400</v>
      </c>
      <c r="P16" s="27">
        <f t="shared" si="7"/>
        <v>20000</v>
      </c>
      <c r="Q16" s="69">
        <f t="shared" si="7"/>
        <v>1400.0000000000002</v>
      </c>
      <c r="R16" s="13">
        <f t="shared" si="8"/>
        <v>0</v>
      </c>
      <c r="S16" s="13">
        <f t="shared" si="9"/>
        <v>21400</v>
      </c>
      <c r="T16" s="28" t="s">
        <v>19</v>
      </c>
      <c r="V16" s="15"/>
      <c r="W16" s="15"/>
      <c r="X16" s="16"/>
      <c r="Y16" s="16"/>
      <c r="Z16" s="15"/>
      <c r="AA16" s="15"/>
    </row>
    <row r="17" spans="1:27" ht="30">
      <c r="A17" s="23" t="s">
        <v>34</v>
      </c>
      <c r="B17" s="29">
        <v>308</v>
      </c>
      <c r="C17" s="25">
        <v>3127</v>
      </c>
      <c r="D17" s="26" t="s">
        <v>35</v>
      </c>
      <c r="E17" s="99">
        <f t="shared" si="0"/>
        <v>535000</v>
      </c>
      <c r="F17" s="100">
        <v>500000</v>
      </c>
      <c r="G17" s="101">
        <f t="shared" si="10"/>
        <v>35000</v>
      </c>
      <c r="H17" s="102">
        <v>0</v>
      </c>
      <c r="I17" s="104">
        <f t="shared" si="1"/>
        <v>535000</v>
      </c>
      <c r="J17" s="85">
        <f t="shared" si="2"/>
        <v>508250</v>
      </c>
      <c r="K17" s="56">
        <f t="shared" si="3"/>
        <v>475000</v>
      </c>
      <c r="L17" s="91">
        <f t="shared" si="3"/>
        <v>33250</v>
      </c>
      <c r="M17" s="63">
        <f t="shared" si="4"/>
        <v>0</v>
      </c>
      <c r="N17" s="58">
        <f t="shared" si="5"/>
        <v>508250</v>
      </c>
      <c r="O17" s="87">
        <f t="shared" si="6"/>
        <v>26750</v>
      </c>
      <c r="P17" s="27">
        <f t="shared" si="7"/>
        <v>25000</v>
      </c>
      <c r="Q17" s="69">
        <f t="shared" si="7"/>
        <v>1750</v>
      </c>
      <c r="R17" s="13">
        <f t="shared" si="8"/>
        <v>0</v>
      </c>
      <c r="S17" s="13">
        <f t="shared" si="9"/>
        <v>26750</v>
      </c>
      <c r="T17" s="28" t="s">
        <v>19</v>
      </c>
      <c r="V17" s="15"/>
      <c r="W17" s="15"/>
      <c r="X17" s="16"/>
      <c r="Y17" s="16"/>
      <c r="Z17" s="15"/>
      <c r="AA17" s="15"/>
    </row>
    <row r="18" spans="1:27" ht="30">
      <c r="A18" s="23" t="s">
        <v>36</v>
      </c>
      <c r="B18" s="29">
        <v>203</v>
      </c>
      <c r="C18" s="25">
        <v>3122</v>
      </c>
      <c r="D18" s="26" t="s">
        <v>37</v>
      </c>
      <c r="E18" s="99">
        <f t="shared" si="0"/>
        <v>642000</v>
      </c>
      <c r="F18" s="100">
        <v>600000</v>
      </c>
      <c r="G18" s="101">
        <f t="shared" si="10"/>
        <v>42000.00000000001</v>
      </c>
      <c r="H18" s="102">
        <v>0</v>
      </c>
      <c r="I18" s="104">
        <f t="shared" si="1"/>
        <v>642000</v>
      </c>
      <c r="J18" s="85">
        <f t="shared" si="2"/>
        <v>609900</v>
      </c>
      <c r="K18" s="56">
        <f t="shared" si="3"/>
        <v>570000</v>
      </c>
      <c r="L18" s="91">
        <f t="shared" si="3"/>
        <v>39900.00000000001</v>
      </c>
      <c r="M18" s="63">
        <f t="shared" si="4"/>
        <v>0</v>
      </c>
      <c r="N18" s="58">
        <f t="shared" si="5"/>
        <v>609900</v>
      </c>
      <c r="O18" s="88">
        <f t="shared" si="6"/>
        <v>32100</v>
      </c>
      <c r="P18" s="21">
        <f t="shared" si="7"/>
        <v>30000</v>
      </c>
      <c r="Q18" s="71">
        <f t="shared" si="7"/>
        <v>2100.0000000000005</v>
      </c>
      <c r="R18" s="30">
        <f t="shared" si="8"/>
        <v>0</v>
      </c>
      <c r="S18" s="30">
        <f t="shared" si="9"/>
        <v>32100</v>
      </c>
      <c r="T18" s="22" t="s">
        <v>16</v>
      </c>
      <c r="V18" s="15"/>
      <c r="W18" s="15"/>
      <c r="X18" s="16"/>
      <c r="Y18" s="16"/>
      <c r="Z18" s="15"/>
      <c r="AA18" s="15"/>
    </row>
    <row r="19" spans="1:27" s="49" customFormat="1" ht="30">
      <c r="A19" s="44" t="s">
        <v>38</v>
      </c>
      <c r="B19" s="45">
        <v>400</v>
      </c>
      <c r="C19" s="46">
        <v>3127</v>
      </c>
      <c r="D19" s="47" t="s">
        <v>39</v>
      </c>
      <c r="E19" s="99">
        <f t="shared" si="0"/>
        <v>107000</v>
      </c>
      <c r="F19" s="100">
        <v>100000</v>
      </c>
      <c r="G19" s="101">
        <f t="shared" si="10"/>
        <v>7000.000000000001</v>
      </c>
      <c r="H19" s="102">
        <v>0</v>
      </c>
      <c r="I19" s="105">
        <f>E19</f>
        <v>107000</v>
      </c>
      <c r="J19" s="85">
        <f t="shared" si="2"/>
        <v>101650</v>
      </c>
      <c r="K19" s="56">
        <f t="shared" si="3"/>
        <v>95000</v>
      </c>
      <c r="L19" s="91">
        <f t="shared" si="3"/>
        <v>6650.000000000001</v>
      </c>
      <c r="M19" s="63">
        <f t="shared" si="4"/>
        <v>0</v>
      </c>
      <c r="N19" s="58">
        <f t="shared" si="5"/>
        <v>101650</v>
      </c>
      <c r="O19" s="87">
        <f t="shared" si="6"/>
        <v>5350</v>
      </c>
      <c r="P19" s="27">
        <f t="shared" si="7"/>
        <v>5000</v>
      </c>
      <c r="Q19" s="69">
        <f t="shared" si="7"/>
        <v>350.00000000000006</v>
      </c>
      <c r="R19" s="13">
        <f t="shared" si="8"/>
        <v>0</v>
      </c>
      <c r="S19" s="13">
        <f t="shared" si="9"/>
        <v>5350</v>
      </c>
      <c r="T19" s="48" t="s">
        <v>19</v>
      </c>
      <c r="V19" s="50"/>
      <c r="W19" s="50"/>
      <c r="X19" s="51"/>
      <c r="Y19" s="51"/>
      <c r="Z19" s="50"/>
      <c r="AA19" s="50"/>
    </row>
    <row r="20" spans="1:27" ht="30">
      <c r="A20" s="23" t="s">
        <v>40</v>
      </c>
      <c r="B20" s="29">
        <v>418</v>
      </c>
      <c r="C20" s="25">
        <v>3127</v>
      </c>
      <c r="D20" s="26" t="s">
        <v>41</v>
      </c>
      <c r="E20" s="99">
        <f t="shared" si="0"/>
        <v>267500</v>
      </c>
      <c r="F20" s="100">
        <v>250000</v>
      </c>
      <c r="G20" s="101">
        <f t="shared" si="10"/>
        <v>17500</v>
      </c>
      <c r="H20" s="102">
        <v>0</v>
      </c>
      <c r="I20" s="104">
        <f>H20+E20</f>
        <v>267500</v>
      </c>
      <c r="J20" s="85">
        <f t="shared" si="2"/>
        <v>254125</v>
      </c>
      <c r="K20" s="56">
        <f t="shared" si="3"/>
        <v>237500</v>
      </c>
      <c r="L20" s="91">
        <f t="shared" si="3"/>
        <v>16625</v>
      </c>
      <c r="M20" s="63">
        <f t="shared" si="4"/>
        <v>0</v>
      </c>
      <c r="N20" s="58">
        <f t="shared" si="5"/>
        <v>254125</v>
      </c>
      <c r="O20" s="87">
        <f t="shared" si="6"/>
        <v>13375</v>
      </c>
      <c r="P20" s="27">
        <f t="shared" si="7"/>
        <v>12500</v>
      </c>
      <c r="Q20" s="69">
        <f t="shared" si="7"/>
        <v>875</v>
      </c>
      <c r="R20" s="13">
        <f t="shared" si="8"/>
        <v>0</v>
      </c>
      <c r="S20" s="13">
        <f t="shared" si="9"/>
        <v>13375</v>
      </c>
      <c r="T20" s="28" t="s">
        <v>19</v>
      </c>
      <c r="V20" s="15"/>
      <c r="W20" s="15"/>
      <c r="X20" s="16"/>
      <c r="Y20" s="16"/>
      <c r="Z20" s="15"/>
      <c r="AA20" s="15"/>
    </row>
    <row r="21" spans="1:27" ht="15">
      <c r="A21" s="23" t="s">
        <v>42</v>
      </c>
      <c r="B21" s="29">
        <v>318</v>
      </c>
      <c r="C21" s="25">
        <v>3127</v>
      </c>
      <c r="D21" s="26" t="s">
        <v>43</v>
      </c>
      <c r="E21" s="99">
        <f t="shared" si="0"/>
        <v>428000</v>
      </c>
      <c r="F21" s="100">
        <v>400000</v>
      </c>
      <c r="G21" s="101">
        <f t="shared" si="10"/>
        <v>28000.000000000004</v>
      </c>
      <c r="H21" s="102">
        <v>0</v>
      </c>
      <c r="I21" s="104">
        <f>H21+E21</f>
        <v>428000</v>
      </c>
      <c r="J21" s="85">
        <f t="shared" si="2"/>
        <v>406600</v>
      </c>
      <c r="K21" s="56">
        <f t="shared" si="3"/>
        <v>380000</v>
      </c>
      <c r="L21" s="91">
        <f t="shared" si="3"/>
        <v>26600.000000000004</v>
      </c>
      <c r="M21" s="63">
        <f t="shared" si="4"/>
        <v>0</v>
      </c>
      <c r="N21" s="58">
        <f t="shared" si="5"/>
        <v>406600</v>
      </c>
      <c r="O21" s="87">
        <f t="shared" si="6"/>
        <v>21400</v>
      </c>
      <c r="P21" s="27">
        <f t="shared" si="7"/>
        <v>20000</v>
      </c>
      <c r="Q21" s="69">
        <f t="shared" si="7"/>
        <v>1400.0000000000002</v>
      </c>
      <c r="R21" s="13">
        <f t="shared" si="8"/>
        <v>0</v>
      </c>
      <c r="S21" s="13">
        <f t="shared" si="9"/>
        <v>21400</v>
      </c>
      <c r="T21" s="28" t="s">
        <v>19</v>
      </c>
      <c r="V21" s="15"/>
      <c r="W21" s="15"/>
      <c r="X21" s="16"/>
      <c r="Y21" s="16"/>
      <c r="Z21" s="15"/>
      <c r="AA21" s="15"/>
    </row>
    <row r="22" spans="1:27" ht="30">
      <c r="A22" s="23" t="s">
        <v>44</v>
      </c>
      <c r="B22" s="29">
        <v>394</v>
      </c>
      <c r="C22" s="25">
        <v>3127</v>
      </c>
      <c r="D22" s="26" t="s">
        <v>45</v>
      </c>
      <c r="E22" s="99">
        <f t="shared" si="0"/>
        <v>0</v>
      </c>
      <c r="F22" s="100">
        <v>0</v>
      </c>
      <c r="G22" s="101">
        <f t="shared" si="10"/>
        <v>0</v>
      </c>
      <c r="H22" s="102">
        <v>0</v>
      </c>
      <c r="I22" s="104">
        <f>H22+E22</f>
        <v>0</v>
      </c>
      <c r="J22" s="85">
        <f t="shared" si="2"/>
        <v>0</v>
      </c>
      <c r="K22" s="56">
        <f t="shared" si="3"/>
        <v>0</v>
      </c>
      <c r="L22" s="91">
        <f t="shared" si="3"/>
        <v>0</v>
      </c>
      <c r="M22" s="63">
        <f t="shared" si="4"/>
        <v>0</v>
      </c>
      <c r="N22" s="58">
        <f t="shared" si="5"/>
        <v>0</v>
      </c>
      <c r="O22" s="87">
        <f t="shared" si="6"/>
        <v>0</v>
      </c>
      <c r="P22" s="27">
        <f t="shared" si="7"/>
        <v>0</v>
      </c>
      <c r="Q22" s="69">
        <f t="shared" si="7"/>
        <v>0</v>
      </c>
      <c r="R22" s="13">
        <f t="shared" si="8"/>
        <v>0</v>
      </c>
      <c r="S22" s="13">
        <f t="shared" si="9"/>
        <v>0</v>
      </c>
      <c r="T22" s="28" t="s">
        <v>19</v>
      </c>
      <c r="V22" s="15"/>
      <c r="W22" s="15"/>
      <c r="X22" s="16"/>
      <c r="Y22" s="16"/>
      <c r="Z22" s="15"/>
      <c r="AA22" s="15"/>
    </row>
    <row r="23" spans="1:27" ht="30">
      <c r="A23" s="23" t="s">
        <v>46</v>
      </c>
      <c r="B23" s="29">
        <v>454</v>
      </c>
      <c r="C23" s="25">
        <v>3127</v>
      </c>
      <c r="D23" s="26" t="s">
        <v>47</v>
      </c>
      <c r="E23" s="99">
        <f t="shared" si="0"/>
        <v>71917.9956</v>
      </c>
      <c r="F23" s="100">
        <v>67213.08</v>
      </c>
      <c r="G23" s="101">
        <f t="shared" si="10"/>
        <v>4704.9156</v>
      </c>
      <c r="H23" s="102">
        <v>0</v>
      </c>
      <c r="I23" s="104">
        <f>H23+E23</f>
        <v>71917.9956</v>
      </c>
      <c r="J23" s="85">
        <f t="shared" si="2"/>
        <v>68322.09582</v>
      </c>
      <c r="K23" s="56">
        <f t="shared" si="3"/>
        <v>63852.426</v>
      </c>
      <c r="L23" s="91">
        <f t="shared" si="3"/>
        <v>4469.66982</v>
      </c>
      <c r="M23" s="63">
        <f t="shared" si="4"/>
        <v>0</v>
      </c>
      <c r="N23" s="58">
        <f t="shared" si="5"/>
        <v>68322.09582</v>
      </c>
      <c r="O23" s="87">
        <f t="shared" si="6"/>
        <v>3595.8997800000006</v>
      </c>
      <c r="P23" s="27">
        <f t="shared" si="7"/>
        <v>3360.6540000000005</v>
      </c>
      <c r="Q23" s="69">
        <f t="shared" si="7"/>
        <v>235.24578000000002</v>
      </c>
      <c r="R23" s="13">
        <f t="shared" si="8"/>
        <v>0</v>
      </c>
      <c r="S23" s="13">
        <f t="shared" si="9"/>
        <v>3595.8997800000006</v>
      </c>
      <c r="T23" s="28" t="s">
        <v>19</v>
      </c>
      <c r="V23" s="15"/>
      <c r="W23" s="15"/>
      <c r="X23" s="16"/>
      <c r="Y23" s="16"/>
      <c r="Z23" s="15"/>
      <c r="AA23" s="15"/>
    </row>
    <row r="24" spans="1:27" ht="45">
      <c r="A24" s="23" t="s">
        <v>48</v>
      </c>
      <c r="B24" s="29">
        <v>314</v>
      </c>
      <c r="C24" s="25">
        <v>3122</v>
      </c>
      <c r="D24" s="26" t="s">
        <v>49</v>
      </c>
      <c r="E24" s="99">
        <f t="shared" si="0"/>
        <v>749000</v>
      </c>
      <c r="F24" s="100">
        <v>700000</v>
      </c>
      <c r="G24" s="101">
        <f t="shared" si="10"/>
        <v>49000.00000000001</v>
      </c>
      <c r="H24" s="102">
        <v>0</v>
      </c>
      <c r="I24" s="104">
        <f>H24+E24</f>
        <v>749000</v>
      </c>
      <c r="J24" s="85">
        <f t="shared" si="2"/>
        <v>711550</v>
      </c>
      <c r="K24" s="56">
        <f t="shared" si="3"/>
        <v>665000</v>
      </c>
      <c r="L24" s="91">
        <f t="shared" si="3"/>
        <v>46550.00000000001</v>
      </c>
      <c r="M24" s="63">
        <f t="shared" si="4"/>
        <v>0</v>
      </c>
      <c r="N24" s="58">
        <f t="shared" si="5"/>
        <v>711550</v>
      </c>
      <c r="O24" s="87">
        <f t="shared" si="6"/>
        <v>37450</v>
      </c>
      <c r="P24" s="27">
        <f t="shared" si="7"/>
        <v>35000</v>
      </c>
      <c r="Q24" s="69">
        <f t="shared" si="7"/>
        <v>2450.0000000000005</v>
      </c>
      <c r="R24" s="13">
        <f t="shared" si="8"/>
        <v>0</v>
      </c>
      <c r="S24" s="13">
        <f t="shared" si="9"/>
        <v>37450</v>
      </c>
      <c r="T24" s="28" t="s">
        <v>19</v>
      </c>
      <c r="V24" s="15"/>
      <c r="W24" s="15"/>
      <c r="X24" s="16"/>
      <c r="Y24" s="16"/>
      <c r="Z24" s="15"/>
      <c r="AA24" s="15"/>
    </row>
    <row r="25" spans="1:27" ht="30">
      <c r="A25" s="23" t="s">
        <v>50</v>
      </c>
      <c r="B25" s="29">
        <v>415</v>
      </c>
      <c r="C25" s="25">
        <v>3122</v>
      </c>
      <c r="D25" s="26" t="s">
        <v>51</v>
      </c>
      <c r="E25" s="99">
        <f t="shared" si="0"/>
        <v>0</v>
      </c>
      <c r="F25" s="100">
        <v>0</v>
      </c>
      <c r="G25" s="101">
        <f t="shared" si="10"/>
        <v>0</v>
      </c>
      <c r="H25" s="102">
        <v>0</v>
      </c>
      <c r="I25" s="104">
        <f>E25</f>
        <v>0</v>
      </c>
      <c r="J25" s="85">
        <f t="shared" si="2"/>
        <v>0</v>
      </c>
      <c r="K25" s="56">
        <f t="shared" si="3"/>
        <v>0</v>
      </c>
      <c r="L25" s="91">
        <f t="shared" si="3"/>
        <v>0</v>
      </c>
      <c r="M25" s="63">
        <f t="shared" si="4"/>
        <v>0</v>
      </c>
      <c r="N25" s="58">
        <f t="shared" si="5"/>
        <v>0</v>
      </c>
      <c r="O25" s="87">
        <f t="shared" si="6"/>
        <v>0</v>
      </c>
      <c r="P25" s="27">
        <f t="shared" si="7"/>
        <v>0</v>
      </c>
      <c r="Q25" s="69">
        <f t="shared" si="7"/>
        <v>0</v>
      </c>
      <c r="R25" s="13">
        <f t="shared" si="8"/>
        <v>0</v>
      </c>
      <c r="S25" s="13">
        <f t="shared" si="9"/>
        <v>0</v>
      </c>
      <c r="T25" s="28" t="s">
        <v>19</v>
      </c>
      <c r="V25" s="15"/>
      <c r="W25" s="15"/>
      <c r="X25" s="16"/>
      <c r="Y25" s="16"/>
      <c r="Z25" s="15"/>
      <c r="AA25" s="15"/>
    </row>
    <row r="26" spans="1:27" ht="30.75" thickBot="1">
      <c r="A26" s="31" t="s">
        <v>52</v>
      </c>
      <c r="B26" s="29">
        <v>392</v>
      </c>
      <c r="C26" s="32">
        <v>3127</v>
      </c>
      <c r="D26" s="33" t="s">
        <v>53</v>
      </c>
      <c r="E26" s="99">
        <f t="shared" si="0"/>
        <v>160500</v>
      </c>
      <c r="F26" s="100">
        <v>150000</v>
      </c>
      <c r="G26" s="101">
        <f t="shared" si="10"/>
        <v>10500.000000000002</v>
      </c>
      <c r="H26" s="106">
        <v>0</v>
      </c>
      <c r="I26" s="107">
        <f>H26+E26</f>
        <v>160500</v>
      </c>
      <c r="J26" s="86">
        <f t="shared" si="2"/>
        <v>152475</v>
      </c>
      <c r="K26" s="61">
        <f t="shared" si="3"/>
        <v>142500</v>
      </c>
      <c r="L26" s="92">
        <f t="shared" si="3"/>
        <v>9975.000000000002</v>
      </c>
      <c r="M26" s="64">
        <f t="shared" si="4"/>
        <v>0</v>
      </c>
      <c r="N26" s="59">
        <f t="shared" si="5"/>
        <v>152475</v>
      </c>
      <c r="O26" s="87">
        <f t="shared" si="6"/>
        <v>8025</v>
      </c>
      <c r="P26" s="34">
        <f t="shared" si="7"/>
        <v>7500</v>
      </c>
      <c r="Q26" s="70">
        <f t="shared" si="7"/>
        <v>525.0000000000001</v>
      </c>
      <c r="R26" s="13">
        <f t="shared" si="8"/>
        <v>0</v>
      </c>
      <c r="S26" s="13">
        <f t="shared" si="9"/>
        <v>8025</v>
      </c>
      <c r="T26" s="35" t="s">
        <v>19</v>
      </c>
      <c r="V26" s="15"/>
      <c r="W26" s="15"/>
      <c r="X26" s="16"/>
      <c r="Y26" s="16"/>
      <c r="Z26" s="15"/>
      <c r="AA26" s="15"/>
    </row>
    <row r="27" spans="1:26" ht="19.5" customHeight="1" thickBot="1">
      <c r="A27" s="147" t="s">
        <v>54</v>
      </c>
      <c r="B27" s="148"/>
      <c r="C27" s="148"/>
      <c r="D27" s="149"/>
      <c r="E27" s="108">
        <f aca="true" t="shared" si="11" ref="E27:L27">SUM(E7:E26)</f>
        <v>14000000.002999999</v>
      </c>
      <c r="F27" s="109">
        <f t="shared" si="11"/>
        <v>12727272.729999999</v>
      </c>
      <c r="G27" s="110">
        <f t="shared" si="11"/>
        <v>1272727.273</v>
      </c>
      <c r="H27" s="111">
        <f t="shared" si="11"/>
        <v>0</v>
      </c>
      <c r="I27" s="112">
        <f t="shared" si="11"/>
        <v>14000000.002999999</v>
      </c>
      <c r="J27" s="36">
        <f t="shared" si="11"/>
        <v>13300000.002850002</v>
      </c>
      <c r="K27" s="54">
        <f t="shared" si="11"/>
        <v>12090909.093500001</v>
      </c>
      <c r="L27" s="55">
        <f t="shared" si="11"/>
        <v>1209090.9093499999</v>
      </c>
      <c r="M27" s="57">
        <f aca="true" t="shared" si="12" ref="M27:S27">SUM(M7:M26)</f>
        <v>0</v>
      </c>
      <c r="N27" s="65">
        <f t="shared" si="12"/>
        <v>13300000.002850002</v>
      </c>
      <c r="O27" s="73">
        <f t="shared" si="12"/>
        <v>700000.00015</v>
      </c>
      <c r="P27" s="66">
        <f>SUM(P7:P26)</f>
        <v>636363.6364999999</v>
      </c>
      <c r="Q27" s="67">
        <f>SUM(Q7:Q26)</f>
        <v>63636.36365</v>
      </c>
      <c r="R27" s="37">
        <f t="shared" si="12"/>
        <v>0</v>
      </c>
      <c r="S27" s="38">
        <f t="shared" si="12"/>
        <v>700000.00015</v>
      </c>
      <c r="T27" s="89"/>
      <c r="V27" s="15"/>
      <c r="W27" s="15"/>
      <c r="X27" s="16"/>
      <c r="Y27" s="16"/>
      <c r="Z27" s="15"/>
    </row>
    <row r="28" spans="2:19" s="15" customFormat="1" ht="15">
      <c r="B28" s="72"/>
      <c r="C28" s="72"/>
      <c r="E28" s="93">
        <v>14000000</v>
      </c>
      <c r="F28" s="93">
        <f>E28/110*100</f>
        <v>12727272.727272728</v>
      </c>
      <c r="G28" s="93">
        <f>E28/110*10</f>
        <v>1272727.2727272727</v>
      </c>
      <c r="H28" s="94"/>
      <c r="I28" s="94">
        <v>14757187.2</v>
      </c>
      <c r="J28" s="93">
        <v>13300000</v>
      </c>
      <c r="K28" s="93">
        <f>J28/110*100</f>
        <v>12090909.090909092</v>
      </c>
      <c r="L28" s="93">
        <f>J28/110*10</f>
        <v>1209090.9090909092</v>
      </c>
      <c r="M28" s="95"/>
      <c r="N28" s="95">
        <v>13300000</v>
      </c>
      <c r="O28" s="74">
        <v>700000</v>
      </c>
      <c r="P28" s="93">
        <f>O28/110*100</f>
        <v>636363.6363636364</v>
      </c>
      <c r="Q28" s="93">
        <f>O28/110*10</f>
        <v>63636.36363636364</v>
      </c>
      <c r="R28" s="75"/>
      <c r="S28" s="15">
        <v>737859.36</v>
      </c>
    </row>
    <row r="29" spans="5:17" ht="15">
      <c r="E29" s="42"/>
      <c r="F29" s="42"/>
      <c r="G29" s="42"/>
      <c r="J29" s="40"/>
      <c r="K29" s="41"/>
      <c r="L29" s="41"/>
      <c r="O29" s="41"/>
      <c r="P29" s="41"/>
      <c r="Q29" s="41"/>
    </row>
    <row r="30" ht="15.75" thickBot="1"/>
    <row r="31" spans="1:8" ht="15">
      <c r="A31" s="150"/>
      <c r="B31" s="151"/>
      <c r="C31" s="151"/>
      <c r="D31" s="154" t="s">
        <v>55</v>
      </c>
      <c r="E31" s="156" t="s">
        <v>6</v>
      </c>
      <c r="F31" s="157"/>
      <c r="G31" s="158"/>
      <c r="H31" s="143" t="s">
        <v>7</v>
      </c>
    </row>
    <row r="32" spans="1:8" ht="15.75" thickBot="1">
      <c r="A32" s="152"/>
      <c r="B32" s="153"/>
      <c r="C32" s="153"/>
      <c r="D32" s="155"/>
      <c r="E32" s="82" t="s">
        <v>8</v>
      </c>
      <c r="F32" s="83" t="s">
        <v>56</v>
      </c>
      <c r="G32" s="84" t="s">
        <v>57</v>
      </c>
      <c r="H32" s="144"/>
    </row>
    <row r="33" spans="1:9" ht="15.75" thickBot="1">
      <c r="A33" s="138"/>
      <c r="B33" s="139"/>
      <c r="C33" s="140"/>
      <c r="D33" s="79">
        <v>14000000</v>
      </c>
      <c r="E33" s="81">
        <v>14000000</v>
      </c>
      <c r="F33" s="81">
        <f>E33-G33</f>
        <v>12727272.727272727</v>
      </c>
      <c r="G33" s="81">
        <f>(D33/110*10)</f>
        <v>1272727.2727272727</v>
      </c>
      <c r="H33" s="81">
        <v>0</v>
      </c>
      <c r="I33" s="15"/>
    </row>
    <row r="34" spans="1:14" ht="15">
      <c r="A34" s="141">
        <v>0.95</v>
      </c>
      <c r="B34" s="141"/>
      <c r="C34" s="141"/>
      <c r="D34" s="80">
        <f>D33*0.95</f>
        <v>13300000</v>
      </c>
      <c r="E34" s="80">
        <f>E33*0.95</f>
        <v>13300000</v>
      </c>
      <c r="F34" s="80">
        <f>F33*0.95</f>
        <v>12090909.09090909</v>
      </c>
      <c r="G34" s="80">
        <f>G33*0.95</f>
        <v>1209090.909090909</v>
      </c>
      <c r="H34" s="80">
        <f>H33*0.95</f>
        <v>0</v>
      </c>
      <c r="I34" s="15"/>
      <c r="N34" s="15"/>
    </row>
    <row r="35" spans="1:9" ht="15">
      <c r="A35" s="142">
        <v>0.05</v>
      </c>
      <c r="B35" s="142"/>
      <c r="C35" s="142"/>
      <c r="D35" s="80">
        <f>D33*0.05</f>
        <v>700000</v>
      </c>
      <c r="E35" s="80">
        <f>E33*0.05</f>
        <v>700000</v>
      </c>
      <c r="F35" s="80">
        <f>F33*0.05</f>
        <v>636363.6363636364</v>
      </c>
      <c r="G35" s="80">
        <f>G33*0.05</f>
        <v>63636.36363636364</v>
      </c>
      <c r="H35" s="80">
        <f>H33*0.05</f>
        <v>0</v>
      </c>
      <c r="I35" s="15"/>
    </row>
    <row r="36" spans="1:8" ht="15">
      <c r="A36" s="43"/>
      <c r="D36" s="15"/>
      <c r="E36" s="15"/>
      <c r="F36" s="15"/>
      <c r="G36" s="15"/>
      <c r="H36" s="15"/>
    </row>
    <row r="38" spans="2:3" ht="15">
      <c r="B38"/>
      <c r="C38"/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</sheetData>
  <sheetProtection/>
  <mergeCells count="26">
    <mergeCell ref="A4:D4"/>
    <mergeCell ref="E4:I4"/>
    <mergeCell ref="J4:N4"/>
    <mergeCell ref="O4:S4"/>
    <mergeCell ref="T4:T6"/>
    <mergeCell ref="A5:A6"/>
    <mergeCell ref="B5:B6"/>
    <mergeCell ref="C5:C6"/>
    <mergeCell ref="D5:D6"/>
    <mergeCell ref="E5:G5"/>
    <mergeCell ref="H5:H6"/>
    <mergeCell ref="I5:I6"/>
    <mergeCell ref="J5:L5"/>
    <mergeCell ref="M5:M6"/>
    <mergeCell ref="N5:N6"/>
    <mergeCell ref="O5:Q5"/>
    <mergeCell ref="A33:C33"/>
    <mergeCell ref="A34:C34"/>
    <mergeCell ref="A35:C35"/>
    <mergeCell ref="R5:R6"/>
    <mergeCell ref="S5:S6"/>
    <mergeCell ref="A27:D27"/>
    <mergeCell ref="A31:C32"/>
    <mergeCell ref="D31:D32"/>
    <mergeCell ref="E31:G31"/>
    <mergeCell ref="H31:H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A43"/>
  <sheetViews>
    <sheetView tabSelected="1" zoomScale="85" zoomScaleNormal="85" zoomScalePageLayoutView="0" workbookViewId="0" topLeftCell="A5">
      <selection activeCell="O27" sqref="O27"/>
    </sheetView>
  </sheetViews>
  <sheetFormatPr defaultColWidth="9.140625" defaultRowHeight="15"/>
  <cols>
    <col min="1" max="1" width="5.140625" style="0" customWidth="1"/>
    <col min="2" max="2" width="5.421875" style="39" customWidth="1"/>
    <col min="3" max="3" width="6.7109375" style="39" customWidth="1"/>
    <col min="4" max="4" width="45.7109375" style="0" customWidth="1"/>
    <col min="5" max="5" width="15.7109375" style="0" customWidth="1"/>
    <col min="6" max="6" width="22.28125" style="0" customWidth="1"/>
    <col min="7" max="7" width="26.00390625" style="0" customWidth="1"/>
    <col min="8" max="9" width="15.7109375" style="0" hidden="1" customWidth="1"/>
    <col min="10" max="10" width="15.7109375" style="0" customWidth="1"/>
    <col min="11" max="11" width="22.57421875" style="0" customWidth="1"/>
    <col min="12" max="12" width="25.57421875" style="0" customWidth="1"/>
    <col min="13" max="14" width="15.7109375" style="0" hidden="1" customWidth="1"/>
    <col min="15" max="15" width="15.7109375" style="0" customWidth="1"/>
    <col min="16" max="16" width="22.7109375" style="0" customWidth="1"/>
    <col min="17" max="17" width="25.00390625" style="0" customWidth="1"/>
    <col min="18" max="19" width="15.7109375" style="0" hidden="1" customWidth="1"/>
    <col min="20" max="20" width="18.28125" style="0" customWidth="1"/>
    <col min="22" max="22" width="13.57421875" style="0" bestFit="1" customWidth="1"/>
    <col min="24" max="24" width="15.28125" style="0" customWidth="1"/>
    <col min="25" max="25" width="12.421875" style="0" bestFit="1" customWidth="1"/>
    <col min="26" max="26" width="13.57421875" style="0" bestFit="1" customWidth="1"/>
    <col min="27" max="27" width="11.57421875" style="0" bestFit="1" customWidth="1"/>
  </cols>
  <sheetData>
    <row r="1" spans="1:3" ht="15">
      <c r="A1" s="1"/>
      <c r="B1" s="2"/>
      <c r="C1" s="2"/>
    </row>
    <row r="2" spans="1:3" s="3" customFormat="1" ht="15">
      <c r="A2" s="3" t="s">
        <v>60</v>
      </c>
      <c r="B2" s="4"/>
      <c r="C2" s="4"/>
    </row>
    <row r="3" spans="2:3" s="3" customFormat="1" ht="15.75" thickBot="1">
      <c r="B3" s="4"/>
      <c r="C3" s="4"/>
    </row>
    <row r="4" spans="1:20" s="5" customFormat="1" ht="19.5" customHeight="1" thickBot="1">
      <c r="A4" s="168" t="s">
        <v>59</v>
      </c>
      <c r="B4" s="169"/>
      <c r="C4" s="169"/>
      <c r="D4" s="170"/>
      <c r="E4" s="171" t="s">
        <v>61</v>
      </c>
      <c r="F4" s="172"/>
      <c r="G4" s="172"/>
      <c r="H4" s="172"/>
      <c r="I4" s="173"/>
      <c r="J4" s="174" t="s">
        <v>0</v>
      </c>
      <c r="K4" s="175"/>
      <c r="L4" s="175"/>
      <c r="M4" s="175"/>
      <c r="N4" s="176"/>
      <c r="O4" s="174" t="s">
        <v>1</v>
      </c>
      <c r="P4" s="175"/>
      <c r="Q4" s="175"/>
      <c r="R4" s="175"/>
      <c r="S4" s="176"/>
      <c r="T4" s="177" t="s">
        <v>2</v>
      </c>
    </row>
    <row r="5" spans="1:20" s="5" customFormat="1" ht="19.5" customHeight="1">
      <c r="A5" s="180" t="s">
        <v>3</v>
      </c>
      <c r="B5" s="182" t="s">
        <v>4</v>
      </c>
      <c r="C5" s="182" t="s">
        <v>5</v>
      </c>
      <c r="D5" s="184" t="s">
        <v>58</v>
      </c>
      <c r="E5" s="186" t="s">
        <v>6</v>
      </c>
      <c r="F5" s="187"/>
      <c r="G5" s="188"/>
      <c r="H5" s="189" t="s">
        <v>7</v>
      </c>
      <c r="I5" s="191" t="s">
        <v>8</v>
      </c>
      <c r="J5" s="163" t="s">
        <v>6</v>
      </c>
      <c r="K5" s="164"/>
      <c r="L5" s="165"/>
      <c r="M5" s="193" t="s">
        <v>7</v>
      </c>
      <c r="N5" s="195" t="s">
        <v>8</v>
      </c>
      <c r="O5" s="163" t="s">
        <v>6</v>
      </c>
      <c r="P5" s="164"/>
      <c r="Q5" s="165"/>
      <c r="R5" s="143" t="s">
        <v>7</v>
      </c>
      <c r="S5" s="145" t="s">
        <v>8</v>
      </c>
      <c r="T5" s="178"/>
    </row>
    <row r="6" spans="1:20" s="5" customFormat="1" ht="19.5" customHeight="1" thickBot="1">
      <c r="A6" s="181"/>
      <c r="B6" s="183"/>
      <c r="C6" s="183"/>
      <c r="D6" s="185"/>
      <c r="E6" s="96" t="s">
        <v>8</v>
      </c>
      <c r="F6" s="97" t="s">
        <v>9</v>
      </c>
      <c r="G6" s="98" t="s">
        <v>10</v>
      </c>
      <c r="H6" s="190"/>
      <c r="I6" s="192"/>
      <c r="J6" s="6" t="s">
        <v>8</v>
      </c>
      <c r="K6" s="52" t="s">
        <v>9</v>
      </c>
      <c r="L6" s="53" t="s">
        <v>10</v>
      </c>
      <c r="M6" s="194"/>
      <c r="N6" s="196"/>
      <c r="O6" s="6" t="s">
        <v>8</v>
      </c>
      <c r="P6" s="52" t="s">
        <v>9</v>
      </c>
      <c r="Q6" s="53" t="s">
        <v>10</v>
      </c>
      <c r="R6" s="144"/>
      <c r="S6" s="146"/>
      <c r="T6" s="179"/>
    </row>
    <row r="7" spans="1:27" ht="19.5" customHeight="1">
      <c r="A7" s="7" t="s">
        <v>11</v>
      </c>
      <c r="B7" s="8" t="s">
        <v>12</v>
      </c>
      <c r="C7" s="9" t="s">
        <v>12</v>
      </c>
      <c r="D7" s="10" t="s">
        <v>13</v>
      </c>
      <c r="E7" s="99">
        <f>F7+G7</f>
        <v>6637497.8111</v>
      </c>
      <c r="F7" s="100">
        <v>5846429.56</v>
      </c>
      <c r="G7" s="101">
        <f>(SUM(F8:F26)*0.03+F7*0.1)</f>
        <v>791068.2511</v>
      </c>
      <c r="H7" s="102">
        <v>0</v>
      </c>
      <c r="I7" s="103">
        <f>H7+E7</f>
        <v>6637497.8111</v>
      </c>
      <c r="J7" s="116">
        <f>SUM(K7:L7)</f>
        <v>6305622.920545</v>
      </c>
      <c r="K7" s="117">
        <f>F7*0.95</f>
        <v>5554108.0819999995</v>
      </c>
      <c r="L7" s="118">
        <f>G7*0.95</f>
        <v>751514.838545</v>
      </c>
      <c r="M7" s="119">
        <f>ROUND(H7*0.95,2)</f>
        <v>0</v>
      </c>
      <c r="N7" s="120">
        <f>J7+M7</f>
        <v>6305622.920545</v>
      </c>
      <c r="O7" s="121">
        <f>SUM(P7:Q7)</f>
        <v>331874.890555</v>
      </c>
      <c r="P7" s="12">
        <f>F7*0.05</f>
        <v>292321.478</v>
      </c>
      <c r="Q7" s="68">
        <f>G7*0.05</f>
        <v>39553.412555</v>
      </c>
      <c r="R7" s="13">
        <f>ROUND(H7*0.05,2)</f>
        <v>0</v>
      </c>
      <c r="S7" s="13">
        <f>O7+R7</f>
        <v>331874.890555</v>
      </c>
      <c r="T7" s="14" t="s">
        <v>12</v>
      </c>
      <c r="V7" s="15"/>
      <c r="W7" s="15"/>
      <c r="X7" s="16"/>
      <c r="Y7" s="16"/>
      <c r="Z7" s="15"/>
      <c r="AA7" s="15"/>
    </row>
    <row r="8" spans="1:27" ht="30">
      <c r="A8" s="17" t="s">
        <v>14</v>
      </c>
      <c r="B8" s="18" t="s">
        <v>12</v>
      </c>
      <c r="C8" s="19" t="s">
        <v>12</v>
      </c>
      <c r="D8" s="20" t="s">
        <v>15</v>
      </c>
      <c r="E8" s="99">
        <f aca="true" t="shared" si="0" ref="E8:E26">F8+G8</f>
        <v>642000</v>
      </c>
      <c r="F8" s="100">
        <v>600000</v>
      </c>
      <c r="G8" s="101">
        <f>F8*0.07</f>
        <v>42000.00000000001</v>
      </c>
      <c r="H8" s="102">
        <v>0</v>
      </c>
      <c r="I8" s="104">
        <f aca="true" t="shared" si="1" ref="I8:I18">H8+E8</f>
        <v>642000</v>
      </c>
      <c r="J8" s="116">
        <f aca="true" t="shared" si="2" ref="J8:J26">SUM(K8:L8)</f>
        <v>609900</v>
      </c>
      <c r="K8" s="122">
        <f aca="true" t="shared" si="3" ref="K8:L26">F8*0.95</f>
        <v>570000</v>
      </c>
      <c r="L8" s="123">
        <f t="shared" si="3"/>
        <v>39900.00000000001</v>
      </c>
      <c r="M8" s="124">
        <f aca="true" t="shared" si="4" ref="M8:M26">ROUND(H8*0.95,2)</f>
        <v>0</v>
      </c>
      <c r="N8" s="125">
        <f aca="true" t="shared" si="5" ref="N8:N26">J8+M8</f>
        <v>609900</v>
      </c>
      <c r="O8" s="126">
        <v>0</v>
      </c>
      <c r="P8" s="76">
        <v>0</v>
      </c>
      <c r="Q8" s="77">
        <v>0</v>
      </c>
      <c r="R8" s="78">
        <f aca="true" t="shared" si="6" ref="R8:R26">ROUND(H8*0.05,2)</f>
        <v>0</v>
      </c>
      <c r="S8" s="78">
        <f aca="true" t="shared" si="7" ref="S8:S26">O8+R8</f>
        <v>0</v>
      </c>
      <c r="T8" s="113" t="s">
        <v>16</v>
      </c>
      <c r="V8" s="15"/>
      <c r="W8" s="15"/>
      <c r="X8" s="16"/>
      <c r="Y8" s="16"/>
      <c r="Z8" s="15"/>
      <c r="AA8" s="15"/>
    </row>
    <row r="9" spans="1:27" ht="30">
      <c r="A9" s="23" t="s">
        <v>17</v>
      </c>
      <c r="B9" s="24">
        <v>455</v>
      </c>
      <c r="C9" s="25">
        <v>3146</v>
      </c>
      <c r="D9" s="26" t="s">
        <v>18</v>
      </c>
      <c r="E9" s="99">
        <f t="shared" si="0"/>
        <v>1926000</v>
      </c>
      <c r="F9" s="100">
        <v>1800000</v>
      </c>
      <c r="G9" s="101">
        <f>F9*0.07</f>
        <v>126000.00000000001</v>
      </c>
      <c r="H9" s="102">
        <v>0</v>
      </c>
      <c r="I9" s="104">
        <f t="shared" si="1"/>
        <v>1926000</v>
      </c>
      <c r="J9" s="116">
        <f t="shared" si="2"/>
        <v>1829700</v>
      </c>
      <c r="K9" s="122">
        <f t="shared" si="3"/>
        <v>1710000</v>
      </c>
      <c r="L9" s="123">
        <f t="shared" si="3"/>
        <v>119700.00000000001</v>
      </c>
      <c r="M9" s="124">
        <f t="shared" si="4"/>
        <v>0</v>
      </c>
      <c r="N9" s="125">
        <f t="shared" si="5"/>
        <v>1829700</v>
      </c>
      <c r="O9" s="126">
        <f aca="true" t="shared" si="8" ref="O9:O26">SUM(P9:Q9)</f>
        <v>96300</v>
      </c>
      <c r="P9" s="76">
        <f aca="true" t="shared" si="9" ref="P9:Q26">F9*0.05</f>
        <v>90000</v>
      </c>
      <c r="Q9" s="77">
        <f t="shared" si="9"/>
        <v>6300.000000000001</v>
      </c>
      <c r="R9" s="78">
        <f t="shared" si="6"/>
        <v>0</v>
      </c>
      <c r="S9" s="78">
        <f t="shared" si="7"/>
        <v>96300</v>
      </c>
      <c r="T9" s="114" t="s">
        <v>19</v>
      </c>
      <c r="V9" s="15"/>
      <c r="W9" s="15"/>
      <c r="X9" s="16"/>
      <c r="Y9" s="16"/>
      <c r="Z9" s="15"/>
      <c r="AA9" s="15"/>
    </row>
    <row r="10" spans="1:27" ht="45">
      <c r="A10" s="23" t="s">
        <v>20</v>
      </c>
      <c r="B10" s="24">
        <v>352</v>
      </c>
      <c r="C10" s="25">
        <v>3294</v>
      </c>
      <c r="D10" s="26" t="s">
        <v>21</v>
      </c>
      <c r="E10" s="99">
        <f t="shared" si="0"/>
        <v>33212.6823</v>
      </c>
      <c r="F10" s="100">
        <v>31039.89</v>
      </c>
      <c r="G10" s="101">
        <f>F10*0.07</f>
        <v>2172.7923</v>
      </c>
      <c r="H10" s="102">
        <v>0</v>
      </c>
      <c r="I10" s="104">
        <f t="shared" si="1"/>
        <v>33212.6823</v>
      </c>
      <c r="J10" s="116">
        <f t="shared" si="2"/>
        <v>31552.048185</v>
      </c>
      <c r="K10" s="122">
        <f t="shared" si="3"/>
        <v>29487.8955</v>
      </c>
      <c r="L10" s="123">
        <f t="shared" si="3"/>
        <v>2064.152685</v>
      </c>
      <c r="M10" s="124">
        <f t="shared" si="4"/>
        <v>0</v>
      </c>
      <c r="N10" s="125">
        <f t="shared" si="5"/>
        <v>31552.048185</v>
      </c>
      <c r="O10" s="126">
        <f t="shared" si="8"/>
        <v>1660.634115</v>
      </c>
      <c r="P10" s="76">
        <f t="shared" si="9"/>
        <v>1551.9945</v>
      </c>
      <c r="Q10" s="77">
        <f t="shared" si="9"/>
        <v>108.639615</v>
      </c>
      <c r="R10" s="78">
        <f t="shared" si="6"/>
        <v>0</v>
      </c>
      <c r="S10" s="78">
        <f t="shared" si="7"/>
        <v>1660.634115</v>
      </c>
      <c r="T10" s="114" t="s">
        <v>19</v>
      </c>
      <c r="V10" s="15"/>
      <c r="W10" s="15"/>
      <c r="X10" s="16"/>
      <c r="Y10" s="16"/>
      <c r="Z10" s="15"/>
      <c r="AA10" s="15"/>
    </row>
    <row r="11" spans="1:27" ht="30">
      <c r="A11" s="23" t="s">
        <v>22</v>
      </c>
      <c r="B11" s="24">
        <v>409</v>
      </c>
      <c r="C11" s="25">
        <v>3121</v>
      </c>
      <c r="D11" s="26" t="s">
        <v>23</v>
      </c>
      <c r="E11" s="99">
        <f t="shared" si="0"/>
        <v>535000</v>
      </c>
      <c r="F11" s="100">
        <v>500000</v>
      </c>
      <c r="G11" s="101">
        <f aca="true" t="shared" si="10" ref="G11:G26">F11*0.07</f>
        <v>35000</v>
      </c>
      <c r="H11" s="102">
        <v>0</v>
      </c>
      <c r="I11" s="104">
        <f t="shared" si="1"/>
        <v>535000</v>
      </c>
      <c r="J11" s="116">
        <f t="shared" si="2"/>
        <v>508250</v>
      </c>
      <c r="K11" s="122">
        <f t="shared" si="3"/>
        <v>475000</v>
      </c>
      <c r="L11" s="123">
        <f t="shared" si="3"/>
        <v>33250</v>
      </c>
      <c r="M11" s="124">
        <f t="shared" si="4"/>
        <v>0</v>
      </c>
      <c r="N11" s="125">
        <f t="shared" si="5"/>
        <v>508250</v>
      </c>
      <c r="O11" s="126">
        <f t="shared" si="8"/>
        <v>26750</v>
      </c>
      <c r="P11" s="76">
        <f t="shared" si="9"/>
        <v>25000</v>
      </c>
      <c r="Q11" s="77">
        <f t="shared" si="9"/>
        <v>1750</v>
      </c>
      <c r="R11" s="78">
        <f t="shared" si="6"/>
        <v>0</v>
      </c>
      <c r="S11" s="78">
        <f t="shared" si="7"/>
        <v>26750</v>
      </c>
      <c r="T11" s="114" t="s">
        <v>19</v>
      </c>
      <c r="V11" s="15"/>
      <c r="W11" s="15"/>
      <c r="X11" s="16"/>
      <c r="Y11" s="16"/>
      <c r="Z11" s="15"/>
      <c r="AA11" s="15"/>
    </row>
    <row r="12" spans="1:27" ht="19.5" customHeight="1">
      <c r="A12" s="23" t="s">
        <v>24</v>
      </c>
      <c r="B12" s="29">
        <v>339</v>
      </c>
      <c r="C12" s="25">
        <v>3121</v>
      </c>
      <c r="D12" s="26" t="s">
        <v>25</v>
      </c>
      <c r="E12" s="99">
        <f t="shared" si="0"/>
        <v>0</v>
      </c>
      <c r="F12" s="100">
        <v>0</v>
      </c>
      <c r="G12" s="101">
        <f t="shared" si="10"/>
        <v>0</v>
      </c>
      <c r="H12" s="102">
        <v>0</v>
      </c>
      <c r="I12" s="105">
        <f t="shared" si="1"/>
        <v>0</v>
      </c>
      <c r="J12" s="116">
        <f t="shared" si="2"/>
        <v>0</v>
      </c>
      <c r="K12" s="122">
        <f t="shared" si="3"/>
        <v>0</v>
      </c>
      <c r="L12" s="123">
        <f t="shared" si="3"/>
        <v>0</v>
      </c>
      <c r="M12" s="124">
        <f t="shared" si="4"/>
        <v>0</v>
      </c>
      <c r="N12" s="125">
        <f t="shared" si="5"/>
        <v>0</v>
      </c>
      <c r="O12" s="126">
        <f t="shared" si="8"/>
        <v>0</v>
      </c>
      <c r="P12" s="76">
        <f t="shared" si="9"/>
        <v>0</v>
      </c>
      <c r="Q12" s="77">
        <f t="shared" si="9"/>
        <v>0</v>
      </c>
      <c r="R12" s="78">
        <f t="shared" si="6"/>
        <v>0</v>
      </c>
      <c r="S12" s="78">
        <f t="shared" si="7"/>
        <v>0</v>
      </c>
      <c r="T12" s="114" t="s">
        <v>19</v>
      </c>
      <c r="V12" s="15"/>
      <c r="W12" s="15"/>
      <c r="X12" s="16"/>
      <c r="Y12" s="16"/>
      <c r="Z12" s="15"/>
      <c r="AA12" s="15"/>
    </row>
    <row r="13" spans="1:27" ht="15">
      <c r="A13" s="23" t="s">
        <v>26</v>
      </c>
      <c r="B13" s="29">
        <v>413</v>
      </c>
      <c r="C13" s="25">
        <v>3121</v>
      </c>
      <c r="D13" s="26" t="s">
        <v>27</v>
      </c>
      <c r="E13" s="99">
        <f t="shared" si="0"/>
        <v>34871.514</v>
      </c>
      <c r="F13" s="100">
        <v>32590.2</v>
      </c>
      <c r="G13" s="101">
        <f t="shared" si="10"/>
        <v>2281.3140000000003</v>
      </c>
      <c r="H13" s="102">
        <v>0</v>
      </c>
      <c r="I13" s="104">
        <f t="shared" si="1"/>
        <v>34871.514</v>
      </c>
      <c r="J13" s="116">
        <f t="shared" si="2"/>
        <v>33127.9383</v>
      </c>
      <c r="K13" s="122">
        <f t="shared" si="3"/>
        <v>30960.69</v>
      </c>
      <c r="L13" s="123">
        <f t="shared" si="3"/>
        <v>2167.2483</v>
      </c>
      <c r="M13" s="124">
        <f t="shared" si="4"/>
        <v>0</v>
      </c>
      <c r="N13" s="125">
        <f t="shared" si="5"/>
        <v>33127.9383</v>
      </c>
      <c r="O13" s="126">
        <f t="shared" si="8"/>
        <v>1743.5757000000003</v>
      </c>
      <c r="P13" s="76">
        <f t="shared" si="9"/>
        <v>1629.5100000000002</v>
      </c>
      <c r="Q13" s="77">
        <f t="shared" si="9"/>
        <v>114.06570000000002</v>
      </c>
      <c r="R13" s="78">
        <f t="shared" si="6"/>
        <v>0</v>
      </c>
      <c r="S13" s="78">
        <f t="shared" si="7"/>
        <v>1743.5757000000003</v>
      </c>
      <c r="T13" s="114" t="s">
        <v>19</v>
      </c>
      <c r="V13" s="15"/>
      <c r="W13" s="15"/>
      <c r="X13" s="16"/>
      <c r="Y13" s="16"/>
      <c r="Z13" s="15"/>
      <c r="AA13" s="15"/>
    </row>
    <row r="14" spans="1:27" ht="45">
      <c r="A14" s="23" t="s">
        <v>28</v>
      </c>
      <c r="B14" s="29">
        <v>312</v>
      </c>
      <c r="C14" s="25">
        <v>3122</v>
      </c>
      <c r="D14" s="26" t="s">
        <v>29</v>
      </c>
      <c r="E14" s="99">
        <f t="shared" si="0"/>
        <v>642000</v>
      </c>
      <c r="F14" s="100">
        <v>600000</v>
      </c>
      <c r="G14" s="101">
        <f t="shared" si="10"/>
        <v>42000.00000000001</v>
      </c>
      <c r="H14" s="102">
        <v>0</v>
      </c>
      <c r="I14" s="104">
        <f t="shared" si="1"/>
        <v>642000</v>
      </c>
      <c r="J14" s="116">
        <f t="shared" si="2"/>
        <v>609900</v>
      </c>
      <c r="K14" s="122">
        <f t="shared" si="3"/>
        <v>570000</v>
      </c>
      <c r="L14" s="123">
        <f t="shared" si="3"/>
        <v>39900.00000000001</v>
      </c>
      <c r="M14" s="124">
        <f t="shared" si="4"/>
        <v>0</v>
      </c>
      <c r="N14" s="125">
        <f t="shared" si="5"/>
        <v>609900</v>
      </c>
      <c r="O14" s="126">
        <f t="shared" si="8"/>
        <v>32100</v>
      </c>
      <c r="P14" s="76">
        <f t="shared" si="9"/>
        <v>30000</v>
      </c>
      <c r="Q14" s="77">
        <f t="shared" si="9"/>
        <v>2100.0000000000005</v>
      </c>
      <c r="R14" s="78">
        <f t="shared" si="6"/>
        <v>0</v>
      </c>
      <c r="S14" s="78">
        <f t="shared" si="7"/>
        <v>32100</v>
      </c>
      <c r="T14" s="114" t="s">
        <v>19</v>
      </c>
      <c r="V14" s="15"/>
      <c r="W14" s="15"/>
      <c r="X14" s="16"/>
      <c r="Y14" s="16"/>
      <c r="Z14" s="15"/>
      <c r="AA14" s="15"/>
    </row>
    <row r="15" spans="1:27" ht="30">
      <c r="A15" s="23" t="s">
        <v>30</v>
      </c>
      <c r="B15" s="29">
        <v>309</v>
      </c>
      <c r="C15" s="25">
        <v>3127</v>
      </c>
      <c r="D15" s="26" t="s">
        <v>31</v>
      </c>
      <c r="E15" s="99">
        <f t="shared" si="0"/>
        <v>160500</v>
      </c>
      <c r="F15" s="100">
        <v>150000</v>
      </c>
      <c r="G15" s="101">
        <f t="shared" si="10"/>
        <v>10500.000000000002</v>
      </c>
      <c r="H15" s="102">
        <v>0</v>
      </c>
      <c r="I15" s="104">
        <f t="shared" si="1"/>
        <v>160500</v>
      </c>
      <c r="J15" s="116">
        <f t="shared" si="2"/>
        <v>152475</v>
      </c>
      <c r="K15" s="122">
        <f t="shared" si="3"/>
        <v>142500</v>
      </c>
      <c r="L15" s="123">
        <f t="shared" si="3"/>
        <v>9975.000000000002</v>
      </c>
      <c r="M15" s="124">
        <f t="shared" si="4"/>
        <v>0</v>
      </c>
      <c r="N15" s="125">
        <f t="shared" si="5"/>
        <v>152475</v>
      </c>
      <c r="O15" s="126">
        <f t="shared" si="8"/>
        <v>8025</v>
      </c>
      <c r="P15" s="76">
        <f t="shared" si="9"/>
        <v>7500</v>
      </c>
      <c r="Q15" s="77">
        <f t="shared" si="9"/>
        <v>525.0000000000001</v>
      </c>
      <c r="R15" s="78">
        <f t="shared" si="6"/>
        <v>0</v>
      </c>
      <c r="S15" s="78">
        <f t="shared" si="7"/>
        <v>8025</v>
      </c>
      <c r="T15" s="114" t="s">
        <v>19</v>
      </c>
      <c r="V15" s="15"/>
      <c r="W15" s="15"/>
      <c r="X15" s="16"/>
      <c r="Y15" s="16"/>
      <c r="Z15" s="15"/>
      <c r="AA15" s="15"/>
    </row>
    <row r="16" spans="1:27" ht="20.25" customHeight="1">
      <c r="A16" s="23" t="s">
        <v>32</v>
      </c>
      <c r="B16" s="29">
        <v>419</v>
      </c>
      <c r="C16" s="25">
        <v>3127</v>
      </c>
      <c r="D16" s="26" t="s">
        <v>33</v>
      </c>
      <c r="E16" s="99">
        <f t="shared" si="0"/>
        <v>428000</v>
      </c>
      <c r="F16" s="100">
        <v>400000</v>
      </c>
      <c r="G16" s="101">
        <f t="shared" si="10"/>
        <v>28000.000000000004</v>
      </c>
      <c r="H16" s="102">
        <v>0</v>
      </c>
      <c r="I16" s="104">
        <f t="shared" si="1"/>
        <v>428000</v>
      </c>
      <c r="J16" s="116">
        <f t="shared" si="2"/>
        <v>406600</v>
      </c>
      <c r="K16" s="122">
        <f t="shared" si="3"/>
        <v>380000</v>
      </c>
      <c r="L16" s="123">
        <f t="shared" si="3"/>
        <v>26600.000000000004</v>
      </c>
      <c r="M16" s="124">
        <f t="shared" si="4"/>
        <v>0</v>
      </c>
      <c r="N16" s="125">
        <f t="shared" si="5"/>
        <v>406600</v>
      </c>
      <c r="O16" s="126">
        <f t="shared" si="8"/>
        <v>21400</v>
      </c>
      <c r="P16" s="76">
        <f t="shared" si="9"/>
        <v>20000</v>
      </c>
      <c r="Q16" s="77">
        <f t="shared" si="9"/>
        <v>1400.0000000000002</v>
      </c>
      <c r="R16" s="78">
        <f t="shared" si="6"/>
        <v>0</v>
      </c>
      <c r="S16" s="78">
        <f t="shared" si="7"/>
        <v>21400</v>
      </c>
      <c r="T16" s="114" t="s">
        <v>19</v>
      </c>
      <c r="V16" s="15"/>
      <c r="W16" s="15"/>
      <c r="X16" s="16"/>
      <c r="Y16" s="16"/>
      <c r="Z16" s="15"/>
      <c r="AA16" s="15"/>
    </row>
    <row r="17" spans="1:27" ht="30">
      <c r="A17" s="23" t="s">
        <v>34</v>
      </c>
      <c r="B17" s="29">
        <v>308</v>
      </c>
      <c r="C17" s="25">
        <v>3127</v>
      </c>
      <c r="D17" s="26" t="s">
        <v>35</v>
      </c>
      <c r="E17" s="99">
        <f t="shared" si="0"/>
        <v>535000</v>
      </c>
      <c r="F17" s="100">
        <v>500000</v>
      </c>
      <c r="G17" s="101">
        <f t="shared" si="10"/>
        <v>35000</v>
      </c>
      <c r="H17" s="102">
        <v>0</v>
      </c>
      <c r="I17" s="104">
        <f t="shared" si="1"/>
        <v>535000</v>
      </c>
      <c r="J17" s="116">
        <f t="shared" si="2"/>
        <v>508250</v>
      </c>
      <c r="K17" s="122">
        <f t="shared" si="3"/>
        <v>475000</v>
      </c>
      <c r="L17" s="123">
        <f t="shared" si="3"/>
        <v>33250</v>
      </c>
      <c r="M17" s="124">
        <f t="shared" si="4"/>
        <v>0</v>
      </c>
      <c r="N17" s="125">
        <f t="shared" si="5"/>
        <v>508250</v>
      </c>
      <c r="O17" s="126">
        <f t="shared" si="8"/>
        <v>26750</v>
      </c>
      <c r="P17" s="76">
        <f t="shared" si="9"/>
        <v>25000</v>
      </c>
      <c r="Q17" s="77">
        <f t="shared" si="9"/>
        <v>1750</v>
      </c>
      <c r="R17" s="78">
        <f t="shared" si="6"/>
        <v>0</v>
      </c>
      <c r="S17" s="78">
        <f t="shared" si="7"/>
        <v>26750</v>
      </c>
      <c r="T17" s="114" t="s">
        <v>19</v>
      </c>
      <c r="V17" s="15"/>
      <c r="W17" s="15"/>
      <c r="X17" s="16"/>
      <c r="Y17" s="16"/>
      <c r="Z17" s="15"/>
      <c r="AA17" s="15"/>
    </row>
    <row r="18" spans="1:27" ht="30">
      <c r="A18" s="23" t="s">
        <v>36</v>
      </c>
      <c r="B18" s="29">
        <v>203</v>
      </c>
      <c r="C18" s="25">
        <v>3122</v>
      </c>
      <c r="D18" s="26" t="s">
        <v>37</v>
      </c>
      <c r="E18" s="99">
        <f t="shared" si="0"/>
        <v>642000</v>
      </c>
      <c r="F18" s="100">
        <v>600000</v>
      </c>
      <c r="G18" s="101">
        <f t="shared" si="10"/>
        <v>42000.00000000001</v>
      </c>
      <c r="H18" s="102">
        <v>0</v>
      </c>
      <c r="I18" s="104">
        <f t="shared" si="1"/>
        <v>642000</v>
      </c>
      <c r="J18" s="116">
        <f t="shared" si="2"/>
        <v>609900</v>
      </c>
      <c r="K18" s="122">
        <f t="shared" si="3"/>
        <v>570000</v>
      </c>
      <c r="L18" s="123">
        <f t="shared" si="3"/>
        <v>39900.00000000001</v>
      </c>
      <c r="M18" s="124">
        <f t="shared" si="4"/>
        <v>0</v>
      </c>
      <c r="N18" s="125">
        <f t="shared" si="5"/>
        <v>609900</v>
      </c>
      <c r="O18" s="126">
        <v>0</v>
      </c>
      <c r="P18" s="76">
        <v>0</v>
      </c>
      <c r="Q18" s="77">
        <v>0</v>
      </c>
      <c r="R18" s="78">
        <f t="shared" si="6"/>
        <v>0</v>
      </c>
      <c r="S18" s="78">
        <f t="shared" si="7"/>
        <v>0</v>
      </c>
      <c r="T18" s="113" t="s">
        <v>16</v>
      </c>
      <c r="V18" s="15"/>
      <c r="W18" s="15"/>
      <c r="X18" s="16"/>
      <c r="Y18" s="16"/>
      <c r="Z18" s="15"/>
      <c r="AA18" s="15"/>
    </row>
    <row r="19" spans="1:27" s="49" customFormat="1" ht="30">
      <c r="A19" s="44" t="s">
        <v>38</v>
      </c>
      <c r="B19" s="45">
        <v>400</v>
      </c>
      <c r="C19" s="46">
        <v>3127</v>
      </c>
      <c r="D19" s="47" t="s">
        <v>39</v>
      </c>
      <c r="E19" s="99">
        <f t="shared" si="0"/>
        <v>107000</v>
      </c>
      <c r="F19" s="100">
        <v>100000</v>
      </c>
      <c r="G19" s="101">
        <f t="shared" si="10"/>
        <v>7000.000000000001</v>
      </c>
      <c r="H19" s="102">
        <v>0</v>
      </c>
      <c r="I19" s="105">
        <f>E19</f>
        <v>107000</v>
      </c>
      <c r="J19" s="116">
        <f t="shared" si="2"/>
        <v>101650</v>
      </c>
      <c r="K19" s="122">
        <f t="shared" si="3"/>
        <v>95000</v>
      </c>
      <c r="L19" s="123">
        <f t="shared" si="3"/>
        <v>6650.000000000001</v>
      </c>
      <c r="M19" s="124">
        <f t="shared" si="4"/>
        <v>0</v>
      </c>
      <c r="N19" s="125">
        <f t="shared" si="5"/>
        <v>101650</v>
      </c>
      <c r="O19" s="126">
        <f t="shared" si="8"/>
        <v>5350</v>
      </c>
      <c r="P19" s="76">
        <f t="shared" si="9"/>
        <v>5000</v>
      </c>
      <c r="Q19" s="77">
        <f t="shared" si="9"/>
        <v>350.00000000000006</v>
      </c>
      <c r="R19" s="78">
        <f t="shared" si="6"/>
        <v>0</v>
      </c>
      <c r="S19" s="78">
        <f t="shared" si="7"/>
        <v>5350</v>
      </c>
      <c r="T19" s="115" t="s">
        <v>19</v>
      </c>
      <c r="V19" s="50"/>
      <c r="W19" s="50"/>
      <c r="X19" s="51"/>
      <c r="Y19" s="51"/>
      <c r="Z19" s="50"/>
      <c r="AA19" s="50"/>
    </row>
    <row r="20" spans="1:27" ht="30">
      <c r="A20" s="23" t="s">
        <v>40</v>
      </c>
      <c r="B20" s="29">
        <v>418</v>
      </c>
      <c r="C20" s="25">
        <v>3127</v>
      </c>
      <c r="D20" s="26" t="s">
        <v>41</v>
      </c>
      <c r="E20" s="99">
        <f t="shared" si="0"/>
        <v>267500</v>
      </c>
      <c r="F20" s="100">
        <v>250000</v>
      </c>
      <c r="G20" s="101">
        <f t="shared" si="10"/>
        <v>17500</v>
      </c>
      <c r="H20" s="102">
        <v>0</v>
      </c>
      <c r="I20" s="104">
        <f>H20+E20</f>
        <v>267500</v>
      </c>
      <c r="J20" s="116">
        <f t="shared" si="2"/>
        <v>254125</v>
      </c>
      <c r="K20" s="122">
        <f t="shared" si="3"/>
        <v>237500</v>
      </c>
      <c r="L20" s="123">
        <f t="shared" si="3"/>
        <v>16625</v>
      </c>
      <c r="M20" s="124">
        <f t="shared" si="4"/>
        <v>0</v>
      </c>
      <c r="N20" s="125">
        <f t="shared" si="5"/>
        <v>254125</v>
      </c>
      <c r="O20" s="121">
        <f t="shared" si="8"/>
        <v>13375</v>
      </c>
      <c r="P20" s="27">
        <f t="shared" si="9"/>
        <v>12500</v>
      </c>
      <c r="Q20" s="69">
        <f t="shared" si="9"/>
        <v>875</v>
      </c>
      <c r="R20" s="13">
        <f t="shared" si="6"/>
        <v>0</v>
      </c>
      <c r="S20" s="13">
        <f t="shared" si="7"/>
        <v>13375</v>
      </c>
      <c r="T20" s="28" t="s">
        <v>19</v>
      </c>
      <c r="V20" s="15"/>
      <c r="W20" s="15"/>
      <c r="X20" s="16"/>
      <c r="Y20" s="16"/>
      <c r="Z20" s="15"/>
      <c r="AA20" s="15"/>
    </row>
    <row r="21" spans="1:27" ht="15">
      <c r="A21" s="23" t="s">
        <v>42</v>
      </c>
      <c r="B21" s="29">
        <v>318</v>
      </c>
      <c r="C21" s="25">
        <v>3127</v>
      </c>
      <c r="D21" s="26" t="s">
        <v>43</v>
      </c>
      <c r="E21" s="99">
        <f t="shared" si="0"/>
        <v>428000</v>
      </c>
      <c r="F21" s="100">
        <v>400000</v>
      </c>
      <c r="G21" s="101">
        <f t="shared" si="10"/>
        <v>28000.000000000004</v>
      </c>
      <c r="H21" s="102">
        <v>0</v>
      </c>
      <c r="I21" s="104">
        <f>H21+E21</f>
        <v>428000</v>
      </c>
      <c r="J21" s="116">
        <f t="shared" si="2"/>
        <v>406600</v>
      </c>
      <c r="K21" s="122">
        <f t="shared" si="3"/>
        <v>380000</v>
      </c>
      <c r="L21" s="123">
        <f t="shared" si="3"/>
        <v>26600.000000000004</v>
      </c>
      <c r="M21" s="124">
        <f t="shared" si="4"/>
        <v>0</v>
      </c>
      <c r="N21" s="125">
        <f t="shared" si="5"/>
        <v>406600</v>
      </c>
      <c r="O21" s="121">
        <f t="shared" si="8"/>
        <v>21400</v>
      </c>
      <c r="P21" s="27">
        <f t="shared" si="9"/>
        <v>20000</v>
      </c>
      <c r="Q21" s="69">
        <f t="shared" si="9"/>
        <v>1400.0000000000002</v>
      </c>
      <c r="R21" s="13">
        <f t="shared" si="6"/>
        <v>0</v>
      </c>
      <c r="S21" s="13">
        <f t="shared" si="7"/>
        <v>21400</v>
      </c>
      <c r="T21" s="28" t="s">
        <v>19</v>
      </c>
      <c r="V21" s="15"/>
      <c r="W21" s="15"/>
      <c r="X21" s="16"/>
      <c r="Y21" s="16"/>
      <c r="Z21" s="15"/>
      <c r="AA21" s="15"/>
    </row>
    <row r="22" spans="1:27" ht="30">
      <c r="A22" s="23" t="s">
        <v>44</v>
      </c>
      <c r="B22" s="29">
        <v>394</v>
      </c>
      <c r="C22" s="25">
        <v>3127</v>
      </c>
      <c r="D22" s="26" t="s">
        <v>45</v>
      </c>
      <c r="E22" s="99">
        <f t="shared" si="0"/>
        <v>0</v>
      </c>
      <c r="F22" s="100">
        <v>0</v>
      </c>
      <c r="G22" s="101">
        <f t="shared" si="10"/>
        <v>0</v>
      </c>
      <c r="H22" s="102">
        <v>0</v>
      </c>
      <c r="I22" s="104">
        <f>H22+E22</f>
        <v>0</v>
      </c>
      <c r="J22" s="116">
        <f t="shared" si="2"/>
        <v>0</v>
      </c>
      <c r="K22" s="122">
        <f t="shared" si="3"/>
        <v>0</v>
      </c>
      <c r="L22" s="123">
        <f t="shared" si="3"/>
        <v>0</v>
      </c>
      <c r="M22" s="124">
        <f t="shared" si="4"/>
        <v>0</v>
      </c>
      <c r="N22" s="125">
        <f t="shared" si="5"/>
        <v>0</v>
      </c>
      <c r="O22" s="121">
        <f t="shared" si="8"/>
        <v>0</v>
      </c>
      <c r="P22" s="27">
        <f t="shared" si="9"/>
        <v>0</v>
      </c>
      <c r="Q22" s="69">
        <f t="shared" si="9"/>
        <v>0</v>
      </c>
      <c r="R22" s="13">
        <f t="shared" si="6"/>
        <v>0</v>
      </c>
      <c r="S22" s="13">
        <f t="shared" si="7"/>
        <v>0</v>
      </c>
      <c r="T22" s="28" t="s">
        <v>19</v>
      </c>
      <c r="V22" s="15"/>
      <c r="W22" s="15"/>
      <c r="X22" s="16"/>
      <c r="Y22" s="16"/>
      <c r="Z22" s="15"/>
      <c r="AA22" s="15"/>
    </row>
    <row r="23" spans="1:27" ht="30">
      <c r="A23" s="23" t="s">
        <v>46</v>
      </c>
      <c r="B23" s="29">
        <v>454</v>
      </c>
      <c r="C23" s="25">
        <v>3127</v>
      </c>
      <c r="D23" s="26" t="s">
        <v>47</v>
      </c>
      <c r="E23" s="99">
        <f t="shared" si="0"/>
        <v>71917.9956</v>
      </c>
      <c r="F23" s="100">
        <v>67213.08</v>
      </c>
      <c r="G23" s="101">
        <f t="shared" si="10"/>
        <v>4704.9156</v>
      </c>
      <c r="H23" s="102">
        <v>0</v>
      </c>
      <c r="I23" s="104">
        <f>H23+E23</f>
        <v>71917.9956</v>
      </c>
      <c r="J23" s="116">
        <f t="shared" si="2"/>
        <v>68322.09582</v>
      </c>
      <c r="K23" s="122">
        <f t="shared" si="3"/>
        <v>63852.426</v>
      </c>
      <c r="L23" s="123">
        <f t="shared" si="3"/>
        <v>4469.66982</v>
      </c>
      <c r="M23" s="124">
        <f t="shared" si="4"/>
        <v>0</v>
      </c>
      <c r="N23" s="125">
        <f t="shared" si="5"/>
        <v>68322.09582</v>
      </c>
      <c r="O23" s="121">
        <f t="shared" si="8"/>
        <v>3595.8997800000006</v>
      </c>
      <c r="P23" s="27">
        <f t="shared" si="9"/>
        <v>3360.6540000000005</v>
      </c>
      <c r="Q23" s="69">
        <f t="shared" si="9"/>
        <v>235.24578000000002</v>
      </c>
      <c r="R23" s="13">
        <f t="shared" si="6"/>
        <v>0</v>
      </c>
      <c r="S23" s="13">
        <f t="shared" si="7"/>
        <v>3595.8997800000006</v>
      </c>
      <c r="T23" s="28" t="s">
        <v>19</v>
      </c>
      <c r="V23" s="15"/>
      <c r="W23" s="15"/>
      <c r="X23" s="16"/>
      <c r="Y23" s="16"/>
      <c r="Z23" s="15"/>
      <c r="AA23" s="15"/>
    </row>
    <row r="24" spans="1:27" ht="45">
      <c r="A24" s="23" t="s">
        <v>48</v>
      </c>
      <c r="B24" s="29">
        <v>314</v>
      </c>
      <c r="C24" s="25">
        <v>3122</v>
      </c>
      <c r="D24" s="26" t="s">
        <v>49</v>
      </c>
      <c r="E24" s="99">
        <f t="shared" si="0"/>
        <v>749000</v>
      </c>
      <c r="F24" s="100">
        <v>700000</v>
      </c>
      <c r="G24" s="101">
        <f t="shared" si="10"/>
        <v>49000.00000000001</v>
      </c>
      <c r="H24" s="102">
        <v>0</v>
      </c>
      <c r="I24" s="104">
        <f>H24+E24</f>
        <v>749000</v>
      </c>
      <c r="J24" s="116">
        <f t="shared" si="2"/>
        <v>711550</v>
      </c>
      <c r="K24" s="122">
        <f t="shared" si="3"/>
        <v>665000</v>
      </c>
      <c r="L24" s="123">
        <f t="shared" si="3"/>
        <v>46550.00000000001</v>
      </c>
      <c r="M24" s="124">
        <f t="shared" si="4"/>
        <v>0</v>
      </c>
      <c r="N24" s="125">
        <f t="shared" si="5"/>
        <v>711550</v>
      </c>
      <c r="O24" s="121">
        <f t="shared" si="8"/>
        <v>37450</v>
      </c>
      <c r="P24" s="27">
        <f t="shared" si="9"/>
        <v>35000</v>
      </c>
      <c r="Q24" s="69">
        <f t="shared" si="9"/>
        <v>2450.0000000000005</v>
      </c>
      <c r="R24" s="13">
        <f t="shared" si="6"/>
        <v>0</v>
      </c>
      <c r="S24" s="13">
        <f t="shared" si="7"/>
        <v>37450</v>
      </c>
      <c r="T24" s="28" t="s">
        <v>19</v>
      </c>
      <c r="V24" s="15"/>
      <c r="W24" s="15"/>
      <c r="X24" s="16"/>
      <c r="Y24" s="16"/>
      <c r="Z24" s="15"/>
      <c r="AA24" s="15"/>
    </row>
    <row r="25" spans="1:27" ht="30">
      <c r="A25" s="23" t="s">
        <v>50</v>
      </c>
      <c r="B25" s="29">
        <v>415</v>
      </c>
      <c r="C25" s="25">
        <v>3122</v>
      </c>
      <c r="D25" s="26" t="s">
        <v>51</v>
      </c>
      <c r="E25" s="99">
        <f t="shared" si="0"/>
        <v>0</v>
      </c>
      <c r="F25" s="100">
        <v>0</v>
      </c>
      <c r="G25" s="101">
        <f t="shared" si="10"/>
        <v>0</v>
      </c>
      <c r="H25" s="102">
        <v>0</v>
      </c>
      <c r="I25" s="104">
        <f>E25</f>
        <v>0</v>
      </c>
      <c r="J25" s="116">
        <f t="shared" si="2"/>
        <v>0</v>
      </c>
      <c r="K25" s="122">
        <f t="shared" si="3"/>
        <v>0</v>
      </c>
      <c r="L25" s="123">
        <f t="shared" si="3"/>
        <v>0</v>
      </c>
      <c r="M25" s="124">
        <f t="shared" si="4"/>
        <v>0</v>
      </c>
      <c r="N25" s="125">
        <f t="shared" si="5"/>
        <v>0</v>
      </c>
      <c r="O25" s="121">
        <f t="shared" si="8"/>
        <v>0</v>
      </c>
      <c r="P25" s="27">
        <f t="shared" si="9"/>
        <v>0</v>
      </c>
      <c r="Q25" s="69">
        <f t="shared" si="9"/>
        <v>0</v>
      </c>
      <c r="R25" s="13">
        <f t="shared" si="6"/>
        <v>0</v>
      </c>
      <c r="S25" s="13">
        <f t="shared" si="7"/>
        <v>0</v>
      </c>
      <c r="T25" s="28" t="s">
        <v>19</v>
      </c>
      <c r="V25" s="15"/>
      <c r="W25" s="15"/>
      <c r="X25" s="16"/>
      <c r="Y25" s="16"/>
      <c r="Z25" s="15"/>
      <c r="AA25" s="15"/>
    </row>
    <row r="26" spans="1:27" ht="30.75" thickBot="1">
      <c r="A26" s="31" t="s">
        <v>52</v>
      </c>
      <c r="B26" s="29">
        <v>392</v>
      </c>
      <c r="C26" s="32">
        <v>3127</v>
      </c>
      <c r="D26" s="33" t="s">
        <v>53</v>
      </c>
      <c r="E26" s="99">
        <f t="shared" si="0"/>
        <v>160500</v>
      </c>
      <c r="F26" s="100">
        <v>150000</v>
      </c>
      <c r="G26" s="101">
        <f t="shared" si="10"/>
        <v>10500.000000000002</v>
      </c>
      <c r="H26" s="106">
        <v>0</v>
      </c>
      <c r="I26" s="107">
        <f>H26+E26</f>
        <v>160500</v>
      </c>
      <c r="J26" s="127">
        <f t="shared" si="2"/>
        <v>152475</v>
      </c>
      <c r="K26" s="128">
        <f t="shared" si="3"/>
        <v>142500</v>
      </c>
      <c r="L26" s="129">
        <f t="shared" si="3"/>
        <v>9975.000000000002</v>
      </c>
      <c r="M26" s="130">
        <f t="shared" si="4"/>
        <v>0</v>
      </c>
      <c r="N26" s="131">
        <f t="shared" si="5"/>
        <v>152475</v>
      </c>
      <c r="O26" s="121">
        <f t="shared" si="8"/>
        <v>8025</v>
      </c>
      <c r="P26" s="34">
        <f t="shared" si="9"/>
        <v>7500</v>
      </c>
      <c r="Q26" s="70">
        <f t="shared" si="9"/>
        <v>525.0000000000001</v>
      </c>
      <c r="R26" s="13">
        <f t="shared" si="6"/>
        <v>0</v>
      </c>
      <c r="S26" s="13">
        <f t="shared" si="7"/>
        <v>8025</v>
      </c>
      <c r="T26" s="35" t="s">
        <v>19</v>
      </c>
      <c r="V26" s="15"/>
      <c r="W26" s="15"/>
      <c r="X26" s="16"/>
      <c r="Y26" s="16"/>
      <c r="Z26" s="15"/>
      <c r="AA26" s="15"/>
    </row>
    <row r="27" spans="1:26" ht="19.5" customHeight="1" thickBot="1">
      <c r="A27" s="147" t="s">
        <v>54</v>
      </c>
      <c r="B27" s="148"/>
      <c r="C27" s="148"/>
      <c r="D27" s="149"/>
      <c r="E27" s="108">
        <f aca="true" t="shared" si="11" ref="E27:L27">SUM(E7:E26)</f>
        <v>14000000.002999999</v>
      </c>
      <c r="F27" s="109">
        <f t="shared" si="11"/>
        <v>12727272.729999999</v>
      </c>
      <c r="G27" s="110">
        <f t="shared" si="11"/>
        <v>1272727.273</v>
      </c>
      <c r="H27" s="111">
        <f t="shared" si="11"/>
        <v>0</v>
      </c>
      <c r="I27" s="112">
        <f t="shared" si="11"/>
        <v>14000000.002999999</v>
      </c>
      <c r="J27" s="132">
        <f t="shared" si="11"/>
        <v>13300000.002850002</v>
      </c>
      <c r="K27" s="133">
        <f t="shared" si="11"/>
        <v>12090909.093500001</v>
      </c>
      <c r="L27" s="134">
        <f t="shared" si="11"/>
        <v>1209090.9093499999</v>
      </c>
      <c r="M27" s="135">
        <f aca="true" t="shared" si="12" ref="M27:S27">SUM(M7:M26)</f>
        <v>0</v>
      </c>
      <c r="N27" s="136">
        <f t="shared" si="12"/>
        <v>13300000.002850002</v>
      </c>
      <c r="O27" s="137">
        <f t="shared" si="12"/>
        <v>635800.00015</v>
      </c>
      <c r="P27" s="66">
        <f>SUM(P7:P26)</f>
        <v>576363.6364999999</v>
      </c>
      <c r="Q27" s="67">
        <f>SUM(Q7:Q26)</f>
        <v>59436.36365</v>
      </c>
      <c r="R27" s="37">
        <f t="shared" si="12"/>
        <v>0</v>
      </c>
      <c r="S27" s="38">
        <f t="shared" si="12"/>
        <v>635800.00015</v>
      </c>
      <c r="T27" s="89"/>
      <c r="V27" s="15"/>
      <c r="W27" s="15"/>
      <c r="X27" s="16"/>
      <c r="Y27" s="16"/>
      <c r="Z27" s="15"/>
    </row>
    <row r="28" spans="2:19" s="15" customFormat="1" ht="15">
      <c r="B28" s="72"/>
      <c r="C28" s="72"/>
      <c r="E28" s="93"/>
      <c r="F28" s="93"/>
      <c r="G28" s="93"/>
      <c r="H28" s="94"/>
      <c r="I28" s="94"/>
      <c r="J28" s="93"/>
      <c r="K28" s="93"/>
      <c r="L28" s="93"/>
      <c r="M28" s="95"/>
      <c r="N28" s="95"/>
      <c r="O28" s="74"/>
      <c r="P28" s="93"/>
      <c r="Q28" s="93"/>
      <c r="R28" s="75"/>
      <c r="S28" s="15">
        <v>737859.36</v>
      </c>
    </row>
    <row r="29" spans="1:8" ht="15">
      <c r="A29" s="40"/>
      <c r="B29" s="41"/>
      <c r="C29" s="41"/>
      <c r="F29" s="41"/>
      <c r="G29" s="41"/>
      <c r="H29" s="41"/>
    </row>
    <row r="30" spans="2:3" ht="15">
      <c r="B30"/>
      <c r="C30"/>
    </row>
    <row r="31" spans="2:3" ht="15">
      <c r="B31"/>
      <c r="C31"/>
    </row>
    <row r="32" spans="2:3" ht="15">
      <c r="B32"/>
      <c r="C32"/>
    </row>
    <row r="33" spans="2:3" ht="15">
      <c r="B33"/>
      <c r="C33"/>
    </row>
    <row r="34" spans="2:5" ht="15">
      <c r="B34"/>
      <c r="C34"/>
      <c r="E34" s="15"/>
    </row>
    <row r="35" spans="2:3" ht="15">
      <c r="B35"/>
      <c r="C35"/>
    </row>
    <row r="36" spans="2:3" ht="15">
      <c r="B36"/>
      <c r="C36"/>
    </row>
    <row r="37" spans="2:3" ht="15">
      <c r="B37"/>
      <c r="C37"/>
    </row>
    <row r="38" spans="2:3" ht="15">
      <c r="B38"/>
      <c r="C38"/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</sheetData>
  <sheetProtection/>
  <mergeCells count="19">
    <mergeCell ref="A4:D4"/>
    <mergeCell ref="E4:I4"/>
    <mergeCell ref="J4:N4"/>
    <mergeCell ref="O4:S4"/>
    <mergeCell ref="T4:T6"/>
    <mergeCell ref="A5:A6"/>
    <mergeCell ref="B5:B6"/>
    <mergeCell ref="C5:C6"/>
    <mergeCell ref="D5:D6"/>
    <mergeCell ref="E5:G5"/>
    <mergeCell ref="R5:R6"/>
    <mergeCell ref="S5:S6"/>
    <mergeCell ref="A27:D27"/>
    <mergeCell ref="H5:H6"/>
    <mergeCell ref="I5:I6"/>
    <mergeCell ref="J5:L5"/>
    <mergeCell ref="M5:M6"/>
    <mergeCell ref="N5:N6"/>
    <mergeCell ref="O5:Q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Vlasáková Zuzana</dc:creator>
  <cp:keywords/>
  <dc:description/>
  <cp:lastModifiedBy>Olšáková Andrea Mgr.</cp:lastModifiedBy>
  <cp:lastPrinted>2019-07-22T13:24:43Z</cp:lastPrinted>
  <dcterms:created xsi:type="dcterms:W3CDTF">2019-02-21T11:02:27Z</dcterms:created>
  <dcterms:modified xsi:type="dcterms:W3CDTF">2020-09-25T09:18:57Z</dcterms:modified>
  <cp:category/>
  <cp:version/>
  <cp:contentType/>
  <cp:contentStatus/>
</cp:coreProperties>
</file>