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9260" windowHeight="5835" activeTab="0"/>
  </bookViews>
  <sheets>
    <sheet name="tab. 2 ÚZ 33 457" sheetId="1" r:id="rId1"/>
  </sheets>
  <definedNames>
    <definedName name="_xlnm.Print_Titles" localSheetId="0">'tab. 2 ÚZ 33 457'!$C:$F</definedName>
  </definedNames>
  <calcPr fullCalcOnLoad="1"/>
</workbook>
</file>

<file path=xl/sharedStrings.xml><?xml version="1.0" encoding="utf-8"?>
<sst xmlns="http://schemas.openxmlformats.org/spreadsheetml/2006/main" count="102" uniqueCount="64">
  <si>
    <t>Zřizovatel</t>
  </si>
  <si>
    <t>obec</t>
  </si>
  <si>
    <t>kraj</t>
  </si>
  <si>
    <t>Základní škola, Třebechovice pod Orebem, okres Hradec Králové</t>
  </si>
  <si>
    <t>Základní škola T. G. Masaryka Náchod, Bartoňova 1005</t>
  </si>
  <si>
    <t>Základní škola, Nový Bydžov, F. Palackého 1240</t>
  </si>
  <si>
    <t>Základní škola, Dobruška, Opočenská 115</t>
  </si>
  <si>
    <t>Dětský domov, základní škola, školní družina a školní jídelna, Kostelec nad Orlicí, Pelclova 279</t>
  </si>
  <si>
    <t>Speciální základní škola a Mateřská škola, Trutnov</t>
  </si>
  <si>
    <t>503 46 Třebechovice pod Orebem, Na Stavě 1079</t>
  </si>
  <si>
    <t>503 51 Chlumec nad Cidlinou, Smetanova 123</t>
  </si>
  <si>
    <t>504 01 Nový Bydžov, Palackého 1240</t>
  </si>
  <si>
    <t>518 01 Dobruška, Opočenská 115</t>
  </si>
  <si>
    <t>517 41 Kostelec nad Orlicí, Pelclova 279</t>
  </si>
  <si>
    <t>541 02 Trutnov, Horská 160</t>
  </si>
  <si>
    <t>Základní škola Na Habru, Hořice, Jablonského 865, okres Jičín</t>
  </si>
  <si>
    <t>Speciální základní škola Chlumec nad Cidlinou, Smetanova</t>
  </si>
  <si>
    <t>Adresa právnické osoby</t>
  </si>
  <si>
    <t>NIV</t>
  </si>
  <si>
    <t>Pojistné</t>
  </si>
  <si>
    <t>FKSP</t>
  </si>
  <si>
    <t xml:space="preserve"> celkem</t>
  </si>
  <si>
    <t>v Kč</t>
  </si>
  <si>
    <t>ORG</t>
  </si>
  <si>
    <t>ODPA</t>
  </si>
  <si>
    <t>ZŠ, Trutnov, V Domcích 488, 541 01 Trutnov</t>
  </si>
  <si>
    <t xml:space="preserve">V Domcích 488 
 541 01 Trutnov   </t>
  </si>
  <si>
    <t>Základní škola a mateřská škola, Chomutice, okres Jičín</t>
  </si>
  <si>
    <t xml:space="preserve">Roční plat </t>
  </si>
  <si>
    <t>Masarykova základní škola,Broumov, Komenského 312, okres Náchod</t>
  </si>
  <si>
    <t>Chomutice 162
507 53 Chomutice</t>
  </si>
  <si>
    <t>Komenského 312
550 01 Broumov</t>
  </si>
  <si>
    <t>Mateřská škola  Láň, Rychnov nad Kněžnou, Českých bratří 1387</t>
  </si>
  <si>
    <t>Českých bratří 1387
516 01 Rychnov nad Kněžnou</t>
  </si>
  <si>
    <t>Bartoňova 1005
547 01 Náchod</t>
  </si>
  <si>
    <t>Základní škola Jičín, Poděbradova 18</t>
  </si>
  <si>
    <t>Poděbradova 18
506 01 Jičín</t>
  </si>
  <si>
    <t>Základní škola Náchod-Plhov, Příkopy 1186</t>
  </si>
  <si>
    <t>Příkopy 1186
547 01 Náchod</t>
  </si>
  <si>
    <t>Jablonského 865
508 01 Hořice</t>
  </si>
  <si>
    <t>Rozdělení dotace v rozvojovém programu  Modul B</t>
  </si>
  <si>
    <t xml:space="preserve">"Rozvojový program na podporu financování  asistentů pedagoga pro děti, žáky a studenty se znevýhodněním v roce 2012", ÚZ 33 457  </t>
  </si>
  <si>
    <t>Mateřská škola, Speciální základní škola a Praktická škola, Hradec Králové</t>
  </si>
  <si>
    <t>Hradecká 1231,
500 03 Hradec Králové</t>
  </si>
  <si>
    <t>Základní škola, Broumov, Kladská 164</t>
  </si>
  <si>
    <t>Kladská 164
550 01 Broumov</t>
  </si>
  <si>
    <t>Základní škola a Mateřská škola Josefa Zemana, Náchod, Jiráskova 461</t>
  </si>
  <si>
    <t>Jiráskova 461
547 01 Náchod</t>
  </si>
  <si>
    <t xml:space="preserve">Střední škola, Základní škola a Mateřská škola, Hradec Králové, Štefánikova 549 </t>
  </si>
  <si>
    <t>Štefánikova 549
50011 Hradec Králové</t>
  </si>
  <si>
    <t>soukromé školy</t>
  </si>
  <si>
    <t>ZŠ Bodláka a Pampelišky, o. p. s., Veliš 40, okr. Jičín</t>
  </si>
  <si>
    <t>Veliš 40
507 21 Veliš</t>
  </si>
  <si>
    <t>soukromý</t>
  </si>
  <si>
    <t>obecní a krajské školy</t>
  </si>
  <si>
    <t xml:space="preserve">"na podporu financování  asistentů pedagoga pro děti, žáky a studenty se znevýhodněním v roce 2012", ÚZ 33 457  </t>
  </si>
  <si>
    <t>příjemce dotace</t>
  </si>
  <si>
    <t>celkem</t>
  </si>
  <si>
    <t>dotace 
celkem</t>
  </si>
  <si>
    <t>nové členění dotace</t>
  </si>
  <si>
    <t>tab. č. 2</t>
  </si>
  <si>
    <t>Rada KHK dne 27.8.2012</t>
  </si>
  <si>
    <t>rozdělení dotace pře úpravou</t>
  </si>
  <si>
    <t>posílení 
objemu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</si>
</sst>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€-2]\ #\ ##,000_);[Red]\([$€-2]\ #\ ##,000\)"/>
  </numFmts>
  <fonts count="50">
    <font>
      <sz val="10"/>
      <name val="Arial CE"/>
      <family val="0"/>
    </font>
    <font>
      <sz val="10"/>
      <name val="Times New Roman"/>
      <family val="1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1" fillId="0" borderId="0" xfId="47" applyFont="1">
      <alignment/>
      <protection/>
    </xf>
    <xf numFmtId="0" fontId="5" fillId="0" borderId="0" xfId="47" applyFont="1" applyFill="1" applyBorder="1">
      <alignment/>
      <protection/>
    </xf>
    <xf numFmtId="0" fontId="6" fillId="0" borderId="0" xfId="47" applyFont="1" applyFill="1" applyBorder="1">
      <alignment/>
      <protection/>
    </xf>
    <xf numFmtId="0" fontId="5" fillId="0" borderId="0" xfId="47" applyFont="1" applyFill="1" applyBorder="1" applyAlignment="1">
      <alignment vertical="top"/>
      <protection/>
    </xf>
    <xf numFmtId="0" fontId="6" fillId="0" borderId="0" xfId="47" applyFont="1">
      <alignment/>
      <protection/>
    </xf>
    <xf numFmtId="0" fontId="5" fillId="0" borderId="0" xfId="47" applyFont="1" applyFill="1" applyBorder="1" applyAlignment="1">
      <alignment horizontal="left" vertical="center"/>
      <protection/>
    </xf>
    <xf numFmtId="0" fontId="6" fillId="0" borderId="0" xfId="47" applyFont="1" applyFill="1" applyBorder="1" applyAlignment="1">
      <alignment vertical="center"/>
      <protection/>
    </xf>
    <xf numFmtId="0" fontId="4" fillId="0" borderId="0" xfId="47" applyFont="1" applyFill="1" applyBorder="1" applyAlignment="1">
      <alignment vertical="top"/>
      <protection/>
    </xf>
    <xf numFmtId="0" fontId="31" fillId="0" borderId="0" xfId="47">
      <alignment/>
      <protection/>
    </xf>
    <xf numFmtId="0" fontId="33" fillId="0" borderId="0" xfId="47" applyFont="1" applyAlignment="1">
      <alignment horizontal="right"/>
      <protection/>
    </xf>
    <xf numFmtId="0" fontId="48" fillId="0" borderId="0" xfId="0" applyFont="1" applyAlignment="1">
      <alignment/>
    </xf>
    <xf numFmtId="0" fontId="9" fillId="0" borderId="0" xfId="0" applyFont="1" applyAlignment="1">
      <alignment/>
    </xf>
    <xf numFmtId="0" fontId="31" fillId="0" borderId="0" xfId="47" applyFont="1" applyAlignment="1">
      <alignment horizontal="right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33" fillId="0" borderId="0" xfId="47" applyFont="1" applyAlignment="1">
      <alignment horizontal="center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0" borderId="17" xfId="47" applyFont="1" applyFill="1" applyBorder="1" applyAlignment="1">
      <alignment horizontal="center" vertical="center"/>
      <protection/>
    </xf>
    <xf numFmtId="0" fontId="1" fillId="0" borderId="18" xfId="47" applyFont="1" applyFill="1" applyBorder="1" applyAlignment="1">
      <alignment horizontal="center" vertical="center"/>
      <protection/>
    </xf>
    <xf numFmtId="0" fontId="31" fillId="0" borderId="19" xfId="47" applyBorder="1" applyAlignment="1">
      <alignment vertical="center"/>
      <protection/>
    </xf>
    <xf numFmtId="0" fontId="31" fillId="0" borderId="20" xfId="47" applyBorder="1" applyAlignment="1">
      <alignment vertical="center"/>
      <protection/>
    </xf>
    <xf numFmtId="3" fontId="0" fillId="0" borderId="19" xfId="0" applyNumberFormat="1" applyFont="1" applyFill="1" applyBorder="1" applyAlignment="1">
      <alignment/>
    </xf>
    <xf numFmtId="0" fontId="1" fillId="0" borderId="21" xfId="47" applyFont="1" applyFill="1" applyBorder="1" applyAlignment="1">
      <alignment vertical="top" wrapText="1"/>
      <protection/>
    </xf>
    <xf numFmtId="0" fontId="1" fillId="0" borderId="17" xfId="47" applyFont="1" applyFill="1" applyBorder="1" applyAlignment="1">
      <alignment vertical="top" wrapText="1"/>
      <protection/>
    </xf>
    <xf numFmtId="0" fontId="10" fillId="0" borderId="21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 horizontal="right" wrapText="1"/>
    </xf>
    <xf numFmtId="3" fontId="48" fillId="0" borderId="0" xfId="47" applyNumberFormat="1" applyFont="1">
      <alignment/>
      <protection/>
    </xf>
    <xf numFmtId="3" fontId="48" fillId="0" borderId="0" xfId="47" applyNumberFormat="1" applyFont="1" applyAlignment="1">
      <alignment horizontal="center"/>
      <protection/>
    </xf>
    <xf numFmtId="0" fontId="31" fillId="0" borderId="0" xfId="47" applyFill="1">
      <alignment/>
      <protection/>
    </xf>
    <xf numFmtId="3" fontId="4" fillId="0" borderId="23" xfId="0" applyNumberFormat="1" applyFont="1" applyFill="1" applyBorder="1" applyAlignment="1">
      <alignment horizontal="right" wrapText="1"/>
    </xf>
    <xf numFmtId="0" fontId="31" fillId="0" borderId="0" xfId="47" applyFill="1" applyBorder="1">
      <alignment/>
      <protection/>
    </xf>
    <xf numFmtId="0" fontId="33" fillId="0" borderId="0" xfId="47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center" vertical="center" wrapText="1"/>
    </xf>
    <xf numFmtId="0" fontId="31" fillId="0" borderId="19" xfId="47" applyFill="1" applyBorder="1" applyAlignment="1">
      <alignment vertical="center"/>
      <protection/>
    </xf>
    <xf numFmtId="0" fontId="5" fillId="0" borderId="27" xfId="0" applyFont="1" applyBorder="1" applyAlignment="1">
      <alignment horizontal="center" vertical="center" wrapText="1"/>
    </xf>
    <xf numFmtId="0" fontId="31" fillId="0" borderId="28" xfId="47" applyBorder="1" applyAlignment="1">
      <alignment vertical="center"/>
      <protection/>
    </xf>
    <xf numFmtId="0" fontId="1" fillId="0" borderId="29" xfId="47" applyFont="1" applyFill="1" applyBorder="1" applyAlignment="1">
      <alignment horizontal="center" vertical="center"/>
      <protection/>
    </xf>
    <xf numFmtId="0" fontId="10" fillId="0" borderId="30" xfId="0" applyFont="1" applyFill="1" applyBorder="1" applyAlignment="1">
      <alignment wrapText="1"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31" fillId="0" borderId="33" xfId="47" applyBorder="1" applyAlignment="1">
      <alignment vertical="center"/>
      <protection/>
    </xf>
    <xf numFmtId="0" fontId="1" fillId="0" borderId="34" xfId="47" applyFont="1" applyFill="1" applyBorder="1" applyAlignment="1">
      <alignment horizontal="center" vertical="center"/>
      <protection/>
    </xf>
    <xf numFmtId="0" fontId="10" fillId="0" borderId="35" xfId="0" applyFont="1" applyFill="1" applyBorder="1" applyAlignment="1">
      <alignment wrapText="1"/>
    </xf>
    <xf numFmtId="3" fontId="4" fillId="0" borderId="36" xfId="0" applyNumberFormat="1" applyFont="1" applyBorder="1" applyAlignment="1">
      <alignment horizontal="right" wrapText="1"/>
    </xf>
    <xf numFmtId="0" fontId="49" fillId="0" borderId="36" xfId="47" applyFont="1" applyBorder="1" applyAlignment="1">
      <alignment horizontal="center" wrapText="1"/>
      <protection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3" fontId="4" fillId="34" borderId="31" xfId="0" applyNumberFormat="1" applyFont="1" applyFill="1" applyBorder="1" applyAlignment="1">
      <alignment horizontal="right" wrapText="1"/>
    </xf>
    <xf numFmtId="3" fontId="4" fillId="34" borderId="23" xfId="0" applyNumberFormat="1" applyFont="1" applyFill="1" applyBorder="1" applyAlignment="1">
      <alignment horizontal="right" wrapText="1"/>
    </xf>
    <xf numFmtId="3" fontId="4" fillId="34" borderId="26" xfId="0" applyNumberFormat="1" applyFont="1" applyFill="1" applyBorder="1" applyAlignment="1">
      <alignment horizontal="right" wrapText="1"/>
    </xf>
    <xf numFmtId="3" fontId="48" fillId="34" borderId="0" xfId="47" applyNumberFormat="1" applyFont="1" applyFill="1" applyAlignment="1">
      <alignment horizontal="center"/>
      <protection/>
    </xf>
    <xf numFmtId="0" fontId="49" fillId="34" borderId="36" xfId="47" applyFont="1" applyFill="1" applyBorder="1" applyAlignment="1">
      <alignment horizontal="center" wrapText="1"/>
      <protection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0" xfId="47" applyFont="1" applyFill="1" applyBorder="1" applyAlignment="1">
      <alignment horizontal="center" vertical="center" wrapText="1"/>
      <protection/>
    </xf>
    <xf numFmtId="0" fontId="31" fillId="0" borderId="41" xfId="47" applyBorder="1" applyAlignment="1">
      <alignment horizontal="center" vertical="center" wrapText="1"/>
      <protection/>
    </xf>
    <xf numFmtId="0" fontId="31" fillId="0" borderId="42" xfId="47" applyBorder="1" applyAlignment="1">
      <alignment horizontal="center" vertical="center" wrapText="1"/>
      <protection/>
    </xf>
    <xf numFmtId="0" fontId="7" fillId="33" borderId="14" xfId="47" applyFont="1" applyFill="1" applyBorder="1" applyAlignment="1">
      <alignment horizontal="center" vertical="center" wrapText="1"/>
      <protection/>
    </xf>
    <xf numFmtId="0" fontId="31" fillId="0" borderId="15" xfId="47" applyBorder="1" applyAlignment="1">
      <alignment horizontal="center" vertical="center" wrapText="1"/>
      <protection/>
    </xf>
    <xf numFmtId="0" fontId="31" fillId="0" borderId="16" xfId="47" applyBorder="1" applyAlignment="1">
      <alignment horizontal="center" vertical="center" wrapText="1"/>
      <protection/>
    </xf>
    <xf numFmtId="0" fontId="7" fillId="33" borderId="43" xfId="47" applyFont="1" applyFill="1" applyBorder="1" applyAlignment="1">
      <alignment horizontal="center" vertical="center" wrapText="1"/>
      <protection/>
    </xf>
    <xf numFmtId="0" fontId="31" fillId="0" borderId="44" xfId="47" applyBorder="1" applyAlignment="1">
      <alignment horizontal="center" vertical="center" wrapText="1"/>
      <protection/>
    </xf>
    <xf numFmtId="0" fontId="31" fillId="0" borderId="45" xfId="47" applyBorder="1" applyAlignment="1">
      <alignment horizontal="center" vertical="center" wrapText="1"/>
      <protection/>
    </xf>
    <xf numFmtId="0" fontId="7" fillId="33" borderId="14" xfId="47" applyFont="1" applyFill="1" applyBorder="1" applyAlignment="1">
      <alignment horizontal="center" vertical="center" wrapText="1" shrinkToFit="1"/>
      <protection/>
    </xf>
    <xf numFmtId="0" fontId="7" fillId="33" borderId="46" xfId="47" applyFont="1" applyFill="1" applyBorder="1" applyAlignment="1">
      <alignment horizontal="center" vertical="center" wrapText="1" shrinkToFit="1"/>
      <protection/>
    </xf>
    <xf numFmtId="0" fontId="7" fillId="33" borderId="15" xfId="47" applyFont="1" applyFill="1" applyBorder="1" applyAlignment="1">
      <alignment horizontal="center" vertical="center" wrapText="1" shrinkToFit="1"/>
      <protection/>
    </xf>
    <xf numFmtId="0" fontId="7" fillId="33" borderId="0" xfId="47" applyFont="1" applyFill="1" applyBorder="1" applyAlignment="1">
      <alignment horizontal="center" vertical="center" wrapText="1" shrinkToFit="1"/>
      <protection/>
    </xf>
    <xf numFmtId="0" fontId="7" fillId="33" borderId="16" xfId="47" applyFont="1" applyFill="1" applyBorder="1" applyAlignment="1">
      <alignment horizontal="center" vertical="center" wrapText="1" shrinkToFit="1"/>
      <protection/>
    </xf>
    <xf numFmtId="0" fontId="7" fillId="33" borderId="47" xfId="47" applyFont="1" applyFill="1" applyBorder="1" applyAlignment="1">
      <alignment horizontal="center" vertical="center" wrapText="1" shrinkToFit="1"/>
      <protection/>
    </xf>
    <xf numFmtId="0" fontId="11" fillId="0" borderId="0" xfId="47" applyFont="1" applyFill="1" applyBorder="1" applyAlignment="1">
      <alignment horizontal="center"/>
      <protection/>
    </xf>
    <xf numFmtId="0" fontId="1" fillId="0" borderId="25" xfId="47" applyFont="1" applyFill="1" applyBorder="1" applyAlignment="1">
      <alignment vertical="top" wrapText="1"/>
      <protection/>
    </xf>
    <xf numFmtId="0" fontId="1" fillId="0" borderId="18" xfId="47" applyFont="1" applyFill="1" applyBorder="1" applyAlignment="1">
      <alignment vertical="top" wrapText="1"/>
      <protection/>
    </xf>
    <xf numFmtId="0" fontId="1" fillId="0" borderId="21" xfId="47" applyFont="1" applyFill="1" applyBorder="1" applyAlignment="1">
      <alignment vertical="top" wrapText="1"/>
      <protection/>
    </xf>
    <xf numFmtId="0" fontId="1" fillId="0" borderId="17" xfId="47" applyFont="1" applyFill="1" applyBorder="1" applyAlignment="1">
      <alignment vertical="top" wrapText="1"/>
      <protection/>
    </xf>
    <xf numFmtId="0" fontId="1" fillId="0" borderId="35" xfId="47" applyFont="1" applyFill="1" applyBorder="1" applyAlignment="1">
      <alignment vertical="top" wrapText="1"/>
      <protection/>
    </xf>
    <xf numFmtId="0" fontId="1" fillId="0" borderId="34" xfId="47" applyFont="1" applyFill="1" applyBorder="1" applyAlignment="1">
      <alignment vertical="top" wrapText="1"/>
      <protection/>
    </xf>
    <xf numFmtId="0" fontId="1" fillId="0" borderId="30" xfId="47" applyFont="1" applyFill="1" applyBorder="1" applyAlignment="1">
      <alignment vertical="top" wrapText="1"/>
      <protection/>
    </xf>
    <xf numFmtId="0" fontId="1" fillId="0" borderId="29" xfId="47" applyFont="1" applyFill="1" applyBorder="1" applyAlignment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0" zoomScaleNormal="80" zoomScaleSheetLayoutView="85" zoomScalePageLayoutView="0" workbookViewId="0" topLeftCell="A1">
      <selection activeCell="K5" sqref="K5"/>
    </sheetView>
  </sheetViews>
  <sheetFormatPr defaultColWidth="9.00390625" defaultRowHeight="12.75"/>
  <cols>
    <col min="1" max="1" width="7.125" style="9" customWidth="1"/>
    <col min="2" max="2" width="8.00390625" style="9" customWidth="1"/>
    <col min="3" max="3" width="9.75390625" style="9" customWidth="1"/>
    <col min="4" max="4" width="26.00390625" style="9" customWidth="1"/>
    <col min="5" max="5" width="12.125" style="9" customWidth="1"/>
    <col min="6" max="6" width="23.00390625" style="9" customWidth="1"/>
    <col min="7" max="7" width="12.625" style="9" customWidth="1"/>
    <col min="8" max="8" width="10.375" style="9" customWidth="1"/>
    <col min="9" max="9" width="10.875" style="9" customWidth="1"/>
    <col min="10" max="10" width="15.00390625" style="9" customWidth="1"/>
    <col min="11" max="11" width="14.00390625" style="9" customWidth="1"/>
    <col min="12" max="12" width="16.625" style="9" customWidth="1"/>
    <col min="13" max="14" width="11.125" style="9" customWidth="1"/>
    <col min="15" max="15" width="10.375" style="9" customWidth="1"/>
    <col min="16" max="16" width="11.125" style="9" customWidth="1"/>
    <col min="17" max="16384" width="9.125" style="9" customWidth="1"/>
  </cols>
  <sheetData>
    <row r="1" spans="3:16" s="1" customFormat="1" ht="15">
      <c r="C1" s="2"/>
      <c r="D1" s="3"/>
      <c r="E1" s="5"/>
      <c r="F1" s="5"/>
      <c r="J1" s="13"/>
      <c r="P1" s="13" t="s">
        <v>60</v>
      </c>
    </row>
    <row r="2" spans="1:6" s="1" customFormat="1" ht="14.25" customHeight="1">
      <c r="A2" s="4" t="s">
        <v>40</v>
      </c>
      <c r="D2" s="6"/>
      <c r="E2" s="6"/>
      <c r="F2" s="6"/>
    </row>
    <row r="3" spans="1:12" s="1" customFormat="1" ht="15.75">
      <c r="A3" s="11" t="s">
        <v>55</v>
      </c>
      <c r="D3" s="7"/>
      <c r="E3" s="7"/>
      <c r="F3" s="7"/>
      <c r="L3" s="10"/>
    </row>
    <row r="4" spans="1:16" s="1" customFormat="1" ht="15.75" thickBot="1">
      <c r="A4" t="s">
        <v>61</v>
      </c>
      <c r="D4" s="7"/>
      <c r="E4" s="7"/>
      <c r="F4" s="7"/>
      <c r="L4" s="10"/>
      <c r="P4" s="10" t="s">
        <v>22</v>
      </c>
    </row>
    <row r="5" spans="1:16" ht="34.5" customHeight="1" thickBot="1">
      <c r="A5" s="9" t="s">
        <v>54</v>
      </c>
      <c r="C5" s="12"/>
      <c r="D5" s="8"/>
      <c r="E5" s="8"/>
      <c r="F5" s="8"/>
      <c r="G5" s="76" t="s">
        <v>62</v>
      </c>
      <c r="H5" s="77"/>
      <c r="I5" s="77"/>
      <c r="J5" s="78"/>
      <c r="K5" s="75" t="s">
        <v>63</v>
      </c>
      <c r="L5" s="67" t="s">
        <v>58</v>
      </c>
      <c r="M5" s="76" t="s">
        <v>59</v>
      </c>
      <c r="N5" s="77"/>
      <c r="O5" s="77"/>
      <c r="P5" s="78"/>
    </row>
    <row r="6" spans="1:16" ht="15" customHeight="1">
      <c r="A6" s="82" t="s">
        <v>23</v>
      </c>
      <c r="B6" s="85" t="s">
        <v>24</v>
      </c>
      <c r="C6" s="88" t="s">
        <v>0</v>
      </c>
      <c r="D6" s="91" t="s">
        <v>56</v>
      </c>
      <c r="E6" s="92"/>
      <c r="F6" s="91" t="s">
        <v>17</v>
      </c>
      <c r="G6" s="79" t="s">
        <v>28</v>
      </c>
      <c r="H6" s="19"/>
      <c r="I6" s="18"/>
      <c r="J6" s="14"/>
      <c r="K6" s="68"/>
      <c r="L6" s="14"/>
      <c r="M6" s="79" t="s">
        <v>28</v>
      </c>
      <c r="N6" s="19"/>
      <c r="O6" s="18"/>
      <c r="P6" s="14"/>
    </row>
    <row r="7" spans="1:16" ht="15" customHeight="1">
      <c r="A7" s="83" t="s">
        <v>23</v>
      </c>
      <c r="B7" s="86" t="s">
        <v>24</v>
      </c>
      <c r="C7" s="89"/>
      <c r="D7" s="93"/>
      <c r="E7" s="94"/>
      <c r="F7" s="93"/>
      <c r="G7" s="80"/>
      <c r="H7" s="20"/>
      <c r="I7" s="20"/>
      <c r="J7" s="15" t="s">
        <v>18</v>
      </c>
      <c r="K7" s="69" t="s">
        <v>18</v>
      </c>
      <c r="L7" s="15" t="s">
        <v>18</v>
      </c>
      <c r="M7" s="80"/>
      <c r="N7" s="20"/>
      <c r="O7" s="20"/>
      <c r="P7" s="15" t="s">
        <v>18</v>
      </c>
    </row>
    <row r="8" spans="1:16" ht="15">
      <c r="A8" s="83"/>
      <c r="B8" s="86"/>
      <c r="C8" s="89"/>
      <c r="D8" s="93"/>
      <c r="E8" s="94"/>
      <c r="F8" s="93"/>
      <c r="G8" s="80"/>
      <c r="H8" s="20" t="s">
        <v>19</v>
      </c>
      <c r="I8" s="20" t="s">
        <v>20</v>
      </c>
      <c r="J8" s="15" t="s">
        <v>21</v>
      </c>
      <c r="K8" s="69" t="s">
        <v>21</v>
      </c>
      <c r="L8" s="15" t="s">
        <v>21</v>
      </c>
      <c r="M8" s="80"/>
      <c r="N8" s="20" t="s">
        <v>19</v>
      </c>
      <c r="O8" s="20" t="s">
        <v>20</v>
      </c>
      <c r="P8" s="15" t="s">
        <v>21</v>
      </c>
    </row>
    <row r="9" spans="1:16" ht="19.5" customHeight="1" thickBot="1">
      <c r="A9" s="84"/>
      <c r="B9" s="87"/>
      <c r="C9" s="90"/>
      <c r="D9" s="95"/>
      <c r="E9" s="96"/>
      <c r="F9" s="95"/>
      <c r="G9" s="81"/>
      <c r="H9" s="21"/>
      <c r="I9" s="21"/>
      <c r="J9" s="16"/>
      <c r="K9" s="70"/>
      <c r="L9" s="16"/>
      <c r="M9" s="81"/>
      <c r="N9" s="21"/>
      <c r="O9" s="21"/>
      <c r="P9" s="16"/>
    </row>
    <row r="10" spans="1:16" ht="25.5" customHeight="1">
      <c r="A10" s="54">
        <v>7833</v>
      </c>
      <c r="B10" s="55">
        <v>3113</v>
      </c>
      <c r="C10" s="56" t="s">
        <v>1</v>
      </c>
      <c r="D10" s="104" t="s">
        <v>25</v>
      </c>
      <c r="E10" s="105"/>
      <c r="F10" s="57" t="s">
        <v>26</v>
      </c>
      <c r="G10" s="58">
        <v>244573</v>
      </c>
      <c r="H10" s="59">
        <v>83155</v>
      </c>
      <c r="I10" s="60">
        <v>2446</v>
      </c>
      <c r="J10" s="61">
        <v>330174</v>
      </c>
      <c r="K10" s="71">
        <f>51650+25817+25817+10331</f>
        <v>113615</v>
      </c>
      <c r="L10" s="61">
        <f>J10+K10</f>
        <v>443789</v>
      </c>
      <c r="M10" s="58">
        <f>149424+74712+74712+29885</f>
        <v>328733</v>
      </c>
      <c r="N10" s="59">
        <f>50804+25402+25402+10161</f>
        <v>111769</v>
      </c>
      <c r="O10" s="60">
        <f>1494+747+747+299</f>
        <v>3287</v>
      </c>
      <c r="P10" s="61">
        <f>M10+N10+O10</f>
        <v>443789</v>
      </c>
    </row>
    <row r="11" spans="1:16" ht="25.5" customHeight="1">
      <c r="A11" s="33">
        <v>7080</v>
      </c>
      <c r="B11" s="24">
        <v>3113</v>
      </c>
      <c r="C11" s="22" t="s">
        <v>1</v>
      </c>
      <c r="D11" s="100" t="s">
        <v>3</v>
      </c>
      <c r="E11" s="101"/>
      <c r="F11" s="29" t="s">
        <v>9</v>
      </c>
      <c r="G11" s="30">
        <v>138840</v>
      </c>
      <c r="H11" s="26">
        <v>47206</v>
      </c>
      <c r="I11" s="31">
        <v>1388</v>
      </c>
      <c r="J11" s="32">
        <v>187434</v>
      </c>
      <c r="K11" s="72">
        <v>66323</v>
      </c>
      <c r="L11" s="32">
        <f aca="true" t="shared" si="0" ref="L11:L27">J11+K11</f>
        <v>253757</v>
      </c>
      <c r="M11" s="30">
        <v>187968</v>
      </c>
      <c r="N11" s="26">
        <v>63909</v>
      </c>
      <c r="O11" s="31">
        <v>1880</v>
      </c>
      <c r="P11" s="32">
        <f aca="true" t="shared" si="1" ref="P11:P27">M11+N11+O11</f>
        <v>253757</v>
      </c>
    </row>
    <row r="12" spans="1:16" ht="25.5" customHeight="1">
      <c r="A12" s="34">
        <v>7209</v>
      </c>
      <c r="B12" s="24">
        <v>3113</v>
      </c>
      <c r="C12" s="22" t="s">
        <v>1</v>
      </c>
      <c r="D12" s="100" t="s">
        <v>27</v>
      </c>
      <c r="E12" s="101"/>
      <c r="F12" s="29" t="s">
        <v>30</v>
      </c>
      <c r="G12" s="30">
        <v>63573</v>
      </c>
      <c r="H12" s="26">
        <v>21615</v>
      </c>
      <c r="I12" s="31">
        <v>636</v>
      </c>
      <c r="J12" s="32">
        <v>85824</v>
      </c>
      <c r="K12" s="72">
        <v>30363</v>
      </c>
      <c r="L12" s="32">
        <f t="shared" si="0"/>
        <v>116187</v>
      </c>
      <c r="M12" s="30">
        <v>86064</v>
      </c>
      <c r="N12" s="26">
        <v>29262</v>
      </c>
      <c r="O12" s="31">
        <v>861</v>
      </c>
      <c r="P12" s="32">
        <f t="shared" si="1"/>
        <v>116187</v>
      </c>
    </row>
    <row r="13" spans="1:16" ht="25.5" customHeight="1">
      <c r="A13" s="34">
        <v>7405</v>
      </c>
      <c r="B13" s="24">
        <v>3113</v>
      </c>
      <c r="C13" s="22" t="s">
        <v>1</v>
      </c>
      <c r="D13" s="100" t="s">
        <v>29</v>
      </c>
      <c r="E13" s="101"/>
      <c r="F13" s="29" t="s">
        <v>31</v>
      </c>
      <c r="G13" s="30">
        <v>503592</v>
      </c>
      <c r="H13" s="26">
        <v>171220</v>
      </c>
      <c r="I13" s="31">
        <v>5035</v>
      </c>
      <c r="J13" s="32">
        <v>679847</v>
      </c>
      <c r="K13" s="72">
        <f>44522+51602+51602+44522+39562+8709</f>
        <v>240519</v>
      </c>
      <c r="L13" s="32">
        <f t="shared" si="0"/>
        <v>920366</v>
      </c>
      <c r="M13" s="30">
        <f>126192+146256+146256+126192+112147+24710</f>
        <v>681753</v>
      </c>
      <c r="N13" s="26">
        <f>42905+49727+49727+42905+38130+8401</f>
        <v>231795</v>
      </c>
      <c r="O13" s="31">
        <f>1262+1463+1463+1262+1121+247</f>
        <v>6818</v>
      </c>
      <c r="P13" s="32">
        <f t="shared" si="1"/>
        <v>920366</v>
      </c>
    </row>
    <row r="14" spans="1:16" ht="27.75" customHeight="1">
      <c r="A14" s="33">
        <v>7677</v>
      </c>
      <c r="B14" s="24">
        <v>3111</v>
      </c>
      <c r="C14" s="22" t="s">
        <v>1</v>
      </c>
      <c r="D14" s="100" t="s">
        <v>32</v>
      </c>
      <c r="E14" s="101"/>
      <c r="F14" s="29" t="s">
        <v>33</v>
      </c>
      <c r="G14" s="30">
        <v>219186</v>
      </c>
      <c r="H14" s="26">
        <v>74524</v>
      </c>
      <c r="I14" s="31">
        <v>2192</v>
      </c>
      <c r="J14" s="32">
        <v>295902</v>
      </c>
      <c r="K14" s="72">
        <f>52346+52346</f>
        <v>104692</v>
      </c>
      <c r="L14" s="32">
        <f t="shared" si="0"/>
        <v>400594</v>
      </c>
      <c r="M14" s="30">
        <f>148368+148368</f>
        <v>296736</v>
      </c>
      <c r="N14" s="26">
        <f>50445+50445</f>
        <v>100890</v>
      </c>
      <c r="O14" s="31">
        <f>1484+1484</f>
        <v>2968</v>
      </c>
      <c r="P14" s="32">
        <f t="shared" si="1"/>
        <v>400594</v>
      </c>
    </row>
    <row r="15" spans="1:16" ht="25.5" customHeight="1">
      <c r="A15" s="33">
        <v>7467</v>
      </c>
      <c r="B15" s="24">
        <v>3113</v>
      </c>
      <c r="C15" s="22" t="s">
        <v>1</v>
      </c>
      <c r="D15" s="100" t="s">
        <v>4</v>
      </c>
      <c r="E15" s="101"/>
      <c r="F15" s="29" t="s">
        <v>34</v>
      </c>
      <c r="G15" s="30">
        <v>171213</v>
      </c>
      <c r="H15" s="26">
        <v>58212</v>
      </c>
      <c r="I15" s="31">
        <v>1712</v>
      </c>
      <c r="J15" s="32">
        <v>231137</v>
      </c>
      <c r="K15" s="72">
        <f>44149+37633</f>
        <v>81782</v>
      </c>
      <c r="L15" s="32">
        <f t="shared" si="0"/>
        <v>312919</v>
      </c>
      <c r="M15" s="30">
        <f>125136+106656</f>
        <v>231792</v>
      </c>
      <c r="N15" s="26">
        <f>42546+36263</f>
        <v>78809</v>
      </c>
      <c r="O15" s="31">
        <f>1251+1067</f>
        <v>2318</v>
      </c>
      <c r="P15" s="32">
        <f t="shared" si="1"/>
        <v>312919</v>
      </c>
    </row>
    <row r="16" spans="1:16" ht="25.5" customHeight="1">
      <c r="A16" s="33">
        <v>7250</v>
      </c>
      <c r="B16" s="24">
        <v>3113</v>
      </c>
      <c r="C16" s="22" t="s">
        <v>1</v>
      </c>
      <c r="D16" s="100" t="s">
        <v>35</v>
      </c>
      <c r="E16" s="101"/>
      <c r="F16" s="29" t="s">
        <v>36</v>
      </c>
      <c r="G16" s="30">
        <v>152868</v>
      </c>
      <c r="H16" s="26">
        <v>51974</v>
      </c>
      <c r="I16" s="31">
        <v>1529</v>
      </c>
      <c r="J16" s="32">
        <v>206371</v>
      </c>
      <c r="K16" s="72">
        <f>21387+29000+22631</f>
        <v>73018</v>
      </c>
      <c r="L16" s="32">
        <f t="shared" si="0"/>
        <v>279389</v>
      </c>
      <c r="M16" s="30">
        <f>60614+82188+64152</f>
        <v>206954</v>
      </c>
      <c r="N16" s="26">
        <f>20609+27944+21812</f>
        <v>70365</v>
      </c>
      <c r="O16" s="31">
        <f>606+822+642</f>
        <v>2070</v>
      </c>
      <c r="P16" s="32">
        <f t="shared" si="1"/>
        <v>279389</v>
      </c>
    </row>
    <row r="17" spans="1:16" ht="25.5" customHeight="1">
      <c r="A17" s="33">
        <v>7469</v>
      </c>
      <c r="B17" s="24">
        <v>3113</v>
      </c>
      <c r="C17" s="22" t="s">
        <v>1</v>
      </c>
      <c r="D17" s="100" t="s">
        <v>37</v>
      </c>
      <c r="E17" s="101"/>
      <c r="F17" s="29" t="s">
        <v>38</v>
      </c>
      <c r="G17" s="30">
        <v>107496</v>
      </c>
      <c r="H17" s="26">
        <v>36548</v>
      </c>
      <c r="I17" s="31">
        <v>1075</v>
      </c>
      <c r="J17" s="32">
        <v>145119</v>
      </c>
      <c r="K17" s="72">
        <v>51342</v>
      </c>
      <c r="L17" s="32">
        <f t="shared" si="0"/>
        <v>196461</v>
      </c>
      <c r="M17" s="30">
        <v>145527</v>
      </c>
      <c r="N17" s="26">
        <v>49479</v>
      </c>
      <c r="O17" s="31">
        <v>1455</v>
      </c>
      <c r="P17" s="32">
        <f t="shared" si="1"/>
        <v>196461</v>
      </c>
    </row>
    <row r="18" spans="1:16" s="43" customFormat="1" ht="25.5" customHeight="1">
      <c r="A18" s="52">
        <v>7202</v>
      </c>
      <c r="B18" s="53">
        <v>3113</v>
      </c>
      <c r="C18" s="22" t="s">
        <v>1</v>
      </c>
      <c r="D18" s="100" t="s">
        <v>15</v>
      </c>
      <c r="E18" s="101"/>
      <c r="F18" s="29" t="s">
        <v>39</v>
      </c>
      <c r="G18" s="30">
        <v>195882</v>
      </c>
      <c r="H18" s="26">
        <v>66601</v>
      </c>
      <c r="I18" s="31">
        <v>1959</v>
      </c>
      <c r="J18" s="44">
        <v>264442</v>
      </c>
      <c r="K18" s="72">
        <f>53463+40099</f>
        <v>93562</v>
      </c>
      <c r="L18" s="44">
        <f t="shared" si="0"/>
        <v>358004</v>
      </c>
      <c r="M18" s="30">
        <f>151536+113652</f>
        <v>265188</v>
      </c>
      <c r="N18" s="26">
        <f>51522+38642</f>
        <v>90164</v>
      </c>
      <c r="O18" s="31">
        <f>1515+1137</f>
        <v>2652</v>
      </c>
      <c r="P18" s="44">
        <f t="shared" si="1"/>
        <v>358004</v>
      </c>
    </row>
    <row r="19" spans="1:16" s="43" customFormat="1" ht="25.5" customHeight="1">
      <c r="A19" s="52">
        <v>24</v>
      </c>
      <c r="B19" s="53">
        <v>3114</v>
      </c>
      <c r="C19" s="22" t="s">
        <v>2</v>
      </c>
      <c r="D19" s="100" t="s">
        <v>16</v>
      </c>
      <c r="E19" s="101"/>
      <c r="F19" s="29" t="s">
        <v>10</v>
      </c>
      <c r="G19" s="30">
        <v>109593</v>
      </c>
      <c r="H19" s="26">
        <v>37262</v>
      </c>
      <c r="I19" s="31">
        <v>1096</v>
      </c>
      <c r="J19" s="44">
        <v>147951</v>
      </c>
      <c r="K19" s="72">
        <v>52346</v>
      </c>
      <c r="L19" s="44">
        <f t="shared" si="0"/>
        <v>200297</v>
      </c>
      <c r="M19" s="30">
        <v>148368</v>
      </c>
      <c r="N19" s="26">
        <v>50445</v>
      </c>
      <c r="O19" s="31">
        <v>1484</v>
      </c>
      <c r="P19" s="44">
        <f t="shared" si="1"/>
        <v>200297</v>
      </c>
    </row>
    <row r="20" spans="1:16" s="43" customFormat="1" ht="25.5" customHeight="1">
      <c r="A20" s="52">
        <v>20</v>
      </c>
      <c r="B20" s="53">
        <v>3114</v>
      </c>
      <c r="C20" s="22" t="s">
        <v>2</v>
      </c>
      <c r="D20" s="100" t="s">
        <v>42</v>
      </c>
      <c r="E20" s="101"/>
      <c r="F20" s="29" t="s">
        <v>43</v>
      </c>
      <c r="G20" s="30">
        <v>105693</v>
      </c>
      <c r="H20" s="26">
        <v>35936</v>
      </c>
      <c r="I20" s="31">
        <v>1057</v>
      </c>
      <c r="J20" s="44">
        <v>142686</v>
      </c>
      <c r="K20" s="72">
        <v>50483</v>
      </c>
      <c r="L20" s="44">
        <f t="shared" si="0"/>
        <v>193169</v>
      </c>
      <c r="M20" s="30">
        <v>143088</v>
      </c>
      <c r="N20" s="26">
        <v>48650</v>
      </c>
      <c r="O20" s="31">
        <v>1431</v>
      </c>
      <c r="P20" s="44">
        <f t="shared" si="1"/>
        <v>193169</v>
      </c>
    </row>
    <row r="21" spans="1:16" s="43" customFormat="1" ht="25.5" customHeight="1">
      <c r="A21" s="52">
        <v>83</v>
      </c>
      <c r="B21" s="53">
        <v>3114</v>
      </c>
      <c r="C21" s="22" t="s">
        <v>2</v>
      </c>
      <c r="D21" s="100" t="s">
        <v>7</v>
      </c>
      <c r="E21" s="101"/>
      <c r="F21" s="29" t="s">
        <v>13</v>
      </c>
      <c r="G21" s="30">
        <v>118947</v>
      </c>
      <c r="H21" s="26">
        <v>40442</v>
      </c>
      <c r="I21" s="31">
        <v>1189</v>
      </c>
      <c r="J21" s="44">
        <v>160578</v>
      </c>
      <c r="K21" s="72">
        <v>56826</v>
      </c>
      <c r="L21" s="44">
        <f t="shared" si="0"/>
        <v>217404</v>
      </c>
      <c r="M21" s="30">
        <v>161040</v>
      </c>
      <c r="N21" s="26">
        <v>54754</v>
      </c>
      <c r="O21" s="31">
        <v>1610</v>
      </c>
      <c r="P21" s="44">
        <f t="shared" si="1"/>
        <v>217404</v>
      </c>
    </row>
    <row r="22" spans="1:16" s="43" customFormat="1" ht="25.5" customHeight="1">
      <c r="A22" s="52">
        <v>79</v>
      </c>
      <c r="B22" s="53">
        <v>3114</v>
      </c>
      <c r="C22" s="22" t="s">
        <v>2</v>
      </c>
      <c r="D22" s="100" t="s">
        <v>6</v>
      </c>
      <c r="E22" s="101"/>
      <c r="F22" s="29" t="s">
        <v>12</v>
      </c>
      <c r="G22" s="30">
        <v>65820</v>
      </c>
      <c r="H22" s="26">
        <v>22379</v>
      </c>
      <c r="I22" s="31">
        <v>658</v>
      </c>
      <c r="J22" s="44">
        <v>88857</v>
      </c>
      <c r="K22" s="72">
        <v>31435</v>
      </c>
      <c r="L22" s="44">
        <f t="shared" si="0"/>
        <v>120292</v>
      </c>
      <c r="M22" s="30">
        <v>89105</v>
      </c>
      <c r="N22" s="26">
        <v>30296</v>
      </c>
      <c r="O22" s="31">
        <v>891</v>
      </c>
      <c r="P22" s="44">
        <f t="shared" si="1"/>
        <v>120292</v>
      </c>
    </row>
    <row r="23" spans="1:16" s="43" customFormat="1" ht="25.5" customHeight="1">
      <c r="A23" s="52">
        <v>58</v>
      </c>
      <c r="B23" s="53">
        <v>3114</v>
      </c>
      <c r="C23" s="22" t="s">
        <v>2</v>
      </c>
      <c r="D23" s="27" t="s">
        <v>44</v>
      </c>
      <c r="E23" s="28"/>
      <c r="F23" s="29" t="s">
        <v>45</v>
      </c>
      <c r="G23" s="30">
        <v>138840</v>
      </c>
      <c r="H23" s="26">
        <v>47206</v>
      </c>
      <c r="I23" s="31">
        <v>1388</v>
      </c>
      <c r="J23" s="44">
        <v>187434</v>
      </c>
      <c r="K23" s="72">
        <v>66323</v>
      </c>
      <c r="L23" s="44">
        <f t="shared" si="0"/>
        <v>253757</v>
      </c>
      <c r="M23" s="30">
        <v>187968</v>
      </c>
      <c r="N23" s="26">
        <v>63909</v>
      </c>
      <c r="O23" s="31">
        <v>1880</v>
      </c>
      <c r="P23" s="44">
        <f t="shared" si="1"/>
        <v>253757</v>
      </c>
    </row>
    <row r="24" spans="1:16" s="43" customFormat="1" ht="25.5" customHeight="1">
      <c r="A24" s="52">
        <v>25</v>
      </c>
      <c r="B24" s="53">
        <v>3114</v>
      </c>
      <c r="C24" s="22" t="s">
        <v>2</v>
      </c>
      <c r="D24" s="100" t="s">
        <v>5</v>
      </c>
      <c r="E24" s="101"/>
      <c r="F24" s="29" t="s">
        <v>11</v>
      </c>
      <c r="G24" s="30">
        <v>94380</v>
      </c>
      <c r="H24" s="26">
        <v>32089</v>
      </c>
      <c r="I24" s="31">
        <v>944</v>
      </c>
      <c r="J24" s="44">
        <v>127413</v>
      </c>
      <c r="K24" s="72">
        <v>45085</v>
      </c>
      <c r="L24" s="44">
        <f t="shared" si="0"/>
        <v>172498</v>
      </c>
      <c r="M24" s="30">
        <v>127776</v>
      </c>
      <c r="N24" s="26">
        <v>43444</v>
      </c>
      <c r="O24" s="31">
        <v>1278</v>
      </c>
      <c r="P24" s="44">
        <f t="shared" si="1"/>
        <v>172498</v>
      </c>
    </row>
    <row r="25" spans="1:16" ht="25.5" customHeight="1">
      <c r="A25" s="33">
        <v>63</v>
      </c>
      <c r="B25" s="24">
        <v>3114</v>
      </c>
      <c r="C25" s="22" t="s">
        <v>2</v>
      </c>
      <c r="D25" s="100" t="s">
        <v>46</v>
      </c>
      <c r="E25" s="101"/>
      <c r="F25" s="29" t="s">
        <v>47</v>
      </c>
      <c r="G25" s="30">
        <v>84026</v>
      </c>
      <c r="H25" s="26">
        <v>28569</v>
      </c>
      <c r="I25" s="31">
        <v>841</v>
      </c>
      <c r="J25" s="32">
        <v>113436</v>
      </c>
      <c r="K25" s="72">
        <f>17013+21991</f>
        <v>39004</v>
      </c>
      <c r="L25" s="32">
        <f t="shared" si="0"/>
        <v>152440</v>
      </c>
      <c r="M25" s="30">
        <f>49262+63656</f>
        <v>112918</v>
      </c>
      <c r="N25" s="26">
        <f>16749+21643</f>
        <v>38392</v>
      </c>
      <c r="O25" s="31">
        <f>493+637</f>
        <v>1130</v>
      </c>
      <c r="P25" s="32">
        <f t="shared" si="1"/>
        <v>152440</v>
      </c>
    </row>
    <row r="26" spans="1:16" ht="25.5" customHeight="1">
      <c r="A26" s="33">
        <v>21</v>
      </c>
      <c r="B26" s="24">
        <v>3114</v>
      </c>
      <c r="C26" s="22" t="s">
        <v>2</v>
      </c>
      <c r="D26" s="100" t="s">
        <v>48</v>
      </c>
      <c r="E26" s="101"/>
      <c r="F26" s="29" t="s">
        <v>49</v>
      </c>
      <c r="G26" s="30">
        <v>212553</v>
      </c>
      <c r="H26" s="26">
        <v>72268</v>
      </c>
      <c r="I26" s="31">
        <v>2126</v>
      </c>
      <c r="J26" s="32">
        <v>286947</v>
      </c>
      <c r="K26" s="72">
        <f>50673+50855</f>
        <v>101528</v>
      </c>
      <c r="L26" s="32">
        <f t="shared" si="0"/>
        <v>388475</v>
      </c>
      <c r="M26" s="30">
        <f>143616+144144</f>
        <v>287760</v>
      </c>
      <c r="N26" s="26">
        <f>48829+49009</f>
        <v>97838</v>
      </c>
      <c r="O26" s="31">
        <f>1436+1441</f>
        <v>2877</v>
      </c>
      <c r="P26" s="32">
        <f t="shared" si="1"/>
        <v>388475</v>
      </c>
    </row>
    <row r="27" spans="1:16" ht="25.5" customHeight="1" thickBot="1">
      <c r="A27" s="35">
        <v>132</v>
      </c>
      <c r="B27" s="25">
        <v>3114</v>
      </c>
      <c r="C27" s="23" t="s">
        <v>2</v>
      </c>
      <c r="D27" s="98" t="s">
        <v>8</v>
      </c>
      <c r="E27" s="99"/>
      <c r="F27" s="36" t="s">
        <v>14</v>
      </c>
      <c r="G27" s="37">
        <v>59234</v>
      </c>
      <c r="H27" s="38">
        <v>20139</v>
      </c>
      <c r="I27" s="39">
        <v>592</v>
      </c>
      <c r="J27" s="40">
        <v>79965</v>
      </c>
      <c r="K27" s="73">
        <v>28296</v>
      </c>
      <c r="L27" s="40">
        <f t="shared" si="0"/>
        <v>108261</v>
      </c>
      <c r="M27" s="37">
        <v>80193</v>
      </c>
      <c r="N27" s="38">
        <v>27266</v>
      </c>
      <c r="O27" s="39">
        <v>802</v>
      </c>
      <c r="P27" s="40">
        <f t="shared" si="1"/>
        <v>108261</v>
      </c>
    </row>
    <row r="28" spans="3:16" ht="28.5" customHeight="1">
      <c r="C28" s="97" t="s">
        <v>57</v>
      </c>
      <c r="D28" s="97"/>
      <c r="E28" s="97"/>
      <c r="F28" s="97"/>
      <c r="G28" s="41">
        <f aca="true" t="shared" si="2" ref="G28:P28">SUM(G10:G27)</f>
        <v>2786309</v>
      </c>
      <c r="H28" s="41">
        <f t="shared" si="2"/>
        <v>947345</v>
      </c>
      <c r="I28" s="41">
        <f t="shared" si="2"/>
        <v>27863</v>
      </c>
      <c r="J28" s="42">
        <f t="shared" si="2"/>
        <v>3761517</v>
      </c>
      <c r="K28" s="74">
        <f t="shared" si="2"/>
        <v>1326542</v>
      </c>
      <c r="L28" s="42">
        <f t="shared" si="2"/>
        <v>5088059</v>
      </c>
      <c r="M28" s="41">
        <f t="shared" si="2"/>
        <v>3768931</v>
      </c>
      <c r="N28" s="41">
        <f t="shared" si="2"/>
        <v>1281436</v>
      </c>
      <c r="O28" s="41">
        <f t="shared" si="2"/>
        <v>37692</v>
      </c>
      <c r="P28" s="42">
        <f t="shared" si="2"/>
        <v>5088059</v>
      </c>
    </row>
    <row r="29" ht="15">
      <c r="J29" s="17"/>
    </row>
    <row r="31" spans="1:10" ht="15">
      <c r="A31" s="4" t="s">
        <v>40</v>
      </c>
      <c r="B31" s="1"/>
      <c r="C31" s="1"/>
      <c r="D31" s="6"/>
      <c r="E31" s="6"/>
      <c r="F31" s="6"/>
      <c r="G31" s="1"/>
      <c r="H31" s="1"/>
      <c r="I31" s="1"/>
      <c r="J31" s="1"/>
    </row>
    <row r="32" spans="1:10" ht="15.75">
      <c r="A32" s="11" t="s">
        <v>41</v>
      </c>
      <c r="B32" s="1"/>
      <c r="C32" s="1"/>
      <c r="D32" s="7"/>
      <c r="E32" s="7"/>
      <c r="F32" s="7"/>
      <c r="G32" s="1"/>
      <c r="H32" s="1"/>
      <c r="I32" s="1"/>
      <c r="J32" s="1"/>
    </row>
    <row r="33" spans="1:10" ht="24.75" customHeight="1" thickBot="1">
      <c r="A33" s="9" t="s">
        <v>50</v>
      </c>
      <c r="C33" s="12"/>
      <c r="D33" s="8"/>
      <c r="E33" s="8"/>
      <c r="F33" s="8"/>
      <c r="G33" s="10" t="s">
        <v>22</v>
      </c>
      <c r="H33" s="45"/>
      <c r="I33" s="45"/>
      <c r="J33" s="46"/>
    </row>
    <row r="34" spans="1:10" ht="7.5" customHeight="1">
      <c r="A34" s="82" t="s">
        <v>23</v>
      </c>
      <c r="B34" s="85" t="s">
        <v>24</v>
      </c>
      <c r="C34" s="88" t="s">
        <v>0</v>
      </c>
      <c r="D34" s="91" t="s">
        <v>56</v>
      </c>
      <c r="E34" s="92"/>
      <c r="F34" s="91" t="s">
        <v>17</v>
      </c>
      <c r="G34" s="14"/>
      <c r="H34" s="47"/>
      <c r="I34" s="47"/>
      <c r="J34" s="48"/>
    </row>
    <row r="35" spans="1:10" ht="15">
      <c r="A35" s="83" t="s">
        <v>23</v>
      </c>
      <c r="B35" s="86" t="s">
        <v>24</v>
      </c>
      <c r="C35" s="89"/>
      <c r="D35" s="93"/>
      <c r="E35" s="94"/>
      <c r="F35" s="93"/>
      <c r="G35" s="15" t="s">
        <v>18</v>
      </c>
      <c r="H35" s="47"/>
      <c r="I35" s="47"/>
      <c r="J35" s="48"/>
    </row>
    <row r="36" spans="1:10" ht="15">
      <c r="A36" s="83"/>
      <c r="B36" s="86"/>
      <c r="C36" s="89"/>
      <c r="D36" s="93"/>
      <c r="E36" s="94"/>
      <c r="F36" s="93"/>
      <c r="G36" s="15" t="s">
        <v>21</v>
      </c>
      <c r="H36" s="49"/>
      <c r="I36" s="49"/>
      <c r="J36" s="48"/>
    </row>
    <row r="37" spans="1:10" ht="3.75" customHeight="1" thickBot="1">
      <c r="A37" s="84"/>
      <c r="B37" s="87"/>
      <c r="C37" s="90"/>
      <c r="D37" s="95"/>
      <c r="E37" s="96"/>
      <c r="F37" s="95"/>
      <c r="G37" s="16"/>
      <c r="H37" s="47"/>
      <c r="I37" s="47"/>
      <c r="J37" s="48"/>
    </row>
    <row r="38" spans="1:10" ht="35.25" customHeight="1" thickBot="1">
      <c r="A38" s="62">
        <v>230</v>
      </c>
      <c r="B38" s="63">
        <v>3113</v>
      </c>
      <c r="C38" s="64" t="s">
        <v>53</v>
      </c>
      <c r="D38" s="102" t="s">
        <v>51</v>
      </c>
      <c r="E38" s="103"/>
      <c r="F38" s="65" t="s">
        <v>52</v>
      </c>
      <c r="G38" s="66">
        <v>213840</v>
      </c>
      <c r="H38" s="50"/>
      <c r="I38" s="50"/>
      <c r="J38" s="51"/>
    </row>
    <row r="39" spans="8:10" ht="15">
      <c r="H39" s="45"/>
      <c r="I39" s="45"/>
      <c r="J39" s="45"/>
    </row>
  </sheetData>
  <sheetProtection/>
  <mergeCells count="33">
    <mergeCell ref="A6:A9"/>
    <mergeCell ref="D19:E19"/>
    <mergeCell ref="D24:E24"/>
    <mergeCell ref="D25:E25"/>
    <mergeCell ref="D26:E26"/>
    <mergeCell ref="D11:E11"/>
    <mergeCell ref="D12:E12"/>
    <mergeCell ref="D13:E13"/>
    <mergeCell ref="D17:E17"/>
    <mergeCell ref="D18:E18"/>
    <mergeCell ref="B6:B9"/>
    <mergeCell ref="G6:G9"/>
    <mergeCell ref="C6:C9"/>
    <mergeCell ref="D6:E9"/>
    <mergeCell ref="F6:F9"/>
    <mergeCell ref="D10:E10"/>
    <mergeCell ref="D14:E14"/>
    <mergeCell ref="D15:E15"/>
    <mergeCell ref="D16:E16"/>
    <mergeCell ref="D38:E38"/>
    <mergeCell ref="D20:E20"/>
    <mergeCell ref="D21:E21"/>
    <mergeCell ref="D22:E22"/>
    <mergeCell ref="M5:P5"/>
    <mergeCell ref="M6:M9"/>
    <mergeCell ref="A34:A37"/>
    <mergeCell ref="B34:B37"/>
    <mergeCell ref="C34:C37"/>
    <mergeCell ref="D34:E37"/>
    <mergeCell ref="F34:F37"/>
    <mergeCell ref="G5:J5"/>
    <mergeCell ref="C28:F28"/>
    <mergeCell ref="D27:E27"/>
  </mergeCells>
  <printOptions horizontalCentered="1" verticalCentered="1"/>
  <pageMargins left="0.1968503937007874" right="0.1968503937007874" top="0.1968503937007874" bottom="0.1968503937007874" header="0.42" footer="0.2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ouhrabko</dc:creator>
  <cp:keywords/>
  <dc:description/>
  <cp:lastModifiedBy>Andrea Olšáková</cp:lastModifiedBy>
  <cp:lastPrinted>2012-08-09T08:50:53Z</cp:lastPrinted>
  <dcterms:created xsi:type="dcterms:W3CDTF">2002-11-05T15:03:22Z</dcterms:created>
  <dcterms:modified xsi:type="dcterms:W3CDTF">2012-09-05T12:47:16Z</dcterms:modified>
  <cp:category/>
  <cp:version/>
  <cp:contentType/>
  <cp:contentStatus/>
</cp:coreProperties>
</file>