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ZR úvěr" sheetId="1" r:id="rId1"/>
    <sheet name="priloha-nezpůsobilé výdaje" sheetId="2" r:id="rId2"/>
  </sheets>
  <definedNames>
    <definedName name="_xlnm.Print_Titles" localSheetId="0">'1ZR úvěr'!$4:$4</definedName>
    <definedName name="_xlnm.Print_Area" localSheetId="0">'1ZR úvěr'!$A$1:$T$92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J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M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B33" authorId="0">
      <text>
        <r>
          <rPr>
            <b/>
            <sz val="10"/>
            <rFont val="Tahoma"/>
            <family val="2"/>
          </rPr>
          <t>Autor:</t>
        </r>
        <r>
          <rPr>
            <sz val="10"/>
            <rFont val="Tahoma"/>
            <family val="2"/>
          </rPr>
          <t xml:space="preserve">
Změna názvu projektu</t>
        </r>
      </text>
    </comment>
    <comment ref="K5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  <comment ref="D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G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E5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</commentList>
</comments>
</file>

<file path=xl/sharedStrings.xml><?xml version="1.0" encoding="utf-8"?>
<sst xmlns="http://schemas.openxmlformats.org/spreadsheetml/2006/main" count="231" uniqueCount="144">
  <si>
    <t>Odvětví doprava</t>
  </si>
  <si>
    <t>III/28421 Vidochov - Stupná - Bělá u Pecky</t>
  </si>
  <si>
    <t>II/284 Nová Paka - Štikov - Bělá u Pecky</t>
  </si>
  <si>
    <t>II/304 hranice okresů TU - RK, část 1</t>
  </si>
  <si>
    <t>II/324 Nechanice - Lubno, průtah</t>
  </si>
  <si>
    <t>Odvětví: životní prostředí a zemědělství</t>
  </si>
  <si>
    <t>Regionální centrum pro životní prostředí</t>
  </si>
  <si>
    <t>II. projekt vytváření soustavy NATURA 2000 v KHK</t>
  </si>
  <si>
    <t>Město Rychnov nad Kněžnou</t>
  </si>
  <si>
    <t>Odvětví regionální rozvoj ,kultura, cestovní ruch</t>
  </si>
  <si>
    <t>Centrum studií a prezentace krajkářského řemesla Vamberk</t>
  </si>
  <si>
    <t>Cyklostezka Hradec Králové - Josefov - Kuks</t>
  </si>
  <si>
    <t>Digitální planetárium v Hradci Králové</t>
  </si>
  <si>
    <t>Nebe bez hranic - pozorovatelna Slunce, Hvězdárna v Úpici</t>
  </si>
  <si>
    <t>Cílená prezentace a propagace Královéhradeckého kraje jako celku II.</t>
  </si>
  <si>
    <t>Odvětví činnost krajského úřadu</t>
  </si>
  <si>
    <t>Egon-spisová služba</t>
  </si>
  <si>
    <t>Odvětví: školství</t>
  </si>
  <si>
    <t>Zateplení Domova mládeže Hořice</t>
  </si>
  <si>
    <t>COV - Centrum odborného vzdělávání v zemědělství, Školní statek Hořice</t>
  </si>
  <si>
    <t>Informační a komunikační systém v oblasti školství Královéhradeckého kraje - Podpora talentů</t>
  </si>
  <si>
    <t>Zvýšení kvality prostředí pro výuku -  OA Náchod</t>
  </si>
  <si>
    <t>Odvětví: sociální věci, zdravotnictví</t>
  </si>
  <si>
    <t>Zateplení budov v areálu oblastní nemocnice Trutnov</t>
  </si>
  <si>
    <t>Operační středisko ZZS KHK</t>
  </si>
  <si>
    <t>Odvětví správa majetku kraje</t>
  </si>
  <si>
    <t>Archeopark pravěku ve Všestarech</t>
  </si>
  <si>
    <t>CELKEM projekty</t>
  </si>
  <si>
    <t>CELKEM</t>
  </si>
  <si>
    <t>kap.</t>
  </si>
  <si>
    <t>odvětví - projekt</t>
  </si>
  <si>
    <t>Zvyšování kvality vzdělávání standardizací a zlepšováním řídících procesů ve školách KHK</t>
  </si>
  <si>
    <t>celkem kap. 16</t>
  </si>
  <si>
    <t>celkem kap. 39</t>
  </si>
  <si>
    <t>celkem kap. 10</t>
  </si>
  <si>
    <t>celkem kap. 2</t>
  </si>
  <si>
    <t>celkem ka. 19</t>
  </si>
  <si>
    <t>celkem kap. 14</t>
  </si>
  <si>
    <t>celkem kap. 15</t>
  </si>
  <si>
    <t>celkem kap. 28</t>
  </si>
  <si>
    <t>celkem kap. 11</t>
  </si>
  <si>
    <t>celkem kap. 12</t>
  </si>
  <si>
    <t>ÚHRN</t>
  </si>
  <si>
    <t>škola/náklad</t>
  </si>
  <si>
    <t>CELKEM OŠ</t>
  </si>
  <si>
    <t>CELKEM OZ</t>
  </si>
  <si>
    <t>změna 2010 částka celkem Kč</t>
  </si>
  <si>
    <t>z toho kapit. výdaje Kč</t>
  </si>
  <si>
    <t>z toho běžné výdaje Kč</t>
  </si>
  <si>
    <t>2011 částka celkem Kč</t>
  </si>
  <si>
    <t>převod do 2011</t>
  </si>
  <si>
    <t>aktualizace požadavku 2010</t>
  </si>
  <si>
    <t>I. projekt vytváření soustavy NATURA 2000 v KHK</t>
  </si>
  <si>
    <t>Modernizace odbavovacího systému integrované dopravy Královéhradeckého a Pardubického kraje</t>
  </si>
  <si>
    <t>Rekonstrukce pavilonu dřevařských oborů Střední školy, Základní školy a Mateřské školy, Hradec Králové, Štefánikova 549</t>
  </si>
  <si>
    <t>Vzdělávání v eGON Centru Královéhradeckého kraje</t>
  </si>
  <si>
    <t>Smart kraj = smart region</t>
  </si>
  <si>
    <t>akt+přev</t>
  </si>
  <si>
    <t>akt+přev+vol</t>
  </si>
  <si>
    <t>Kofinancovaní a předfinancování z úvěru v r. 2011</t>
  </si>
  <si>
    <t>aktualizace požadavku 2010
 (dodatek č.2 úvěrové smlouvy)</t>
  </si>
  <si>
    <t>platnost do 31.12.2010</t>
  </si>
  <si>
    <t>platnost od 1.1.2011</t>
  </si>
  <si>
    <t>úspora</t>
  </si>
  <si>
    <t>převody</t>
  </si>
  <si>
    <t>aktualizace požadavku na rok 2011
(dodatek č.3 úvěrové smlouvy)</t>
  </si>
  <si>
    <t xml:space="preserve">aktualizace čerpání 2010
 </t>
  </si>
  <si>
    <t>převedeno na projekt "I. projekt vytváření soustavy NATURA 2000 v KHK"</t>
  </si>
  <si>
    <t>převedeno na projekt "I. projekt vytváření soustavy NATURA 2000 v KHK" (ve výši 345.499,00 Kč) a na projekt "II. projekt vytváření soustavy NATURA 2000 v KHK" (ve výši 590.781,00 Kč)</t>
  </si>
  <si>
    <t>převedeno na projekt "Zateplení SOŠ a SOU Vocelova" způsobilé výdaje projektu (ve výši 4.273.044,00 Kč)</t>
  </si>
  <si>
    <t>Poznámka</t>
  </si>
  <si>
    <t>poznámka</t>
  </si>
  <si>
    <t>viz list příloha-nezpůsobilé výdaje</t>
  </si>
  <si>
    <t>převedeno z úspor vzniklých v rámci úvěru - nezpůsobilé výdaje (viz list příloha-nezpůsobilé výdaje)</t>
  </si>
  <si>
    <t>převedeno z nerealizovaného projektu "Zvýšení kvality prostředí pro výuku -  OA Náchod" (ve výši 591.250,00 Kč), z projektu "Posílení česko-švýcarské spolupráce v oblasti strategického řízení veřejné správy" -není jistá realizace  (ve výši 1.500.000,00 Kč) a z úspor vzniklých v rámci úvěru - nezpůsobilé výdaje (viz list příloha -nezpůsobilé výdaje)</t>
  </si>
  <si>
    <t>OREDO s.r.o.</t>
  </si>
  <si>
    <t>KHK</t>
  </si>
  <si>
    <t>ZOO Dvůr Králové nad Labem</t>
  </si>
  <si>
    <t>Muzeum a galerie Orlických hor v Rychnově nad Kněžnou</t>
  </si>
  <si>
    <t>Střední škola, Základní škola a Mateřská škola, Hradec Králové Štefánikova 549</t>
  </si>
  <si>
    <t>Muzeum východních Čech v Hradci Králové</t>
  </si>
  <si>
    <t>Královéhradecká labská o.p.s.</t>
  </si>
  <si>
    <t>Hvězdárna v Úpici</t>
  </si>
  <si>
    <t>Střední odborná škola a Střední odborné učiliště, Hradec Králové</t>
  </si>
  <si>
    <t xml:space="preserve"> VOŠ rozvoje venkova a SZeŠ Hořice </t>
  </si>
  <si>
    <t>Střední škola informatiky a služeb, Dvůr Králové nad Labem, Elišky Krásnohorské 2069</t>
  </si>
  <si>
    <t>Střední škola gastronomie a služeb Nová Paka</t>
  </si>
  <si>
    <t>Střední škola technická a řemeslná, Nový Bydžov, Dr. M. Tyrše 112</t>
  </si>
  <si>
    <t>Dětský domov, základní škola a školní jídelna Dolní Lánov 240</t>
  </si>
  <si>
    <t>Obchodní akademie, Trutnov, Malé náměstí 158</t>
  </si>
  <si>
    <t>Střední průmyslová škola stavební, Hradec Králové, Pospíšilova tř. 787</t>
  </si>
  <si>
    <t>Vyšší odborná škola, Střední odborná škola a Střední odborné učiliště, Kostelec nad Orlicí, Komenského 873</t>
  </si>
  <si>
    <t>Vyšší odborná škola zdravotnická a Střední zdravotnická škola, Hradec Králové, Komenského 234</t>
  </si>
  <si>
    <t>Odborné učiliště a Praktická škola, Hořice, Havlíčkova 54</t>
  </si>
  <si>
    <t>Gymnázium Františka Martina Pelcla, Rychnov nad Kněžnou, Hrdinů odboje 36</t>
  </si>
  <si>
    <t>Obchodní akademie, Náchod, Denisovo nábřeží 673</t>
  </si>
  <si>
    <t>Zdravotnická záchranná služba KHK, p.o., Hradecká 1690, Hradec Králové, středisko Trutnov</t>
  </si>
  <si>
    <t xml:space="preserve">Internetizace nemocnic KHK II. Etapa </t>
  </si>
  <si>
    <t>Projekt na úspory energií EPC</t>
  </si>
  <si>
    <t xml:space="preserve">ZOO - pavilon lidoopí </t>
  </si>
  <si>
    <t>Vybudování prezentační soustavy Muzea války 1866 na Chlumu</t>
  </si>
  <si>
    <t>"II. Digitální mapa veřejné správy - ÚKM a ÚAP Královéhradeckého kraje"</t>
  </si>
  <si>
    <t>Posílení česko-švýcarské spolupráce v oblasti strategického řízení veřejné správy</t>
  </si>
  <si>
    <t>"I. a VI. Technologické centrum a elektronická spisová služba Královéhradeckého kraje"</t>
  </si>
  <si>
    <t>Výměna oken a opláštění budov, Střední škola, Základní škola a Mateřská škola, Hradec Králové, Štefánikova 549</t>
  </si>
  <si>
    <t>Zateplení SOŠ a SOU Vocelova</t>
  </si>
  <si>
    <t>Rekonstrukce energetického hospodářství SŠIS ve Dvoře Králové nad Labem - III. Internát</t>
  </si>
  <si>
    <t xml:space="preserve">
Realizace úspor energie zateplení budov školy (SŠRŘ Nový Bydžov)</t>
  </si>
  <si>
    <t>Zateplení truhlářských dílen Střední školy gastronomie a služeb Nová Paka</t>
  </si>
  <si>
    <t>Zateplení objektů Dětského domova (Dolní Lánov)</t>
  </si>
  <si>
    <t>Centrum odborného vzdělávání v lesnictví (Česká lesnická akademie  Trutnov – střední škola a vyšší odborná škola)</t>
  </si>
  <si>
    <t>Centrum odborného vzdělávání pro automobilový průmysl a dopravu  (Střední odborná škola a Střední odborné učiliště, 
Hradec Králové)</t>
  </si>
  <si>
    <t>Centrum odborného vzdělávání ve stavebnictví  (Vyšší odborná škola stavební a Střední průmyslová škola stavební arch. Jana Letzela, Náchod, Pražská 931)</t>
  </si>
  <si>
    <t>Centrum odborného vzdělávání v oblasti strojírenství a OZE (Střední odborná škola a Střední odborné učiliště, Hradec Králové, Hradební 1029)</t>
  </si>
  <si>
    <r>
      <t xml:space="preserve">Podpora praktické výuky technických oborů na střední škole  </t>
    </r>
    <r>
      <rPr>
        <sz val="9"/>
        <rFont val="Arial"/>
        <family val="2"/>
      </rPr>
      <t>(Střední průmyslová škola, Trutnov, Školní 101)</t>
    </r>
  </si>
  <si>
    <t xml:space="preserve">Vytvoření podmínek pro výuku nového studijního zaměření VETERINÁRNÍ TECHNIK LABORAN  (Střední odborná škola veterinární,Hradec Králové-Kukleny,Pražská 68)  </t>
  </si>
  <si>
    <t>COV pro nejmodernější technologie obrábění dřeva (Střední uměleckoprůmyslová škola hudebních nástrojů a nábytku
 Hradec Králové, 17. Listopadu 1202)</t>
  </si>
  <si>
    <r>
      <t xml:space="preserve">Centrum odborného vzdělávání pro </t>
    </r>
    <r>
      <rPr>
        <sz val="9"/>
        <color indexed="8"/>
        <rFont val="Arial"/>
        <family val="2"/>
      </rPr>
      <t xml:space="preserve">elektrotechnický a strojírenský průmysl (Integrovaná střední škola Nová Paka) </t>
    </r>
  </si>
  <si>
    <t>Vybudování školícího střediska CNC obrábění dřeva SUPŠ HNN, HK (Střední uměleckoprůmyslová škola hudebních nástrojů a nábytku, Hradec Králové)</t>
  </si>
  <si>
    <t>Snížení energetické náročnosti Obchodní akademie Trutnov</t>
  </si>
  <si>
    <t>Výměna oken a zateplení objektu SPŠ stavební Hradec Králové</t>
  </si>
  <si>
    <t>Zateplení fasády a výměna oken přístavby školy VOŠ, SOŠ a SOU Kostelec nad Orlicí</t>
  </si>
  <si>
    <t>Výměna oken a zateplení domova mládeže VOŠZ a SZŠ Hradec Králové</t>
  </si>
  <si>
    <t>Výměna oken a zateplení budov v areálu odborného učiliště a Praktické školy  Hořice</t>
  </si>
  <si>
    <t>Zateplení obvodového pláště a střešních konstrukcí objektu Gymnázia</t>
  </si>
  <si>
    <t>Přeshraniční spolupráce zdravotnických záchranných služeb Královéhradeckého kraje a Jeleniej Góry</t>
  </si>
  <si>
    <t>Výstavba a rekonstrukce oblastní nemocnice Náchod</t>
  </si>
  <si>
    <t>Ekologizace zdroje vytápění v Oblastní nemocnici Jičín a.s. - nemocnice Nový Bydžov</t>
  </si>
  <si>
    <t xml:space="preserve">Ekologizace zdroje vytápění v oblastní nemocnici Jičín a.s. - nemocnice Jičín </t>
  </si>
  <si>
    <t>Zateplení budov ÚSP Hajnice</t>
  </si>
  <si>
    <t>příjemce</t>
  </si>
  <si>
    <t>převedeno z úspor vzniklých v rámci úvěru - nezpůsobilé výdaje (viz list příloha-nezpůsobilé výdaje); částka ve výši 35.078,40 Kč z nedočerpaného úvěru roku 2009 (pí Malcová)</t>
  </si>
  <si>
    <t>Realizace Regionální inovační strategie</t>
  </si>
  <si>
    <t xml:space="preserve">rozdíly (zohlednění aktuálního čerpání) </t>
  </si>
  <si>
    <t>aktualizace požadavku v roce 2011 - předpoklad požadavku v roce2010</t>
  </si>
  <si>
    <t>Digitalizace nemocnic KHK II. etapa</t>
  </si>
  <si>
    <t>Zdravotnický holding KHK a.s.</t>
  </si>
  <si>
    <t>celkem kap. 13  Nezpůsobilé výdaje</t>
  </si>
  <si>
    <t>celkem kap. 14  Nezpůsobilé výdaje</t>
  </si>
  <si>
    <t>celkem kap. 15  Nezpůsobilé výdaje</t>
  </si>
  <si>
    <t>NEZPŮSOBILVÉ VÝDAJE OPŽP (dle přílohy)</t>
  </si>
  <si>
    <t>Nezpůsobilé náklady OPŽP - celkem</t>
  </si>
  <si>
    <t>usn.č. ZK/18/1309/2011</t>
  </si>
  <si>
    <t>Příloha č. 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</si>
</sst>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Arial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3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7" fillId="34" borderId="13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4" borderId="14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4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0" fontId="3" fillId="35" borderId="10" xfId="0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2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4" fontId="21" fillId="0" borderId="12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23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4" fontId="1" fillId="33" borderId="12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21" fillId="0" borderId="10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2" fillId="33" borderId="10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4" fontId="22" fillId="33" borderId="12" xfId="0" applyNumberFormat="1" applyFont="1" applyFill="1" applyBorder="1" applyAlignment="1">
      <alignment/>
    </xf>
    <xf numFmtId="4" fontId="22" fillId="33" borderId="11" xfId="0" applyNumberFormat="1" applyFont="1" applyFill="1" applyBorder="1" applyAlignment="1">
      <alignment/>
    </xf>
    <xf numFmtId="4" fontId="22" fillId="33" borderId="13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4" fillId="34" borderId="12" xfId="0" applyNumberFormat="1" applyFont="1" applyFill="1" applyBorder="1" applyAlignment="1">
      <alignment wrapText="1"/>
    </xf>
    <xf numFmtId="4" fontId="4" fillId="34" borderId="11" xfId="0" applyNumberFormat="1" applyFont="1" applyFill="1" applyBorder="1" applyAlignment="1">
      <alignment wrapText="1"/>
    </xf>
    <xf numFmtId="4" fontId="4" fillId="34" borderId="13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51" fillId="0" borderId="13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1" fillId="6" borderId="1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4" fontId="0" fillId="6" borderId="12" xfId="0" applyNumberFormat="1" applyFill="1" applyBorder="1" applyAlignment="1">
      <alignment/>
    </xf>
    <xf numFmtId="4" fontId="0" fillId="6" borderId="10" xfId="0" applyNumberFormat="1" applyFill="1" applyBorder="1" applyAlignment="1">
      <alignment/>
    </xf>
    <xf numFmtId="4" fontId="0" fillId="6" borderId="11" xfId="0" applyNumberFormat="1" applyFill="1" applyBorder="1" applyAlignment="1">
      <alignment/>
    </xf>
    <xf numFmtId="4" fontId="21" fillId="6" borderId="12" xfId="0" applyNumberFormat="1" applyFont="1" applyFill="1" applyBorder="1" applyAlignment="1">
      <alignment/>
    </xf>
    <xf numFmtId="4" fontId="21" fillId="6" borderId="10" xfId="0" applyNumberFormat="1" applyFont="1" applyFill="1" applyBorder="1" applyAlignment="1">
      <alignment/>
    </xf>
    <xf numFmtId="4" fontId="21" fillId="6" borderId="11" xfId="0" applyNumberFormat="1" applyFont="1" applyFill="1" applyBorder="1" applyAlignment="1">
      <alignment/>
    </xf>
    <xf numFmtId="4" fontId="21" fillId="6" borderId="13" xfId="0" applyNumberFormat="1" applyFont="1" applyFill="1" applyBorder="1" applyAlignment="1">
      <alignment/>
    </xf>
    <xf numFmtId="164" fontId="0" fillId="6" borderId="12" xfId="0" applyNumberFormat="1" applyFill="1" applyBorder="1" applyAlignment="1">
      <alignment/>
    </xf>
    <xf numFmtId="164" fontId="0" fillId="6" borderId="10" xfId="0" applyNumberFormat="1" applyFill="1" applyBorder="1" applyAlignment="1">
      <alignment/>
    </xf>
    <xf numFmtId="164" fontId="0" fillId="6" borderId="11" xfId="0" applyNumberFormat="1" applyFill="1" applyBorder="1" applyAlignment="1">
      <alignment/>
    </xf>
    <xf numFmtId="164" fontId="0" fillId="6" borderId="0" xfId="0" applyNumberFormat="1" applyFill="1" applyAlignment="1">
      <alignment/>
    </xf>
    <xf numFmtId="0" fontId="1" fillId="6" borderId="32" xfId="0" applyFont="1" applyFill="1" applyBorder="1" applyAlignment="1">
      <alignment horizontal="center"/>
    </xf>
    <xf numFmtId="0" fontId="3" fillId="35" borderId="32" xfId="0" applyFont="1" applyFill="1" applyBorder="1" applyAlignment="1">
      <alignment/>
    </xf>
    <xf numFmtId="4" fontId="1" fillId="35" borderId="26" xfId="0" applyNumberFormat="1" applyFont="1" applyFill="1" applyBorder="1" applyAlignment="1">
      <alignment/>
    </xf>
    <xf numFmtId="4" fontId="1" fillId="35" borderId="32" xfId="0" applyNumberFormat="1" applyFont="1" applyFill="1" applyBorder="1" applyAlignment="1">
      <alignment/>
    </xf>
    <xf numFmtId="4" fontId="1" fillId="35" borderId="3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8" fillId="0" borderId="12" xfId="0" applyNumberFormat="1" applyFont="1" applyBorder="1" applyAlignment="1">
      <alignment wrapText="1"/>
    </xf>
    <xf numFmtId="4" fontId="1" fillId="35" borderId="28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9" fillId="0" borderId="13" xfId="0" applyFont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3" fillId="35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4" fontId="0" fillId="6" borderId="13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4" fontId="21" fillId="0" borderId="13" xfId="0" applyNumberFormat="1" applyFont="1" applyFill="1" applyBorder="1" applyAlignment="1">
      <alignment/>
    </xf>
    <xf numFmtId="4" fontId="2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1" fillId="0" borderId="15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9" fillId="0" borderId="14" xfId="0" applyFont="1" applyBorder="1" applyAlignment="1">
      <alignment horizontal="justify" vertical="center"/>
    </xf>
    <xf numFmtId="0" fontId="19" fillId="0" borderId="14" xfId="0" applyFont="1" applyBorder="1" applyAlignment="1">
      <alignment wrapText="1"/>
    </xf>
    <xf numFmtId="0" fontId="14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wrapText="1"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2" xfId="0" applyFont="1" applyBorder="1" applyAlignment="1">
      <alignment horizontal="justify" vertical="center"/>
    </xf>
    <xf numFmtId="0" fontId="0" fillId="0" borderId="13" xfId="0" applyBorder="1" applyAlignment="1">
      <alignment/>
    </xf>
    <xf numFmtId="0" fontId="21" fillId="0" borderId="13" xfId="0" applyFont="1" applyBorder="1" applyAlignment="1">
      <alignment/>
    </xf>
    <xf numFmtId="0" fontId="6" fillId="0" borderId="37" xfId="0" applyFont="1" applyBorder="1" applyAlignment="1">
      <alignment/>
    </xf>
    <xf numFmtId="0" fontId="0" fillId="6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" fontId="2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1" fillId="36" borderId="33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3" fontId="8" fillId="36" borderId="13" xfId="0" applyNumberFormat="1" applyFont="1" applyFill="1" applyBorder="1" applyAlignment="1">
      <alignment/>
    </xf>
    <xf numFmtId="3" fontId="8" fillId="36" borderId="14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/>
    </xf>
    <xf numFmtId="3" fontId="14" fillId="36" borderId="20" xfId="0" applyNumberFormat="1" applyFont="1" applyFill="1" applyBorder="1" applyAlignment="1">
      <alignment/>
    </xf>
    <xf numFmtId="3" fontId="14" fillId="36" borderId="21" xfId="0" applyNumberFormat="1" applyFont="1" applyFill="1" applyBorder="1" applyAlignment="1">
      <alignment/>
    </xf>
    <xf numFmtId="3" fontId="14" fillId="36" borderId="31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1" fillId="36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4" fontId="21" fillId="36" borderId="13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164" fontId="0" fillId="37" borderId="12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37" borderId="14" xfId="0" applyNumberFormat="1" applyFill="1" applyBorder="1" applyAlignment="1">
      <alignment/>
    </xf>
    <xf numFmtId="164" fontId="0" fillId="37" borderId="11" xfId="0" applyNumberFormat="1" applyFill="1" applyBorder="1" applyAlignment="1">
      <alignment/>
    </xf>
    <xf numFmtId="164" fontId="0" fillId="37" borderId="13" xfId="0" applyNumberForma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1" fillId="36" borderId="40" xfId="0" applyFont="1" applyFill="1" applyBorder="1" applyAlignment="1">
      <alignment horizontal="center" wrapText="1"/>
    </xf>
    <xf numFmtId="0" fontId="1" fillId="36" borderId="41" xfId="0" applyFont="1" applyFill="1" applyBorder="1" applyAlignment="1">
      <alignment horizontal="center" wrapText="1"/>
    </xf>
    <xf numFmtId="0" fontId="1" fillId="36" borderId="42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6" borderId="26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" fillId="6" borderId="43" xfId="0" applyFont="1" applyFill="1" applyBorder="1" applyAlignment="1">
      <alignment horizontal="center" wrapText="1"/>
    </xf>
    <xf numFmtId="0" fontId="1" fillId="6" borderId="34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36" borderId="46" xfId="0" applyFill="1" applyBorder="1" applyAlignment="1">
      <alignment horizontal="center" wrapText="1"/>
    </xf>
    <xf numFmtId="0" fontId="0" fillId="36" borderId="47" xfId="0" applyFill="1" applyBorder="1" applyAlignment="1">
      <alignment horizontal="center" wrapText="1"/>
    </xf>
    <xf numFmtId="0" fontId="1" fillId="36" borderId="48" xfId="0" applyFont="1" applyFill="1" applyBorder="1" applyAlignment="1">
      <alignment horizontal="center" wrapText="1"/>
    </xf>
    <xf numFmtId="0" fontId="1" fillId="36" borderId="39" xfId="0" applyFont="1" applyFill="1" applyBorder="1" applyAlignment="1">
      <alignment horizontal="center" wrapText="1"/>
    </xf>
    <xf numFmtId="0" fontId="1" fillId="36" borderId="45" xfId="0" applyFont="1" applyFill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6" borderId="47" xfId="0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7" sqref="O7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17.8515625" style="0" customWidth="1"/>
    <col min="4" max="6" width="14.7109375" style="95" hidden="1" customWidth="1"/>
    <col min="7" max="9" width="14.7109375" style="95" customWidth="1"/>
    <col min="10" max="12" width="14.7109375" style="0" hidden="1" customWidth="1"/>
    <col min="13" max="18" width="14.7109375" style="0" customWidth="1"/>
    <col min="19" max="19" width="13.28125" style="0" hidden="1" customWidth="1"/>
    <col min="20" max="20" width="31.57421875" style="0" hidden="1" customWidth="1"/>
  </cols>
  <sheetData>
    <row r="1" spans="1:18" ht="16.5" thickBot="1">
      <c r="A1" s="156"/>
      <c r="B1" s="161" t="s">
        <v>59</v>
      </c>
      <c r="C1" s="161"/>
      <c r="D1" s="162"/>
      <c r="E1" s="162"/>
      <c r="F1" s="162"/>
      <c r="G1" s="162"/>
      <c r="H1" s="162"/>
      <c r="I1" s="162"/>
      <c r="J1" s="163"/>
      <c r="K1" s="163"/>
      <c r="L1" s="163"/>
      <c r="M1" s="163"/>
      <c r="N1" s="163"/>
      <c r="O1" s="164"/>
      <c r="P1" s="189" t="s">
        <v>143</v>
      </c>
      <c r="Q1" s="189"/>
      <c r="R1" s="189"/>
    </row>
    <row r="2" spans="1:18" ht="15.75" thickBot="1">
      <c r="A2" s="165"/>
      <c r="B2" s="115" t="s">
        <v>142</v>
      </c>
      <c r="C2" s="115"/>
      <c r="D2" s="217" t="s">
        <v>61</v>
      </c>
      <c r="E2" s="218"/>
      <c r="F2" s="218"/>
      <c r="G2" s="218"/>
      <c r="H2" s="218"/>
      <c r="I2" s="219"/>
      <c r="J2" s="220" t="s">
        <v>62</v>
      </c>
      <c r="K2" s="221"/>
      <c r="L2" s="221"/>
      <c r="M2" s="221"/>
      <c r="N2" s="221"/>
      <c r="O2" s="222"/>
      <c r="P2" s="201" t="s">
        <v>133</v>
      </c>
      <c r="Q2" s="202"/>
      <c r="R2" s="202"/>
    </row>
    <row r="3" spans="1:18" ht="30.75" customHeight="1">
      <c r="A3" s="165"/>
      <c r="B3" s="115"/>
      <c r="C3" s="115"/>
      <c r="D3" s="211" t="s">
        <v>60</v>
      </c>
      <c r="E3" s="212"/>
      <c r="F3" s="213"/>
      <c r="G3" s="214" t="s">
        <v>50</v>
      </c>
      <c r="H3" s="215"/>
      <c r="I3" s="216"/>
      <c r="J3" s="206" t="s">
        <v>66</v>
      </c>
      <c r="K3" s="207"/>
      <c r="L3" s="208"/>
      <c r="M3" s="209" t="s">
        <v>65</v>
      </c>
      <c r="N3" s="210"/>
      <c r="O3" s="210"/>
      <c r="P3" s="203" t="s">
        <v>134</v>
      </c>
      <c r="Q3" s="204"/>
      <c r="R3" s="205"/>
    </row>
    <row r="4" spans="1:20" ht="60">
      <c r="A4" s="166" t="s">
        <v>29</v>
      </c>
      <c r="B4" s="5" t="s">
        <v>30</v>
      </c>
      <c r="C4" s="120" t="s">
        <v>130</v>
      </c>
      <c r="D4" s="96" t="s">
        <v>46</v>
      </c>
      <c r="E4" s="97" t="s">
        <v>47</v>
      </c>
      <c r="F4" s="98" t="s">
        <v>48</v>
      </c>
      <c r="G4" s="96" t="s">
        <v>49</v>
      </c>
      <c r="H4" s="97" t="s">
        <v>47</v>
      </c>
      <c r="I4" s="98" t="s">
        <v>48</v>
      </c>
      <c r="J4" s="19" t="s">
        <v>46</v>
      </c>
      <c r="K4" s="15" t="s">
        <v>47</v>
      </c>
      <c r="L4" s="18" t="s">
        <v>48</v>
      </c>
      <c r="M4" s="19" t="s">
        <v>49</v>
      </c>
      <c r="N4" s="15" t="s">
        <v>47</v>
      </c>
      <c r="O4" s="15" t="s">
        <v>48</v>
      </c>
      <c r="P4" s="190" t="s">
        <v>49</v>
      </c>
      <c r="Q4" s="191" t="s">
        <v>47</v>
      </c>
      <c r="R4" s="191" t="s">
        <v>48</v>
      </c>
      <c r="S4" s="35" t="s">
        <v>64</v>
      </c>
      <c r="T4" s="15" t="s">
        <v>71</v>
      </c>
    </row>
    <row r="5" spans="1:20" ht="15">
      <c r="A5" s="135">
        <v>10</v>
      </c>
      <c r="B5" s="12" t="s">
        <v>0</v>
      </c>
      <c r="C5" s="27"/>
      <c r="D5" s="28"/>
      <c r="E5" s="12"/>
      <c r="F5" s="29"/>
      <c r="G5" s="27"/>
      <c r="H5" s="12"/>
      <c r="I5" s="26"/>
      <c r="J5" s="28"/>
      <c r="K5" s="12"/>
      <c r="L5" s="29"/>
      <c r="M5" s="27"/>
      <c r="N5" s="12"/>
      <c r="O5" s="12"/>
      <c r="P5" s="27"/>
      <c r="Q5" s="27"/>
      <c r="R5" s="27"/>
      <c r="S5" s="159"/>
      <c r="T5" s="2"/>
    </row>
    <row r="6" spans="1:20" ht="39.75" customHeight="1">
      <c r="A6" s="135"/>
      <c r="B6" s="34" t="s">
        <v>53</v>
      </c>
      <c r="C6" s="121" t="s">
        <v>75</v>
      </c>
      <c r="D6" s="99">
        <v>1390000</v>
      </c>
      <c r="E6" s="100">
        <v>1390000</v>
      </c>
      <c r="F6" s="101">
        <f aca="true" t="shared" si="0" ref="F6:F56">D6-E6</f>
        <v>0</v>
      </c>
      <c r="G6" s="99">
        <v>104250</v>
      </c>
      <c r="H6" s="100">
        <v>104250</v>
      </c>
      <c r="I6" s="101">
        <f aca="true" t="shared" si="1" ref="I6:I56">G6-H6</f>
        <v>0</v>
      </c>
      <c r="J6" s="63">
        <v>894255</v>
      </c>
      <c r="K6" s="77">
        <v>894255</v>
      </c>
      <c r="L6" s="78">
        <f aca="true" t="shared" si="2" ref="L6:L56">J6-K6</f>
        <v>0</v>
      </c>
      <c r="M6" s="63">
        <v>599995</v>
      </c>
      <c r="N6" s="77">
        <v>599995</v>
      </c>
      <c r="O6" s="77">
        <f aca="true" t="shared" si="3" ref="O6:O55">M6-N6</f>
        <v>0</v>
      </c>
      <c r="P6" s="192">
        <f aca="true" t="shared" si="4" ref="P6:R10">M6-G6</f>
        <v>495745</v>
      </c>
      <c r="Q6" s="192">
        <f t="shared" si="4"/>
        <v>495745</v>
      </c>
      <c r="R6" s="192">
        <f t="shared" si="4"/>
        <v>0</v>
      </c>
      <c r="S6" s="159"/>
      <c r="T6" s="2"/>
    </row>
    <row r="7" spans="1:20" ht="15" customHeight="1">
      <c r="A7" s="135"/>
      <c r="B7" s="6" t="s">
        <v>1</v>
      </c>
      <c r="C7" s="122" t="s">
        <v>76</v>
      </c>
      <c r="D7" s="99">
        <v>774940</v>
      </c>
      <c r="E7" s="100">
        <v>774940</v>
      </c>
      <c r="F7" s="101">
        <f t="shared" si="0"/>
        <v>0</v>
      </c>
      <c r="G7" s="99">
        <v>0</v>
      </c>
      <c r="H7" s="100">
        <v>0</v>
      </c>
      <c r="I7" s="101">
        <f t="shared" si="1"/>
        <v>0</v>
      </c>
      <c r="J7" s="71">
        <v>774940</v>
      </c>
      <c r="K7" s="70">
        <v>774940</v>
      </c>
      <c r="L7" s="72">
        <f t="shared" si="2"/>
        <v>0</v>
      </c>
      <c r="M7" s="71">
        <v>0</v>
      </c>
      <c r="N7" s="70">
        <v>0</v>
      </c>
      <c r="O7" s="70">
        <f t="shared" si="3"/>
        <v>0</v>
      </c>
      <c r="P7" s="192">
        <f t="shared" si="4"/>
        <v>0</v>
      </c>
      <c r="Q7" s="192">
        <f t="shared" si="4"/>
        <v>0</v>
      </c>
      <c r="R7" s="192">
        <f t="shared" si="4"/>
        <v>0</v>
      </c>
      <c r="S7" s="159"/>
      <c r="T7" s="2"/>
    </row>
    <row r="8" spans="1:20" ht="15" customHeight="1">
      <c r="A8" s="135"/>
      <c r="B8" s="6" t="s">
        <v>2</v>
      </c>
      <c r="C8" s="122" t="s">
        <v>76</v>
      </c>
      <c r="D8" s="99">
        <v>448404</v>
      </c>
      <c r="E8" s="100">
        <v>448404</v>
      </c>
      <c r="F8" s="101">
        <f t="shared" si="0"/>
        <v>0</v>
      </c>
      <c r="G8" s="99">
        <v>0</v>
      </c>
      <c r="H8" s="100">
        <v>0</v>
      </c>
      <c r="I8" s="101">
        <f t="shared" si="1"/>
        <v>0</v>
      </c>
      <c r="J8" s="71">
        <v>448404</v>
      </c>
      <c r="K8" s="70">
        <v>448404</v>
      </c>
      <c r="L8" s="72">
        <f t="shared" si="2"/>
        <v>0</v>
      </c>
      <c r="M8" s="71">
        <v>0</v>
      </c>
      <c r="N8" s="70">
        <v>0</v>
      </c>
      <c r="O8" s="70">
        <f t="shared" si="3"/>
        <v>0</v>
      </c>
      <c r="P8" s="192">
        <f t="shared" si="4"/>
        <v>0</v>
      </c>
      <c r="Q8" s="192">
        <f t="shared" si="4"/>
        <v>0</v>
      </c>
      <c r="R8" s="192">
        <f t="shared" si="4"/>
        <v>0</v>
      </c>
      <c r="S8" s="159"/>
      <c r="T8" s="2"/>
    </row>
    <row r="9" spans="1:20" ht="15" customHeight="1">
      <c r="A9" s="135"/>
      <c r="B9" s="6" t="s">
        <v>3</v>
      </c>
      <c r="C9" s="122" t="s">
        <v>76</v>
      </c>
      <c r="D9" s="99">
        <v>3561228</v>
      </c>
      <c r="E9" s="100">
        <v>3561228</v>
      </c>
      <c r="F9" s="101">
        <f t="shared" si="0"/>
        <v>0</v>
      </c>
      <c r="G9" s="99">
        <v>0</v>
      </c>
      <c r="H9" s="100">
        <v>0</v>
      </c>
      <c r="I9" s="101">
        <f t="shared" si="1"/>
        <v>0</v>
      </c>
      <c r="J9" s="71">
        <v>3561228</v>
      </c>
      <c r="K9" s="70">
        <v>3561228</v>
      </c>
      <c r="L9" s="72">
        <f t="shared" si="2"/>
        <v>0</v>
      </c>
      <c r="M9" s="71">
        <v>0</v>
      </c>
      <c r="N9" s="70">
        <v>0</v>
      </c>
      <c r="O9" s="70">
        <f t="shared" si="3"/>
        <v>0</v>
      </c>
      <c r="P9" s="192">
        <f t="shared" si="4"/>
        <v>0</v>
      </c>
      <c r="Q9" s="192">
        <f t="shared" si="4"/>
        <v>0</v>
      </c>
      <c r="R9" s="192">
        <f t="shared" si="4"/>
        <v>0</v>
      </c>
      <c r="S9" s="159"/>
      <c r="T9" s="2"/>
    </row>
    <row r="10" spans="1:20" ht="15" customHeight="1">
      <c r="A10" s="135"/>
      <c r="B10" s="6" t="s">
        <v>4</v>
      </c>
      <c r="C10" s="122" t="s">
        <v>76</v>
      </c>
      <c r="D10" s="99">
        <v>4676031</v>
      </c>
      <c r="E10" s="100">
        <v>4676031</v>
      </c>
      <c r="F10" s="101">
        <f t="shared" si="0"/>
        <v>0</v>
      </c>
      <c r="G10" s="99">
        <v>0</v>
      </c>
      <c r="H10" s="100">
        <v>0</v>
      </c>
      <c r="I10" s="101">
        <f t="shared" si="1"/>
        <v>0</v>
      </c>
      <c r="J10" s="71">
        <v>4676031</v>
      </c>
      <c r="K10" s="70">
        <v>4676031</v>
      </c>
      <c r="L10" s="72">
        <f t="shared" si="2"/>
        <v>0</v>
      </c>
      <c r="M10" s="71">
        <v>0</v>
      </c>
      <c r="N10" s="70">
        <v>0</v>
      </c>
      <c r="O10" s="70">
        <f t="shared" si="3"/>
        <v>0</v>
      </c>
      <c r="P10" s="192">
        <f t="shared" si="4"/>
        <v>0</v>
      </c>
      <c r="Q10" s="192">
        <f t="shared" si="4"/>
        <v>0</v>
      </c>
      <c r="R10" s="192">
        <f t="shared" si="4"/>
        <v>0</v>
      </c>
      <c r="S10" s="159"/>
      <c r="T10" s="2"/>
    </row>
    <row r="11" spans="1:20" ht="15" customHeight="1">
      <c r="A11" s="167"/>
      <c r="B11" s="10" t="s">
        <v>34</v>
      </c>
      <c r="C11" s="123"/>
      <c r="D11" s="69">
        <f aca="true" t="shared" si="5" ref="D11:I11">SUM(D6:D10)</f>
        <v>10850603</v>
      </c>
      <c r="E11" s="73">
        <f t="shared" si="5"/>
        <v>10850603</v>
      </c>
      <c r="F11" s="75">
        <f t="shared" si="5"/>
        <v>0</v>
      </c>
      <c r="G11" s="76">
        <f t="shared" si="5"/>
        <v>104250</v>
      </c>
      <c r="H11" s="73">
        <f t="shared" si="5"/>
        <v>104250</v>
      </c>
      <c r="I11" s="75">
        <f t="shared" si="5"/>
        <v>0</v>
      </c>
      <c r="J11" s="69">
        <f aca="true" t="shared" si="6" ref="J11:R11">SUM(J6:J10)</f>
        <v>10354858</v>
      </c>
      <c r="K11" s="73">
        <f t="shared" si="6"/>
        <v>10354858</v>
      </c>
      <c r="L11" s="75">
        <f t="shared" si="6"/>
        <v>0</v>
      </c>
      <c r="M11" s="76">
        <f t="shared" si="6"/>
        <v>599995</v>
      </c>
      <c r="N11" s="73">
        <f t="shared" si="6"/>
        <v>599995</v>
      </c>
      <c r="O11" s="73">
        <f t="shared" si="6"/>
        <v>0</v>
      </c>
      <c r="P11" s="73">
        <f t="shared" si="6"/>
        <v>495745</v>
      </c>
      <c r="Q11" s="73">
        <f t="shared" si="6"/>
        <v>495745</v>
      </c>
      <c r="R11" s="73">
        <f t="shared" si="6"/>
        <v>0</v>
      </c>
      <c r="S11" s="159"/>
      <c r="T11" s="2"/>
    </row>
    <row r="12" spans="1:20" ht="15" customHeight="1">
      <c r="A12" s="135">
        <v>2</v>
      </c>
      <c r="B12" s="13" t="s">
        <v>5</v>
      </c>
      <c r="C12" s="22"/>
      <c r="D12" s="32"/>
      <c r="E12" s="14"/>
      <c r="F12" s="33"/>
      <c r="G12" s="31"/>
      <c r="H12" s="14"/>
      <c r="I12" s="30"/>
      <c r="J12" s="22"/>
      <c r="K12" s="13"/>
      <c r="L12" s="24"/>
      <c r="M12" s="25"/>
      <c r="N12" s="13"/>
      <c r="O12" s="13"/>
      <c r="P12" s="22"/>
      <c r="Q12" s="22"/>
      <c r="R12" s="22"/>
      <c r="S12" s="159"/>
      <c r="T12" s="2"/>
    </row>
    <row r="13" spans="1:20" ht="15" customHeight="1">
      <c r="A13" s="135"/>
      <c r="B13" s="6" t="s">
        <v>6</v>
      </c>
      <c r="C13" s="122" t="s">
        <v>76</v>
      </c>
      <c r="D13" s="102">
        <v>351000</v>
      </c>
      <c r="E13" s="103">
        <v>351000</v>
      </c>
      <c r="F13" s="104">
        <f t="shared" si="0"/>
        <v>0</v>
      </c>
      <c r="G13" s="102">
        <v>5649000</v>
      </c>
      <c r="H13" s="103">
        <v>0</v>
      </c>
      <c r="I13" s="101">
        <f t="shared" si="1"/>
        <v>5649000</v>
      </c>
      <c r="J13" s="63">
        <v>0</v>
      </c>
      <c r="K13" s="77">
        <v>0</v>
      </c>
      <c r="L13" s="78">
        <v>0</v>
      </c>
      <c r="M13" s="63">
        <v>6000000</v>
      </c>
      <c r="N13" s="77">
        <v>0</v>
      </c>
      <c r="O13" s="77">
        <f t="shared" si="3"/>
        <v>6000000</v>
      </c>
      <c r="P13" s="192">
        <f aca="true" t="shared" si="7" ref="P13:P18">M13-G13</f>
        <v>351000</v>
      </c>
      <c r="Q13" s="192">
        <f aca="true" t="shared" si="8" ref="Q13:Q18">N13-H13</f>
        <v>0</v>
      </c>
      <c r="R13" s="192">
        <f aca="true" t="shared" si="9" ref="R13:R18">O13-I13</f>
        <v>351000</v>
      </c>
      <c r="S13" s="159"/>
      <c r="T13" s="2"/>
    </row>
    <row r="14" spans="1:20" ht="28.5" customHeight="1">
      <c r="A14" s="135"/>
      <c r="B14" s="6" t="s">
        <v>52</v>
      </c>
      <c r="C14" s="122" t="s">
        <v>76</v>
      </c>
      <c r="D14" s="102">
        <f>4564266+3000000-149000+636744.939999998+100000</f>
        <v>8152010.939999998</v>
      </c>
      <c r="E14" s="103">
        <v>0</v>
      </c>
      <c r="F14" s="104">
        <f t="shared" si="0"/>
        <v>8152010.939999998</v>
      </c>
      <c r="G14" s="99">
        <v>0</v>
      </c>
      <c r="H14" s="100">
        <v>0</v>
      </c>
      <c r="I14" s="101">
        <f t="shared" si="1"/>
        <v>0</v>
      </c>
      <c r="J14" s="79">
        <f>4564266+3000000-149000+636744.939999998+100000</f>
        <v>8152010.939999998</v>
      </c>
      <c r="K14" s="80">
        <v>0</v>
      </c>
      <c r="L14" s="82">
        <f t="shared" si="2"/>
        <v>8152010.939999998</v>
      </c>
      <c r="M14" s="63">
        <v>2500361</v>
      </c>
      <c r="N14" s="77">
        <v>0</v>
      </c>
      <c r="O14" s="77">
        <f t="shared" si="3"/>
        <v>2500361</v>
      </c>
      <c r="P14" s="192">
        <f t="shared" si="7"/>
        <v>2500361</v>
      </c>
      <c r="Q14" s="192">
        <f t="shared" si="8"/>
        <v>0</v>
      </c>
      <c r="R14" s="192">
        <f t="shared" si="9"/>
        <v>2500361</v>
      </c>
      <c r="S14" s="94">
        <f>1500000+591250+63612+345499</f>
        <v>2500361</v>
      </c>
      <c r="T14" s="118" t="s">
        <v>74</v>
      </c>
    </row>
    <row r="15" spans="1:20" ht="33" customHeight="1">
      <c r="A15" s="135"/>
      <c r="B15" s="6" t="s">
        <v>7</v>
      </c>
      <c r="C15" s="122" t="s">
        <v>76</v>
      </c>
      <c r="D15" s="99">
        <v>0</v>
      </c>
      <c r="E15" s="100">
        <v>0</v>
      </c>
      <c r="F15" s="101">
        <f t="shared" si="0"/>
        <v>0</v>
      </c>
      <c r="G15" s="99">
        <v>3600000</v>
      </c>
      <c r="H15" s="100">
        <v>0</v>
      </c>
      <c r="I15" s="101">
        <f t="shared" si="1"/>
        <v>3600000</v>
      </c>
      <c r="J15" s="71">
        <v>0</v>
      </c>
      <c r="K15" s="70">
        <v>0</v>
      </c>
      <c r="L15" s="72">
        <f t="shared" si="2"/>
        <v>0</v>
      </c>
      <c r="M15" s="63">
        <v>4190781</v>
      </c>
      <c r="N15" s="77">
        <v>0</v>
      </c>
      <c r="O15" s="77">
        <f t="shared" si="3"/>
        <v>4190781</v>
      </c>
      <c r="P15" s="192">
        <f t="shared" si="7"/>
        <v>590781</v>
      </c>
      <c r="Q15" s="192">
        <f t="shared" si="8"/>
        <v>0</v>
      </c>
      <c r="R15" s="192">
        <f t="shared" si="9"/>
        <v>590781</v>
      </c>
      <c r="S15" s="94">
        <f>590781</f>
        <v>590781</v>
      </c>
      <c r="T15" s="118" t="s">
        <v>73</v>
      </c>
    </row>
    <row r="16" spans="1:20" ht="15" customHeight="1">
      <c r="A16" s="135"/>
      <c r="B16" s="6" t="s">
        <v>98</v>
      </c>
      <c r="C16" s="122" t="s">
        <v>76</v>
      </c>
      <c r="D16" s="99">
        <v>0</v>
      </c>
      <c r="E16" s="100">
        <v>0</v>
      </c>
      <c r="F16" s="101">
        <f t="shared" si="0"/>
        <v>0</v>
      </c>
      <c r="G16" s="99">
        <v>0</v>
      </c>
      <c r="H16" s="100">
        <v>0</v>
      </c>
      <c r="I16" s="101">
        <f t="shared" si="1"/>
        <v>0</v>
      </c>
      <c r="J16" s="71">
        <v>0</v>
      </c>
      <c r="K16" s="70">
        <v>0</v>
      </c>
      <c r="L16" s="72">
        <f t="shared" si="2"/>
        <v>0</v>
      </c>
      <c r="M16" s="71">
        <v>0</v>
      </c>
      <c r="N16" s="70">
        <v>0</v>
      </c>
      <c r="O16" s="70">
        <f t="shared" si="3"/>
        <v>0</v>
      </c>
      <c r="P16" s="192">
        <f t="shared" si="7"/>
        <v>0</v>
      </c>
      <c r="Q16" s="192">
        <f t="shared" si="8"/>
        <v>0</v>
      </c>
      <c r="R16" s="192">
        <f t="shared" si="9"/>
        <v>0</v>
      </c>
      <c r="S16" s="159"/>
      <c r="T16" s="2"/>
    </row>
    <row r="17" spans="1:20" ht="24" customHeight="1">
      <c r="A17" s="135"/>
      <c r="B17" s="6" t="s">
        <v>99</v>
      </c>
      <c r="C17" s="122" t="s">
        <v>77</v>
      </c>
      <c r="D17" s="99">
        <v>0</v>
      </c>
      <c r="E17" s="100">
        <v>0</v>
      </c>
      <c r="F17" s="101">
        <f t="shared" si="0"/>
        <v>0</v>
      </c>
      <c r="G17" s="99">
        <v>0</v>
      </c>
      <c r="H17" s="100">
        <v>0</v>
      </c>
      <c r="I17" s="101">
        <f t="shared" si="1"/>
        <v>0</v>
      </c>
      <c r="J17" s="71">
        <v>0</v>
      </c>
      <c r="K17" s="70">
        <v>0</v>
      </c>
      <c r="L17" s="72">
        <f t="shared" si="2"/>
        <v>0</v>
      </c>
      <c r="M17" s="71">
        <v>0</v>
      </c>
      <c r="N17" s="70">
        <v>0</v>
      </c>
      <c r="O17" s="70">
        <f t="shared" si="3"/>
        <v>0</v>
      </c>
      <c r="P17" s="192">
        <f t="shared" si="7"/>
        <v>0</v>
      </c>
      <c r="Q17" s="192">
        <f t="shared" si="8"/>
        <v>0</v>
      </c>
      <c r="R17" s="192">
        <f t="shared" si="9"/>
        <v>0</v>
      </c>
      <c r="S17" s="159"/>
      <c r="T17" s="2"/>
    </row>
    <row r="18" spans="1:20" ht="27.75" customHeight="1">
      <c r="A18" s="135"/>
      <c r="B18" s="6" t="s">
        <v>8</v>
      </c>
      <c r="C18" s="122" t="s">
        <v>8</v>
      </c>
      <c r="D18" s="99">
        <v>808000</v>
      </c>
      <c r="E18" s="100">
        <v>808000</v>
      </c>
      <c r="F18" s="101">
        <f t="shared" si="0"/>
        <v>0</v>
      </c>
      <c r="G18" s="99">
        <v>0</v>
      </c>
      <c r="H18" s="100">
        <v>0</v>
      </c>
      <c r="I18" s="101">
        <f t="shared" si="1"/>
        <v>0</v>
      </c>
      <c r="J18" s="71">
        <v>808000</v>
      </c>
      <c r="K18" s="70">
        <v>808000</v>
      </c>
      <c r="L18" s="72">
        <f t="shared" si="2"/>
        <v>0</v>
      </c>
      <c r="M18" s="71">
        <v>0</v>
      </c>
      <c r="N18" s="70">
        <v>0</v>
      </c>
      <c r="O18" s="70">
        <f t="shared" si="3"/>
        <v>0</v>
      </c>
      <c r="P18" s="192">
        <f t="shared" si="7"/>
        <v>0</v>
      </c>
      <c r="Q18" s="192">
        <f t="shared" si="8"/>
        <v>0</v>
      </c>
      <c r="R18" s="192">
        <f t="shared" si="9"/>
        <v>0</v>
      </c>
      <c r="S18" s="159"/>
      <c r="T18" s="2"/>
    </row>
    <row r="19" spans="1:20" ht="15" customHeight="1">
      <c r="A19" s="167"/>
      <c r="B19" s="10" t="s">
        <v>35</v>
      </c>
      <c r="C19" s="123"/>
      <c r="D19" s="69">
        <f aca="true" t="shared" si="10" ref="D19:I19">SUM(D13:D18)</f>
        <v>9311010.939999998</v>
      </c>
      <c r="E19" s="73">
        <f t="shared" si="10"/>
        <v>1159000</v>
      </c>
      <c r="F19" s="75">
        <f t="shared" si="10"/>
        <v>8152010.939999998</v>
      </c>
      <c r="G19" s="76">
        <f t="shared" si="10"/>
        <v>9249000</v>
      </c>
      <c r="H19" s="73">
        <f t="shared" si="10"/>
        <v>0</v>
      </c>
      <c r="I19" s="75">
        <f t="shared" si="10"/>
        <v>9249000</v>
      </c>
      <c r="J19" s="69">
        <f aca="true" t="shared" si="11" ref="J19:R19">SUM(J13:J18)</f>
        <v>8960010.939999998</v>
      </c>
      <c r="K19" s="73">
        <f t="shared" si="11"/>
        <v>808000</v>
      </c>
      <c r="L19" s="75">
        <f t="shared" si="11"/>
        <v>8152010.939999998</v>
      </c>
      <c r="M19" s="76">
        <f t="shared" si="11"/>
        <v>12691142</v>
      </c>
      <c r="N19" s="73">
        <f t="shared" si="11"/>
        <v>0</v>
      </c>
      <c r="O19" s="73">
        <f t="shared" si="11"/>
        <v>12691142</v>
      </c>
      <c r="P19" s="73">
        <f t="shared" si="11"/>
        <v>3442142</v>
      </c>
      <c r="Q19" s="73">
        <f t="shared" si="11"/>
        <v>0</v>
      </c>
      <c r="R19" s="73">
        <f t="shared" si="11"/>
        <v>3442142</v>
      </c>
      <c r="S19" s="159"/>
      <c r="T19" s="2"/>
    </row>
    <row r="20" spans="1:20" ht="27" customHeight="1">
      <c r="A20" s="135"/>
      <c r="B20" s="13" t="s">
        <v>9</v>
      </c>
      <c r="C20" s="22"/>
      <c r="D20" s="32"/>
      <c r="E20" s="14"/>
      <c r="F20" s="33"/>
      <c r="G20" s="31"/>
      <c r="H20" s="14"/>
      <c r="I20" s="30"/>
      <c r="J20" s="25"/>
      <c r="K20" s="13"/>
      <c r="L20" s="23"/>
      <c r="M20" s="22"/>
      <c r="N20" s="13"/>
      <c r="O20" s="13"/>
      <c r="P20" s="22"/>
      <c r="Q20" s="22"/>
      <c r="R20" s="22"/>
      <c r="S20" s="159"/>
      <c r="T20" s="2"/>
    </row>
    <row r="21" spans="1:20" ht="34.5" customHeight="1">
      <c r="A21" s="168">
        <v>11</v>
      </c>
      <c r="B21" s="62" t="s">
        <v>14</v>
      </c>
      <c r="C21" s="124" t="s">
        <v>76</v>
      </c>
      <c r="D21" s="102">
        <v>2000000</v>
      </c>
      <c r="E21" s="103"/>
      <c r="F21" s="104">
        <f t="shared" si="0"/>
        <v>2000000</v>
      </c>
      <c r="G21" s="102">
        <v>0</v>
      </c>
      <c r="H21" s="103">
        <v>0</v>
      </c>
      <c r="I21" s="104">
        <f t="shared" si="1"/>
        <v>0</v>
      </c>
      <c r="J21" s="79">
        <v>110160</v>
      </c>
      <c r="K21" s="80"/>
      <c r="L21" s="82">
        <f t="shared" si="2"/>
        <v>110160</v>
      </c>
      <c r="M21" s="79">
        <v>1889840</v>
      </c>
      <c r="N21" s="80">
        <v>0</v>
      </c>
      <c r="O21" s="80">
        <f t="shared" si="3"/>
        <v>1889840</v>
      </c>
      <c r="P21" s="192">
        <f>M21-G21</f>
        <v>1889840</v>
      </c>
      <c r="Q21" s="192">
        <f>N21-H21</f>
        <v>0</v>
      </c>
      <c r="R21" s="192">
        <f>O21-I21</f>
        <v>1889840</v>
      </c>
      <c r="S21" s="159"/>
      <c r="T21" s="2"/>
    </row>
    <row r="22" spans="1:20" ht="13.5" customHeight="1">
      <c r="A22" s="167"/>
      <c r="B22" s="10" t="s">
        <v>40</v>
      </c>
      <c r="C22" s="123"/>
      <c r="D22" s="69">
        <f aca="true" t="shared" si="12" ref="D22:I22">SUM(D21)</f>
        <v>2000000</v>
      </c>
      <c r="E22" s="73">
        <f t="shared" si="12"/>
        <v>0</v>
      </c>
      <c r="F22" s="75">
        <f t="shared" si="12"/>
        <v>2000000</v>
      </c>
      <c r="G22" s="76">
        <f t="shared" si="12"/>
        <v>0</v>
      </c>
      <c r="H22" s="73">
        <f t="shared" si="12"/>
        <v>0</v>
      </c>
      <c r="I22" s="75">
        <f t="shared" si="12"/>
        <v>0</v>
      </c>
      <c r="J22" s="69">
        <f aca="true" t="shared" si="13" ref="J22:R22">SUM(J21)</f>
        <v>110160</v>
      </c>
      <c r="K22" s="73">
        <f t="shared" si="13"/>
        <v>0</v>
      </c>
      <c r="L22" s="75">
        <f t="shared" si="13"/>
        <v>110160</v>
      </c>
      <c r="M22" s="76">
        <f t="shared" si="13"/>
        <v>1889840</v>
      </c>
      <c r="N22" s="73">
        <f t="shared" si="13"/>
        <v>0</v>
      </c>
      <c r="O22" s="73">
        <f t="shared" si="13"/>
        <v>1889840</v>
      </c>
      <c r="P22" s="73">
        <f t="shared" si="13"/>
        <v>1889840</v>
      </c>
      <c r="Q22" s="73">
        <f t="shared" si="13"/>
        <v>0</v>
      </c>
      <c r="R22" s="73">
        <f t="shared" si="13"/>
        <v>1889840</v>
      </c>
      <c r="S22" s="159"/>
      <c r="T22" s="2"/>
    </row>
    <row r="23" spans="1:20" ht="28.5" customHeight="1">
      <c r="A23" s="135">
        <v>16</v>
      </c>
      <c r="B23" s="6" t="s">
        <v>10</v>
      </c>
      <c r="C23" s="122" t="s">
        <v>78</v>
      </c>
      <c r="D23" s="99">
        <v>2040000</v>
      </c>
      <c r="E23" s="100">
        <v>2040000</v>
      </c>
      <c r="F23" s="101">
        <f t="shared" si="0"/>
        <v>0</v>
      </c>
      <c r="G23" s="99">
        <v>1335000</v>
      </c>
      <c r="H23" s="100">
        <f>G23</f>
        <v>1335000</v>
      </c>
      <c r="I23" s="101">
        <f t="shared" si="1"/>
        <v>0</v>
      </c>
      <c r="J23" s="63">
        <v>0</v>
      </c>
      <c r="K23" s="77">
        <v>0</v>
      </c>
      <c r="L23" s="78">
        <f t="shared" si="2"/>
        <v>0</v>
      </c>
      <c r="M23" s="63">
        <v>3375000</v>
      </c>
      <c r="N23" s="77">
        <f>M23</f>
        <v>3375000</v>
      </c>
      <c r="O23" s="77">
        <f t="shared" si="3"/>
        <v>0</v>
      </c>
      <c r="P23" s="192">
        <f aca="true" t="shared" si="14" ref="P23:R26">M23-G23</f>
        <v>2040000</v>
      </c>
      <c r="Q23" s="192">
        <f t="shared" si="14"/>
        <v>2040000</v>
      </c>
      <c r="R23" s="192">
        <f t="shared" si="14"/>
        <v>0</v>
      </c>
      <c r="S23" s="159"/>
      <c r="T23" s="2"/>
    </row>
    <row r="24" spans="1:20" ht="27" customHeight="1">
      <c r="A24" s="135">
        <v>16</v>
      </c>
      <c r="B24" s="67" t="s">
        <v>100</v>
      </c>
      <c r="C24" s="169" t="s">
        <v>80</v>
      </c>
      <c r="D24" s="99">
        <v>2333374</v>
      </c>
      <c r="E24" s="100">
        <v>1738900</v>
      </c>
      <c r="F24" s="101">
        <f t="shared" si="0"/>
        <v>594474</v>
      </c>
      <c r="G24" s="99">
        <v>2913186</v>
      </c>
      <c r="H24" s="100">
        <v>2864936</v>
      </c>
      <c r="I24" s="101">
        <f t="shared" si="1"/>
        <v>48250</v>
      </c>
      <c r="J24" s="63">
        <v>0</v>
      </c>
      <c r="K24" s="77">
        <v>0</v>
      </c>
      <c r="L24" s="78">
        <v>0</v>
      </c>
      <c r="M24" s="63">
        <v>5246560</v>
      </c>
      <c r="N24" s="77">
        <v>4603836</v>
      </c>
      <c r="O24" s="77">
        <v>642724</v>
      </c>
      <c r="P24" s="192">
        <f t="shared" si="14"/>
        <v>2333374</v>
      </c>
      <c r="Q24" s="192">
        <f t="shared" si="14"/>
        <v>1738900</v>
      </c>
      <c r="R24" s="192">
        <f t="shared" si="14"/>
        <v>594474</v>
      </c>
      <c r="S24" s="159"/>
      <c r="T24" s="2"/>
    </row>
    <row r="25" spans="1:20" ht="15" customHeight="1">
      <c r="A25" s="170">
        <v>16</v>
      </c>
      <c r="B25" s="6" t="s">
        <v>12</v>
      </c>
      <c r="C25" s="125" t="s">
        <v>76</v>
      </c>
      <c r="D25" s="102">
        <v>0</v>
      </c>
      <c r="E25" s="103">
        <v>0</v>
      </c>
      <c r="F25" s="104">
        <f t="shared" si="0"/>
        <v>0</v>
      </c>
      <c r="G25" s="102">
        <v>0</v>
      </c>
      <c r="H25" s="103">
        <v>0</v>
      </c>
      <c r="I25" s="104">
        <f t="shared" si="1"/>
        <v>0</v>
      </c>
      <c r="J25" s="79">
        <v>0</v>
      </c>
      <c r="K25" s="80">
        <v>0</v>
      </c>
      <c r="L25" s="82">
        <f t="shared" si="2"/>
        <v>0</v>
      </c>
      <c r="M25" s="79">
        <v>0</v>
      </c>
      <c r="N25" s="80">
        <v>0</v>
      </c>
      <c r="O25" s="80">
        <f t="shared" si="3"/>
        <v>0</v>
      </c>
      <c r="P25" s="192">
        <f t="shared" si="14"/>
        <v>0</v>
      </c>
      <c r="Q25" s="192">
        <f t="shared" si="14"/>
        <v>0</v>
      </c>
      <c r="R25" s="192">
        <f t="shared" si="14"/>
        <v>0</v>
      </c>
      <c r="S25" s="159"/>
      <c r="T25" s="2"/>
    </row>
    <row r="26" spans="1:20" s="65" customFormat="1" ht="27.75" customHeight="1">
      <c r="A26" s="171">
        <v>16</v>
      </c>
      <c r="B26" s="64" t="s">
        <v>13</v>
      </c>
      <c r="C26" s="172" t="s">
        <v>82</v>
      </c>
      <c r="D26" s="102">
        <v>0</v>
      </c>
      <c r="E26" s="103">
        <v>0</v>
      </c>
      <c r="F26" s="104">
        <f t="shared" si="0"/>
        <v>0</v>
      </c>
      <c r="G26" s="102">
        <v>0</v>
      </c>
      <c r="H26" s="103">
        <v>0</v>
      </c>
      <c r="I26" s="104">
        <f t="shared" si="1"/>
        <v>0</v>
      </c>
      <c r="J26" s="63">
        <v>0</v>
      </c>
      <c r="K26" s="77">
        <v>0</v>
      </c>
      <c r="L26" s="78">
        <f t="shared" si="2"/>
        <v>0</v>
      </c>
      <c r="M26" s="63">
        <v>0</v>
      </c>
      <c r="N26" s="77">
        <v>0</v>
      </c>
      <c r="O26" s="77">
        <f t="shared" si="3"/>
        <v>0</v>
      </c>
      <c r="P26" s="192">
        <f t="shared" si="14"/>
        <v>0</v>
      </c>
      <c r="Q26" s="192">
        <f t="shared" si="14"/>
        <v>0</v>
      </c>
      <c r="R26" s="192">
        <f t="shared" si="14"/>
        <v>0</v>
      </c>
      <c r="S26" s="160"/>
      <c r="T26" s="119"/>
    </row>
    <row r="27" spans="1:20" s="65" customFormat="1" ht="15" customHeight="1">
      <c r="A27" s="173"/>
      <c r="B27" s="66" t="s">
        <v>32</v>
      </c>
      <c r="C27" s="126"/>
      <c r="D27" s="83">
        <f aca="true" t="shared" si="15" ref="D27:I27">SUM(D23:D26)</f>
        <v>4373374</v>
      </c>
      <c r="E27" s="81">
        <f t="shared" si="15"/>
        <v>3778900</v>
      </c>
      <c r="F27" s="84">
        <f t="shared" si="15"/>
        <v>594474</v>
      </c>
      <c r="G27" s="85">
        <f t="shared" si="15"/>
        <v>4248186</v>
      </c>
      <c r="H27" s="81">
        <f t="shared" si="15"/>
        <v>4199936</v>
      </c>
      <c r="I27" s="84">
        <f t="shared" si="15"/>
        <v>48250</v>
      </c>
      <c r="J27" s="83">
        <f aca="true" t="shared" si="16" ref="J27:R27">SUM(J23:J26)</f>
        <v>0</v>
      </c>
      <c r="K27" s="81">
        <f t="shared" si="16"/>
        <v>0</v>
      </c>
      <c r="L27" s="84">
        <f t="shared" si="16"/>
        <v>0</v>
      </c>
      <c r="M27" s="85">
        <f t="shared" si="16"/>
        <v>8621560</v>
      </c>
      <c r="N27" s="81">
        <f t="shared" si="16"/>
        <v>7978836</v>
      </c>
      <c r="O27" s="81">
        <f t="shared" si="16"/>
        <v>642724</v>
      </c>
      <c r="P27" s="81">
        <f t="shared" si="16"/>
        <v>4373374</v>
      </c>
      <c r="Q27" s="81">
        <f t="shared" si="16"/>
        <v>3778900</v>
      </c>
      <c r="R27" s="81">
        <f t="shared" si="16"/>
        <v>594474</v>
      </c>
      <c r="S27" s="160"/>
      <c r="T27" s="119"/>
    </row>
    <row r="28" spans="1:20" s="65" customFormat="1" ht="25.5">
      <c r="A28" s="171">
        <v>39</v>
      </c>
      <c r="B28" s="67" t="s">
        <v>11</v>
      </c>
      <c r="C28" s="172" t="s">
        <v>81</v>
      </c>
      <c r="D28" s="102">
        <v>3012305</v>
      </c>
      <c r="E28" s="103">
        <v>2991305</v>
      </c>
      <c r="F28" s="104">
        <f>D28-E28</f>
        <v>21000</v>
      </c>
      <c r="G28" s="102">
        <v>168749</v>
      </c>
      <c r="H28" s="103">
        <v>168749</v>
      </c>
      <c r="I28" s="104">
        <f t="shared" si="1"/>
        <v>0</v>
      </c>
      <c r="J28" s="63">
        <v>3012305</v>
      </c>
      <c r="K28" s="77">
        <v>2991305</v>
      </c>
      <c r="L28" s="78">
        <f>J28-K28</f>
        <v>21000</v>
      </c>
      <c r="M28" s="63">
        <v>168749</v>
      </c>
      <c r="N28" s="77">
        <v>168749</v>
      </c>
      <c r="O28" s="77">
        <f t="shared" si="3"/>
        <v>0</v>
      </c>
      <c r="P28" s="192">
        <f aca="true" t="shared" si="17" ref="P28:R29">M28-G28</f>
        <v>0</v>
      </c>
      <c r="Q28" s="192">
        <f t="shared" si="17"/>
        <v>0</v>
      </c>
      <c r="R28" s="192">
        <f t="shared" si="17"/>
        <v>0</v>
      </c>
      <c r="S28" s="160"/>
      <c r="T28" s="119"/>
    </row>
    <row r="29" spans="1:20" ht="17.25" customHeight="1">
      <c r="A29" s="170">
        <v>39</v>
      </c>
      <c r="B29" s="6" t="s">
        <v>132</v>
      </c>
      <c r="C29" s="125" t="s">
        <v>76</v>
      </c>
      <c r="D29" s="102">
        <v>0</v>
      </c>
      <c r="E29" s="103">
        <v>0</v>
      </c>
      <c r="F29" s="104">
        <f t="shared" si="0"/>
        <v>0</v>
      </c>
      <c r="G29" s="102">
        <v>0</v>
      </c>
      <c r="H29" s="103">
        <v>0</v>
      </c>
      <c r="I29" s="104">
        <f t="shared" si="1"/>
        <v>0</v>
      </c>
      <c r="J29" s="79">
        <v>0</v>
      </c>
      <c r="K29" s="80">
        <v>0</v>
      </c>
      <c r="L29" s="82">
        <f t="shared" si="2"/>
        <v>0</v>
      </c>
      <c r="M29" s="79">
        <v>0</v>
      </c>
      <c r="N29" s="80">
        <v>0</v>
      </c>
      <c r="O29" s="80">
        <f t="shared" si="3"/>
        <v>0</v>
      </c>
      <c r="P29" s="192">
        <f t="shared" si="17"/>
        <v>0</v>
      </c>
      <c r="Q29" s="192">
        <f t="shared" si="17"/>
        <v>0</v>
      </c>
      <c r="R29" s="192">
        <f t="shared" si="17"/>
        <v>0</v>
      </c>
      <c r="S29" s="159"/>
      <c r="T29" s="2"/>
    </row>
    <row r="30" spans="1:20" ht="15" customHeight="1">
      <c r="A30" s="167"/>
      <c r="B30" s="9" t="s">
        <v>33</v>
      </c>
      <c r="C30" s="127"/>
      <c r="D30" s="69">
        <f aca="true" t="shared" si="18" ref="D30:I30">SUM(D28:D29)</f>
        <v>3012305</v>
      </c>
      <c r="E30" s="73">
        <f t="shared" si="18"/>
        <v>2991305</v>
      </c>
      <c r="F30" s="75">
        <f t="shared" si="18"/>
        <v>21000</v>
      </c>
      <c r="G30" s="76">
        <f t="shared" si="18"/>
        <v>168749</v>
      </c>
      <c r="H30" s="73">
        <f t="shared" si="18"/>
        <v>168749</v>
      </c>
      <c r="I30" s="75">
        <f t="shared" si="18"/>
        <v>0</v>
      </c>
      <c r="J30" s="69">
        <f aca="true" t="shared" si="19" ref="J30:R30">SUM(J28:J29)</f>
        <v>3012305</v>
      </c>
      <c r="K30" s="73">
        <f t="shared" si="19"/>
        <v>2991305</v>
      </c>
      <c r="L30" s="75">
        <f t="shared" si="19"/>
        <v>21000</v>
      </c>
      <c r="M30" s="76">
        <f t="shared" si="19"/>
        <v>168749</v>
      </c>
      <c r="N30" s="73">
        <f t="shared" si="19"/>
        <v>168749</v>
      </c>
      <c r="O30" s="73">
        <f t="shared" si="19"/>
        <v>0</v>
      </c>
      <c r="P30" s="73">
        <f t="shared" si="19"/>
        <v>0</v>
      </c>
      <c r="Q30" s="73">
        <f t="shared" si="19"/>
        <v>0</v>
      </c>
      <c r="R30" s="73">
        <f t="shared" si="19"/>
        <v>0</v>
      </c>
      <c r="S30" s="159"/>
      <c r="T30" s="2"/>
    </row>
    <row r="31" spans="1:20" ht="15" customHeight="1">
      <c r="A31" s="135">
        <v>19</v>
      </c>
      <c r="B31" s="14" t="s">
        <v>15</v>
      </c>
      <c r="C31" s="31"/>
      <c r="D31" s="32"/>
      <c r="E31" s="14"/>
      <c r="F31" s="33"/>
      <c r="G31" s="31"/>
      <c r="H31" s="14"/>
      <c r="I31" s="30"/>
      <c r="J31" s="32"/>
      <c r="K31" s="14"/>
      <c r="L31" s="33"/>
      <c r="M31" s="31"/>
      <c r="N31" s="14"/>
      <c r="O31" s="14"/>
      <c r="P31" s="31"/>
      <c r="Q31" s="31"/>
      <c r="R31" s="31"/>
      <c r="S31" s="159"/>
      <c r="T31" s="2"/>
    </row>
    <row r="32" spans="1:20" ht="30.75" customHeight="1">
      <c r="A32" s="135"/>
      <c r="B32" s="64" t="s">
        <v>101</v>
      </c>
      <c r="C32" s="125" t="s">
        <v>76</v>
      </c>
      <c r="D32" s="99">
        <v>0</v>
      </c>
      <c r="E32" s="100">
        <v>0</v>
      </c>
      <c r="F32" s="101">
        <f t="shared" si="0"/>
        <v>0</v>
      </c>
      <c r="G32" s="99">
        <v>250000</v>
      </c>
      <c r="H32" s="100"/>
      <c r="I32" s="101">
        <f t="shared" si="1"/>
        <v>250000</v>
      </c>
      <c r="J32" s="86">
        <v>0</v>
      </c>
      <c r="K32" s="87">
        <v>0</v>
      </c>
      <c r="L32" s="88">
        <f t="shared" si="2"/>
        <v>0</v>
      </c>
      <c r="M32" s="86">
        <v>250000</v>
      </c>
      <c r="N32" s="87"/>
      <c r="O32" s="87">
        <f t="shared" si="3"/>
        <v>250000</v>
      </c>
      <c r="P32" s="192">
        <f aca="true" t="shared" si="20" ref="P32:P37">M32-G32</f>
        <v>0</v>
      </c>
      <c r="Q32" s="192">
        <f aca="true" t="shared" si="21" ref="Q32:Q37">N32-H32</f>
        <v>0</v>
      </c>
      <c r="R32" s="192">
        <f aca="true" t="shared" si="22" ref="R32:R37">O32-I32</f>
        <v>0</v>
      </c>
      <c r="S32" s="159"/>
      <c r="T32" s="2"/>
    </row>
    <row r="33" spans="1:20" ht="29.25" customHeight="1">
      <c r="A33" s="135"/>
      <c r="B33" s="64" t="s">
        <v>102</v>
      </c>
      <c r="C33" s="125" t="s">
        <v>76</v>
      </c>
      <c r="D33" s="102">
        <v>0</v>
      </c>
      <c r="E33" s="103">
        <v>0</v>
      </c>
      <c r="F33" s="104">
        <f t="shared" si="0"/>
        <v>0</v>
      </c>
      <c r="G33" s="102">
        <v>1500000</v>
      </c>
      <c r="H33" s="103">
        <v>0</v>
      </c>
      <c r="I33" s="104">
        <f t="shared" si="1"/>
        <v>1500000</v>
      </c>
      <c r="J33" s="63">
        <v>0</v>
      </c>
      <c r="K33" s="77">
        <v>0</v>
      </c>
      <c r="L33" s="78">
        <f t="shared" si="2"/>
        <v>0</v>
      </c>
      <c r="M33" s="79">
        <v>0</v>
      </c>
      <c r="N33" s="80">
        <v>0</v>
      </c>
      <c r="O33" s="80">
        <v>0</v>
      </c>
      <c r="P33" s="192">
        <f t="shared" si="20"/>
        <v>-1500000</v>
      </c>
      <c r="Q33" s="192">
        <f t="shared" si="21"/>
        <v>0</v>
      </c>
      <c r="R33" s="192">
        <f t="shared" si="22"/>
        <v>-1500000</v>
      </c>
      <c r="S33" s="94">
        <v>-1500000</v>
      </c>
      <c r="T33" s="118" t="s">
        <v>67</v>
      </c>
    </row>
    <row r="34" spans="1:20" ht="32.25" customHeight="1">
      <c r="A34" s="135"/>
      <c r="B34" s="6" t="s">
        <v>55</v>
      </c>
      <c r="C34" s="125" t="s">
        <v>76</v>
      </c>
      <c r="D34" s="102">
        <v>119436.03</v>
      </c>
      <c r="E34" s="103">
        <v>0</v>
      </c>
      <c r="F34" s="104">
        <f t="shared" si="0"/>
        <v>119436.03</v>
      </c>
      <c r="G34" s="102">
        <v>202540.53</v>
      </c>
      <c r="H34" s="103">
        <v>0</v>
      </c>
      <c r="I34" s="104">
        <f t="shared" si="1"/>
        <v>202540.53</v>
      </c>
      <c r="J34" s="79">
        <v>119436.03</v>
      </c>
      <c r="K34" s="80">
        <v>0</v>
      </c>
      <c r="L34" s="82">
        <f t="shared" si="2"/>
        <v>119436.03</v>
      </c>
      <c r="M34" s="79">
        <v>202540.53</v>
      </c>
      <c r="N34" s="80">
        <v>0</v>
      </c>
      <c r="O34" s="80">
        <f t="shared" si="3"/>
        <v>202540.53</v>
      </c>
      <c r="P34" s="192">
        <f t="shared" si="20"/>
        <v>0</v>
      </c>
      <c r="Q34" s="192">
        <f t="shared" si="21"/>
        <v>0</v>
      </c>
      <c r="R34" s="192">
        <f t="shared" si="22"/>
        <v>0</v>
      </c>
      <c r="S34" s="159"/>
      <c r="T34" s="2"/>
    </row>
    <row r="35" spans="1:20" ht="29.25" customHeight="1">
      <c r="A35" s="135"/>
      <c r="B35" s="64" t="s">
        <v>103</v>
      </c>
      <c r="C35" s="125" t="s">
        <v>76</v>
      </c>
      <c r="D35" s="99">
        <v>0</v>
      </c>
      <c r="E35" s="100">
        <v>0</v>
      </c>
      <c r="F35" s="101">
        <f t="shared" si="0"/>
        <v>0</v>
      </c>
      <c r="G35" s="99">
        <v>2546826</v>
      </c>
      <c r="H35" s="100">
        <v>2546826</v>
      </c>
      <c r="I35" s="101">
        <f t="shared" si="1"/>
        <v>0</v>
      </c>
      <c r="J35" s="71">
        <v>0</v>
      </c>
      <c r="K35" s="70">
        <v>0</v>
      </c>
      <c r="L35" s="72">
        <f t="shared" si="2"/>
        <v>0</v>
      </c>
      <c r="M35" s="63">
        <v>3006826</v>
      </c>
      <c r="N35" s="77">
        <v>3006826</v>
      </c>
      <c r="O35" s="77">
        <f t="shared" si="3"/>
        <v>0</v>
      </c>
      <c r="P35" s="192">
        <f t="shared" si="20"/>
        <v>460000</v>
      </c>
      <c r="Q35" s="192">
        <f t="shared" si="21"/>
        <v>460000</v>
      </c>
      <c r="R35" s="192">
        <f t="shared" si="22"/>
        <v>0</v>
      </c>
      <c r="S35" s="159"/>
      <c r="T35" s="2"/>
    </row>
    <row r="36" spans="1:20" ht="15">
      <c r="A36" s="135"/>
      <c r="B36" s="4" t="s">
        <v>16</v>
      </c>
      <c r="C36" s="125" t="s">
        <v>76</v>
      </c>
      <c r="D36" s="99">
        <v>0</v>
      </c>
      <c r="E36" s="100">
        <v>0</v>
      </c>
      <c r="F36" s="101">
        <f t="shared" si="0"/>
        <v>0</v>
      </c>
      <c r="G36" s="99">
        <v>460000</v>
      </c>
      <c r="H36" s="100">
        <v>460000</v>
      </c>
      <c r="I36" s="101">
        <f t="shared" si="1"/>
        <v>0</v>
      </c>
      <c r="J36" s="71">
        <v>0</v>
      </c>
      <c r="K36" s="70">
        <v>0</v>
      </c>
      <c r="L36" s="72">
        <f t="shared" si="2"/>
        <v>0</v>
      </c>
      <c r="M36" s="63">
        <v>0</v>
      </c>
      <c r="N36" s="77">
        <v>0</v>
      </c>
      <c r="O36" s="77">
        <f t="shared" si="3"/>
        <v>0</v>
      </c>
      <c r="P36" s="192">
        <f t="shared" si="20"/>
        <v>-460000</v>
      </c>
      <c r="Q36" s="192">
        <f t="shared" si="21"/>
        <v>-460000</v>
      </c>
      <c r="R36" s="192">
        <f t="shared" si="22"/>
        <v>0</v>
      </c>
      <c r="S36" s="159"/>
      <c r="T36" s="2"/>
    </row>
    <row r="37" spans="1:20" ht="16.5" customHeight="1">
      <c r="A37" s="135"/>
      <c r="B37" s="64" t="s">
        <v>56</v>
      </c>
      <c r="C37" s="125" t="s">
        <v>76</v>
      </c>
      <c r="D37" s="102">
        <v>1631620</v>
      </c>
      <c r="E37" s="103">
        <v>0</v>
      </c>
      <c r="F37" s="104">
        <f t="shared" si="0"/>
        <v>1631620</v>
      </c>
      <c r="G37" s="102">
        <v>1070667.5</v>
      </c>
      <c r="H37" s="103">
        <v>0</v>
      </c>
      <c r="I37" s="104">
        <f t="shared" si="1"/>
        <v>1070667.5</v>
      </c>
      <c r="J37" s="79">
        <v>1277140</v>
      </c>
      <c r="K37" s="80">
        <v>0</v>
      </c>
      <c r="L37" s="82">
        <f t="shared" si="2"/>
        <v>1277140</v>
      </c>
      <c r="M37" s="79">
        <v>1425147.5</v>
      </c>
      <c r="N37" s="80">
        <v>0</v>
      </c>
      <c r="O37" s="80">
        <f t="shared" si="3"/>
        <v>1425147.5</v>
      </c>
      <c r="P37" s="192">
        <f t="shared" si="20"/>
        <v>354480</v>
      </c>
      <c r="Q37" s="192">
        <f t="shared" si="21"/>
        <v>0</v>
      </c>
      <c r="R37" s="192">
        <f t="shared" si="22"/>
        <v>354480</v>
      </c>
      <c r="S37" s="159"/>
      <c r="T37" s="2"/>
    </row>
    <row r="38" spans="1:20" ht="15" customHeight="1">
      <c r="A38" s="167"/>
      <c r="B38" s="9" t="s">
        <v>36</v>
      </c>
      <c r="C38" s="127"/>
      <c r="D38" s="69">
        <f aca="true" t="shared" si="23" ref="D38:I38">SUM(D32:D37)</f>
        <v>1751056.03</v>
      </c>
      <c r="E38" s="73">
        <f t="shared" si="23"/>
        <v>0</v>
      </c>
      <c r="F38" s="75">
        <f t="shared" si="23"/>
        <v>1751056.03</v>
      </c>
      <c r="G38" s="76">
        <f t="shared" si="23"/>
        <v>6030034.03</v>
      </c>
      <c r="H38" s="73">
        <f t="shared" si="23"/>
        <v>3006826</v>
      </c>
      <c r="I38" s="75">
        <f t="shared" si="23"/>
        <v>3023208.0300000003</v>
      </c>
      <c r="J38" s="69">
        <f aca="true" t="shared" si="24" ref="J38:R38">SUM(J32:J37)</f>
        <v>1396576.03</v>
      </c>
      <c r="K38" s="73">
        <f t="shared" si="24"/>
        <v>0</v>
      </c>
      <c r="L38" s="75">
        <f t="shared" si="24"/>
        <v>1396576.03</v>
      </c>
      <c r="M38" s="76">
        <f t="shared" si="24"/>
        <v>4884514.03</v>
      </c>
      <c r="N38" s="73">
        <f t="shared" si="24"/>
        <v>3006826</v>
      </c>
      <c r="O38" s="73">
        <f t="shared" si="24"/>
        <v>1877688.03</v>
      </c>
      <c r="P38" s="73">
        <f t="shared" si="24"/>
        <v>-1145520</v>
      </c>
      <c r="Q38" s="73">
        <f t="shared" si="24"/>
        <v>0</v>
      </c>
      <c r="R38" s="73">
        <f t="shared" si="24"/>
        <v>-1145520</v>
      </c>
      <c r="S38" s="159"/>
      <c r="T38" s="2"/>
    </row>
    <row r="39" spans="1:20" ht="15">
      <c r="A39" s="135">
        <v>14</v>
      </c>
      <c r="B39" s="14" t="s">
        <v>17</v>
      </c>
      <c r="C39" s="31"/>
      <c r="D39" s="32"/>
      <c r="E39" s="14"/>
      <c r="F39" s="33"/>
      <c r="G39" s="31"/>
      <c r="H39" s="14"/>
      <c r="I39" s="30"/>
      <c r="J39" s="32"/>
      <c r="K39" s="14"/>
      <c r="L39" s="33"/>
      <c r="M39" s="31"/>
      <c r="N39" s="14"/>
      <c r="O39" s="14"/>
      <c r="P39" s="31"/>
      <c r="Q39" s="31"/>
      <c r="R39" s="31"/>
      <c r="S39" s="159"/>
      <c r="T39" s="2"/>
    </row>
    <row r="40" spans="1:20" ht="40.5" customHeight="1">
      <c r="A40" s="135"/>
      <c r="B40" s="64" t="s">
        <v>104</v>
      </c>
      <c r="C40" s="3" t="s">
        <v>79</v>
      </c>
      <c r="D40" s="134">
        <v>0</v>
      </c>
      <c r="E40" s="100">
        <v>0</v>
      </c>
      <c r="F40" s="101">
        <f t="shared" si="0"/>
        <v>0</v>
      </c>
      <c r="G40" s="99">
        <v>5245272</v>
      </c>
      <c r="H40" s="99">
        <f>G40</f>
        <v>5245272</v>
      </c>
      <c r="I40" s="101">
        <f t="shared" si="1"/>
        <v>0</v>
      </c>
      <c r="J40" s="71">
        <v>0</v>
      </c>
      <c r="K40" s="70">
        <v>0</v>
      </c>
      <c r="L40" s="72">
        <f t="shared" si="2"/>
        <v>0</v>
      </c>
      <c r="M40" s="86">
        <v>5245272</v>
      </c>
      <c r="N40" s="86">
        <f>M40</f>
        <v>5245272</v>
      </c>
      <c r="O40" s="70">
        <f t="shared" si="3"/>
        <v>0</v>
      </c>
      <c r="P40" s="192">
        <f aca="true" t="shared" si="25" ref="P40:P66">M40-G40</f>
        <v>0</v>
      </c>
      <c r="Q40" s="192">
        <f aca="true" t="shared" si="26" ref="Q40:Q66">N40-H40</f>
        <v>0</v>
      </c>
      <c r="R40" s="192">
        <f aca="true" t="shared" si="27" ref="R40:R66">O40-I40</f>
        <v>0</v>
      </c>
      <c r="S40" s="159"/>
      <c r="T40" s="2"/>
    </row>
    <row r="41" spans="1:20" ht="57" customHeight="1">
      <c r="A41" s="135"/>
      <c r="B41" s="64" t="s">
        <v>105</v>
      </c>
      <c r="C41" s="3" t="s">
        <v>83</v>
      </c>
      <c r="D41" s="134">
        <v>0</v>
      </c>
      <c r="E41" s="100">
        <v>0</v>
      </c>
      <c r="F41" s="101">
        <f t="shared" si="0"/>
        <v>0</v>
      </c>
      <c r="G41" s="99">
        <v>0</v>
      </c>
      <c r="H41" s="100">
        <v>0</v>
      </c>
      <c r="I41" s="101">
        <f t="shared" si="1"/>
        <v>0</v>
      </c>
      <c r="J41" s="86">
        <v>0</v>
      </c>
      <c r="K41" s="87">
        <v>0</v>
      </c>
      <c r="L41" s="88">
        <f t="shared" si="2"/>
        <v>0</v>
      </c>
      <c r="M41" s="63">
        <f>4273044+35078.4</f>
        <v>4308122.4</v>
      </c>
      <c r="N41" s="63">
        <f>4273044+35078.4</f>
        <v>4308122.4</v>
      </c>
      <c r="O41" s="77">
        <f t="shared" si="3"/>
        <v>0</v>
      </c>
      <c r="P41" s="192">
        <f t="shared" si="25"/>
        <v>4308122.4</v>
      </c>
      <c r="Q41" s="192">
        <f t="shared" si="26"/>
        <v>4308122.4</v>
      </c>
      <c r="R41" s="192">
        <f t="shared" si="27"/>
        <v>0</v>
      </c>
      <c r="S41" s="94">
        <v>4273044</v>
      </c>
      <c r="T41" s="118" t="s">
        <v>131</v>
      </c>
    </row>
    <row r="42" spans="1:20" ht="30" customHeight="1">
      <c r="A42" s="135"/>
      <c r="B42" s="3" t="s">
        <v>18</v>
      </c>
      <c r="C42" s="3" t="s">
        <v>84</v>
      </c>
      <c r="D42" s="134">
        <v>0</v>
      </c>
      <c r="E42" s="100">
        <v>0</v>
      </c>
      <c r="F42" s="101">
        <f t="shared" si="0"/>
        <v>0</v>
      </c>
      <c r="G42" s="99">
        <v>0</v>
      </c>
      <c r="H42" s="100">
        <v>0</v>
      </c>
      <c r="I42" s="101">
        <f t="shared" si="1"/>
        <v>0</v>
      </c>
      <c r="J42" s="86">
        <v>0</v>
      </c>
      <c r="K42" s="87">
        <v>0</v>
      </c>
      <c r="L42" s="88">
        <f t="shared" si="2"/>
        <v>0</v>
      </c>
      <c r="M42" s="71">
        <v>0</v>
      </c>
      <c r="N42" s="70">
        <v>0</v>
      </c>
      <c r="O42" s="70">
        <f t="shared" si="3"/>
        <v>0</v>
      </c>
      <c r="P42" s="192">
        <f t="shared" si="25"/>
        <v>0</v>
      </c>
      <c r="Q42" s="192">
        <f t="shared" si="26"/>
        <v>0</v>
      </c>
      <c r="R42" s="192">
        <f t="shared" si="27"/>
        <v>0</v>
      </c>
      <c r="S42" s="159"/>
      <c r="T42" s="2"/>
    </row>
    <row r="43" spans="1:20" s="65" customFormat="1" ht="49.5" customHeight="1">
      <c r="A43" s="171"/>
      <c r="B43" s="64" t="s">
        <v>106</v>
      </c>
      <c r="C43" s="3" t="s">
        <v>85</v>
      </c>
      <c r="D43" s="102">
        <v>2800000</v>
      </c>
      <c r="E43" s="103">
        <v>2800000</v>
      </c>
      <c r="F43" s="104">
        <f t="shared" si="0"/>
        <v>0</v>
      </c>
      <c r="G43" s="102">
        <v>0</v>
      </c>
      <c r="H43" s="103">
        <v>0</v>
      </c>
      <c r="I43" s="104">
        <f t="shared" si="1"/>
        <v>0</v>
      </c>
      <c r="J43" s="79">
        <v>0</v>
      </c>
      <c r="K43" s="80">
        <v>0</v>
      </c>
      <c r="L43" s="82">
        <f t="shared" si="2"/>
        <v>0</v>
      </c>
      <c r="M43" s="79">
        <v>2800000</v>
      </c>
      <c r="N43" s="80">
        <v>2800000</v>
      </c>
      <c r="O43" s="77">
        <f t="shared" si="3"/>
        <v>0</v>
      </c>
      <c r="P43" s="192">
        <f t="shared" si="25"/>
        <v>2800000</v>
      </c>
      <c r="Q43" s="192">
        <f t="shared" si="26"/>
        <v>2800000</v>
      </c>
      <c r="R43" s="192">
        <f t="shared" si="27"/>
        <v>0</v>
      </c>
      <c r="S43" s="160"/>
      <c r="T43" s="119"/>
    </row>
    <row r="44" spans="1:20" ht="38.25" customHeight="1">
      <c r="A44" s="135"/>
      <c r="B44" s="64" t="s">
        <v>107</v>
      </c>
      <c r="C44" s="3" t="s">
        <v>87</v>
      </c>
      <c r="D44" s="99">
        <v>0</v>
      </c>
      <c r="E44" s="100">
        <v>0</v>
      </c>
      <c r="F44" s="101">
        <f t="shared" si="0"/>
        <v>0</v>
      </c>
      <c r="G44" s="99">
        <v>1802485</v>
      </c>
      <c r="H44" s="100">
        <v>1802485</v>
      </c>
      <c r="I44" s="101">
        <f t="shared" si="1"/>
        <v>0</v>
      </c>
      <c r="J44" s="86">
        <v>0</v>
      </c>
      <c r="K44" s="87">
        <v>0</v>
      </c>
      <c r="L44" s="88">
        <f t="shared" si="2"/>
        <v>0</v>
      </c>
      <c r="M44" s="71">
        <v>1802485</v>
      </c>
      <c r="N44" s="70">
        <v>1802485</v>
      </c>
      <c r="O44" s="70">
        <f t="shared" si="3"/>
        <v>0</v>
      </c>
      <c r="P44" s="192">
        <f t="shared" si="25"/>
        <v>0</v>
      </c>
      <c r="Q44" s="192">
        <f t="shared" si="26"/>
        <v>0</v>
      </c>
      <c r="R44" s="192">
        <f t="shared" si="27"/>
        <v>0</v>
      </c>
      <c r="S44" s="159"/>
      <c r="T44" s="2"/>
    </row>
    <row r="45" spans="1:20" ht="29.25" customHeight="1">
      <c r="A45" s="135"/>
      <c r="B45" s="64" t="s">
        <v>108</v>
      </c>
      <c r="C45" s="3" t="s">
        <v>86</v>
      </c>
      <c r="D45" s="99">
        <v>0</v>
      </c>
      <c r="E45" s="100">
        <v>0</v>
      </c>
      <c r="F45" s="101">
        <f t="shared" si="0"/>
        <v>0</v>
      </c>
      <c r="G45" s="99">
        <v>0</v>
      </c>
      <c r="H45" s="100">
        <v>0</v>
      </c>
      <c r="I45" s="101">
        <f t="shared" si="1"/>
        <v>0</v>
      </c>
      <c r="J45" s="86">
        <v>0</v>
      </c>
      <c r="K45" s="87">
        <v>0</v>
      </c>
      <c r="L45" s="88">
        <f t="shared" si="2"/>
        <v>0</v>
      </c>
      <c r="M45" s="71">
        <v>0</v>
      </c>
      <c r="N45" s="70">
        <v>0</v>
      </c>
      <c r="O45" s="70">
        <f t="shared" si="3"/>
        <v>0</v>
      </c>
      <c r="P45" s="192">
        <f t="shared" si="25"/>
        <v>0</v>
      </c>
      <c r="Q45" s="192">
        <f t="shared" si="26"/>
        <v>0</v>
      </c>
      <c r="R45" s="192">
        <f t="shared" si="27"/>
        <v>0</v>
      </c>
      <c r="S45" s="159"/>
      <c r="T45" s="2"/>
    </row>
    <row r="46" spans="1:20" ht="37.5" customHeight="1">
      <c r="A46" s="135"/>
      <c r="B46" s="64" t="s">
        <v>109</v>
      </c>
      <c r="C46" s="3" t="s">
        <v>88</v>
      </c>
      <c r="D46" s="99">
        <v>0</v>
      </c>
      <c r="E46" s="100">
        <v>0</v>
      </c>
      <c r="F46" s="101">
        <f t="shared" si="0"/>
        <v>0</v>
      </c>
      <c r="G46" s="99">
        <v>250000</v>
      </c>
      <c r="H46" s="100">
        <v>250000</v>
      </c>
      <c r="I46" s="101">
        <f t="shared" si="1"/>
        <v>0</v>
      </c>
      <c r="J46" s="86">
        <v>0</v>
      </c>
      <c r="K46" s="87">
        <v>0</v>
      </c>
      <c r="L46" s="88">
        <f t="shared" si="2"/>
        <v>0</v>
      </c>
      <c r="M46" s="71">
        <v>250000</v>
      </c>
      <c r="N46" s="70">
        <v>250000</v>
      </c>
      <c r="O46" s="70">
        <f t="shared" si="3"/>
        <v>0</v>
      </c>
      <c r="P46" s="192">
        <f t="shared" si="25"/>
        <v>0</v>
      </c>
      <c r="Q46" s="192">
        <f t="shared" si="26"/>
        <v>0</v>
      </c>
      <c r="R46" s="192">
        <f t="shared" si="27"/>
        <v>0</v>
      </c>
      <c r="S46" s="159"/>
      <c r="T46" s="2"/>
    </row>
    <row r="47" spans="1:20" ht="43.5" customHeight="1">
      <c r="A47" s="135"/>
      <c r="B47" s="64" t="s">
        <v>110</v>
      </c>
      <c r="C47" s="3" t="s">
        <v>76</v>
      </c>
      <c r="D47" s="102">
        <v>13191316</v>
      </c>
      <c r="E47" s="103">
        <v>13191316</v>
      </c>
      <c r="F47" s="104">
        <f t="shared" si="0"/>
        <v>0</v>
      </c>
      <c r="G47" s="103">
        <v>0</v>
      </c>
      <c r="H47" s="103">
        <v>0</v>
      </c>
      <c r="I47" s="104">
        <f t="shared" si="1"/>
        <v>0</v>
      </c>
      <c r="J47" s="79">
        <v>13191316</v>
      </c>
      <c r="K47" s="80">
        <v>13191316</v>
      </c>
      <c r="L47" s="82">
        <f t="shared" si="2"/>
        <v>0</v>
      </c>
      <c r="M47" s="77">
        <v>0</v>
      </c>
      <c r="N47" s="77">
        <v>0</v>
      </c>
      <c r="O47" s="77">
        <f t="shared" si="3"/>
        <v>0</v>
      </c>
      <c r="P47" s="192">
        <f t="shared" si="25"/>
        <v>0</v>
      </c>
      <c r="Q47" s="192">
        <f t="shared" si="26"/>
        <v>0</v>
      </c>
      <c r="R47" s="192">
        <f t="shared" si="27"/>
        <v>0</v>
      </c>
      <c r="S47" s="159"/>
      <c r="T47" s="2"/>
    </row>
    <row r="48" spans="1:20" ht="53.25" customHeight="1">
      <c r="A48" s="135"/>
      <c r="B48" s="64" t="s">
        <v>111</v>
      </c>
      <c r="C48" s="3" t="s">
        <v>76</v>
      </c>
      <c r="D48" s="102">
        <v>16265315</v>
      </c>
      <c r="E48" s="103">
        <v>16265315</v>
      </c>
      <c r="F48" s="104">
        <f t="shared" si="0"/>
        <v>0</v>
      </c>
      <c r="G48" s="103">
        <v>0</v>
      </c>
      <c r="H48" s="103">
        <v>0</v>
      </c>
      <c r="I48" s="104">
        <f>G48-H48</f>
        <v>0</v>
      </c>
      <c r="J48" s="79">
        <v>11256020.4</v>
      </c>
      <c r="K48" s="80">
        <v>11256020.4</v>
      </c>
      <c r="L48" s="82">
        <f t="shared" si="2"/>
        <v>0</v>
      </c>
      <c r="M48" s="77">
        <v>5009294.6</v>
      </c>
      <c r="N48" s="77">
        <v>5009294.6</v>
      </c>
      <c r="O48" s="77">
        <f>M48-N48</f>
        <v>0</v>
      </c>
      <c r="P48" s="192">
        <f t="shared" si="25"/>
        <v>5009294.6</v>
      </c>
      <c r="Q48" s="192">
        <f t="shared" si="26"/>
        <v>5009294.6</v>
      </c>
      <c r="R48" s="192">
        <f t="shared" si="27"/>
        <v>0</v>
      </c>
      <c r="S48" s="159"/>
      <c r="T48" s="2"/>
    </row>
    <row r="49" spans="1:20" ht="55.5" customHeight="1">
      <c r="A49" s="135"/>
      <c r="B49" s="64" t="s">
        <v>112</v>
      </c>
      <c r="C49" s="3" t="s">
        <v>76</v>
      </c>
      <c r="D49" s="102">
        <v>8594931</v>
      </c>
      <c r="E49" s="103">
        <v>8594931</v>
      </c>
      <c r="F49" s="104">
        <f t="shared" si="0"/>
        <v>0</v>
      </c>
      <c r="G49" s="102">
        <v>0</v>
      </c>
      <c r="H49" s="103">
        <v>0</v>
      </c>
      <c r="I49" s="104">
        <f t="shared" si="1"/>
        <v>0</v>
      </c>
      <c r="J49" s="79">
        <v>601980.09</v>
      </c>
      <c r="K49" s="80">
        <v>601980.09</v>
      </c>
      <c r="L49" s="82">
        <f t="shared" si="2"/>
        <v>0</v>
      </c>
      <c r="M49" s="63">
        <v>7992950.91</v>
      </c>
      <c r="N49" s="77">
        <v>7992950.91</v>
      </c>
      <c r="O49" s="77">
        <f t="shared" si="3"/>
        <v>0</v>
      </c>
      <c r="P49" s="192">
        <f t="shared" si="25"/>
        <v>7992950.91</v>
      </c>
      <c r="Q49" s="192">
        <f t="shared" si="26"/>
        <v>7992950.91</v>
      </c>
      <c r="R49" s="192">
        <f t="shared" si="27"/>
        <v>0</v>
      </c>
      <c r="S49" s="159"/>
      <c r="T49" s="2"/>
    </row>
    <row r="50" spans="1:20" ht="53.25" customHeight="1">
      <c r="A50" s="135"/>
      <c r="B50" s="64" t="s">
        <v>113</v>
      </c>
      <c r="C50" s="125" t="s">
        <v>76</v>
      </c>
      <c r="D50" s="102">
        <v>10037005</v>
      </c>
      <c r="E50" s="103">
        <v>10037005</v>
      </c>
      <c r="F50" s="104">
        <f t="shared" si="0"/>
        <v>0</v>
      </c>
      <c r="G50" s="102">
        <v>0</v>
      </c>
      <c r="H50" s="103">
        <v>0</v>
      </c>
      <c r="I50" s="104">
        <f t="shared" si="1"/>
        <v>0</v>
      </c>
      <c r="J50" s="79">
        <v>10037005</v>
      </c>
      <c r="K50" s="80">
        <v>10037005</v>
      </c>
      <c r="L50" s="82">
        <f t="shared" si="2"/>
        <v>0</v>
      </c>
      <c r="M50" s="63">
        <v>0</v>
      </c>
      <c r="N50" s="77">
        <v>0</v>
      </c>
      <c r="O50" s="77">
        <f t="shared" si="3"/>
        <v>0</v>
      </c>
      <c r="P50" s="192">
        <f t="shared" si="25"/>
        <v>0</v>
      </c>
      <c r="Q50" s="192">
        <f t="shared" si="26"/>
        <v>0</v>
      </c>
      <c r="R50" s="192">
        <f t="shared" si="27"/>
        <v>0</v>
      </c>
      <c r="S50" s="159"/>
      <c r="T50" s="2"/>
    </row>
    <row r="51" spans="1:20" ht="37.5" customHeight="1">
      <c r="A51" s="135"/>
      <c r="B51" s="93" t="s">
        <v>114</v>
      </c>
      <c r="C51" s="130" t="s">
        <v>76</v>
      </c>
      <c r="D51" s="102">
        <v>486000</v>
      </c>
      <c r="E51" s="105">
        <v>486000</v>
      </c>
      <c r="F51" s="104">
        <f t="shared" si="0"/>
        <v>0</v>
      </c>
      <c r="G51" s="102">
        <v>2414000</v>
      </c>
      <c r="H51" s="105">
        <v>2414000</v>
      </c>
      <c r="I51" s="104">
        <v>0</v>
      </c>
      <c r="J51" s="79">
        <v>331200</v>
      </c>
      <c r="K51" s="136">
        <v>331200</v>
      </c>
      <c r="L51" s="82">
        <f t="shared" si="2"/>
        <v>0</v>
      </c>
      <c r="M51" s="79">
        <v>2568800</v>
      </c>
      <c r="N51" s="136">
        <v>2568800</v>
      </c>
      <c r="O51" s="77">
        <f t="shared" si="3"/>
        <v>0</v>
      </c>
      <c r="P51" s="192">
        <f t="shared" si="25"/>
        <v>154800</v>
      </c>
      <c r="Q51" s="192">
        <f t="shared" si="26"/>
        <v>154800</v>
      </c>
      <c r="R51" s="192">
        <f t="shared" si="27"/>
        <v>0</v>
      </c>
      <c r="S51" s="159"/>
      <c r="T51" s="2"/>
    </row>
    <row r="52" spans="1:20" ht="51" customHeight="1">
      <c r="A52" s="135"/>
      <c r="B52" s="68" t="s">
        <v>115</v>
      </c>
      <c r="C52" s="130" t="s">
        <v>76</v>
      </c>
      <c r="D52" s="102">
        <v>188400</v>
      </c>
      <c r="E52" s="103">
        <v>188400</v>
      </c>
      <c r="F52" s="104">
        <f t="shared" si="0"/>
        <v>0</v>
      </c>
      <c r="G52" s="102">
        <v>259490</v>
      </c>
      <c r="H52" s="105">
        <v>27750</v>
      </c>
      <c r="I52" s="104">
        <v>231740</v>
      </c>
      <c r="J52" s="79">
        <v>188400</v>
      </c>
      <c r="K52" s="80">
        <v>188400</v>
      </c>
      <c r="L52" s="82">
        <f t="shared" si="2"/>
        <v>0</v>
      </c>
      <c r="M52" s="80">
        <v>259490</v>
      </c>
      <c r="N52" s="136">
        <v>259490</v>
      </c>
      <c r="O52" s="77">
        <v>0</v>
      </c>
      <c r="P52" s="192">
        <f t="shared" si="25"/>
        <v>0</v>
      </c>
      <c r="Q52" s="192">
        <f t="shared" si="26"/>
        <v>231740</v>
      </c>
      <c r="R52" s="192">
        <f t="shared" si="27"/>
        <v>-231740</v>
      </c>
      <c r="S52" s="159"/>
      <c r="T52" s="2"/>
    </row>
    <row r="53" spans="1:20" ht="51.75" customHeight="1">
      <c r="A53" s="135"/>
      <c r="B53" s="68" t="s">
        <v>116</v>
      </c>
      <c r="C53" s="130" t="s">
        <v>76</v>
      </c>
      <c r="D53" s="102">
        <v>0</v>
      </c>
      <c r="E53" s="103">
        <v>0</v>
      </c>
      <c r="F53" s="104">
        <f t="shared" si="0"/>
        <v>0</v>
      </c>
      <c r="G53" s="102">
        <v>1234610</v>
      </c>
      <c r="H53" s="103">
        <v>1094860</v>
      </c>
      <c r="I53" s="104">
        <f>G53-H53</f>
        <v>139750</v>
      </c>
      <c r="J53" s="79">
        <v>0</v>
      </c>
      <c r="K53" s="80">
        <v>0</v>
      </c>
      <c r="L53" s="82">
        <f t="shared" si="2"/>
        <v>0</v>
      </c>
      <c r="M53" s="79">
        <v>1234610</v>
      </c>
      <c r="N53" s="136">
        <v>1234610</v>
      </c>
      <c r="O53" s="77">
        <f>M53-N53</f>
        <v>0</v>
      </c>
      <c r="P53" s="192">
        <f t="shared" si="25"/>
        <v>0</v>
      </c>
      <c r="Q53" s="192">
        <f t="shared" si="26"/>
        <v>139750</v>
      </c>
      <c r="R53" s="192">
        <f t="shared" si="27"/>
        <v>-139750</v>
      </c>
      <c r="S53" s="159"/>
      <c r="T53" s="2"/>
    </row>
    <row r="54" spans="1:20" ht="38.25" customHeight="1">
      <c r="A54" s="135"/>
      <c r="B54" s="93" t="s">
        <v>54</v>
      </c>
      <c r="C54" s="130" t="s">
        <v>76</v>
      </c>
      <c r="D54" s="102">
        <v>813600</v>
      </c>
      <c r="E54" s="103">
        <v>813600</v>
      </c>
      <c r="F54" s="104">
        <f>D54-E54</f>
        <v>0</v>
      </c>
      <c r="G54" s="103">
        <v>703900</v>
      </c>
      <c r="H54" s="103">
        <v>553400</v>
      </c>
      <c r="I54" s="104">
        <v>150500</v>
      </c>
      <c r="J54" s="80">
        <v>453600</v>
      </c>
      <c r="K54" s="80">
        <v>453600</v>
      </c>
      <c r="L54" s="82">
        <f>J54-K54</f>
        <v>0</v>
      </c>
      <c r="M54" s="79">
        <v>1063900</v>
      </c>
      <c r="N54" s="136">
        <v>1063900</v>
      </c>
      <c r="O54" s="77">
        <v>0</v>
      </c>
      <c r="P54" s="192">
        <f t="shared" si="25"/>
        <v>360000</v>
      </c>
      <c r="Q54" s="192">
        <f t="shared" si="26"/>
        <v>510500</v>
      </c>
      <c r="R54" s="192">
        <f t="shared" si="27"/>
        <v>-150500</v>
      </c>
      <c r="S54" s="159"/>
      <c r="T54" s="2"/>
    </row>
    <row r="55" spans="1:20" ht="27.75" customHeight="1">
      <c r="A55" s="174"/>
      <c r="B55" s="93" t="s">
        <v>19</v>
      </c>
      <c r="C55" s="130" t="s">
        <v>76</v>
      </c>
      <c r="D55" s="102">
        <v>0</v>
      </c>
      <c r="E55" s="103">
        <v>0</v>
      </c>
      <c r="F55" s="104">
        <f t="shared" si="0"/>
        <v>0</v>
      </c>
      <c r="G55" s="102">
        <v>0</v>
      </c>
      <c r="H55" s="103">
        <v>0</v>
      </c>
      <c r="I55" s="104">
        <f t="shared" si="1"/>
        <v>0</v>
      </c>
      <c r="J55" s="79">
        <v>0</v>
      </c>
      <c r="K55" s="80">
        <v>0</v>
      </c>
      <c r="L55" s="82">
        <f t="shared" si="2"/>
        <v>0</v>
      </c>
      <c r="M55" s="79">
        <v>0</v>
      </c>
      <c r="N55" s="80">
        <v>0</v>
      </c>
      <c r="O55" s="80">
        <f t="shared" si="3"/>
        <v>0</v>
      </c>
      <c r="P55" s="192">
        <f t="shared" si="25"/>
        <v>0</v>
      </c>
      <c r="Q55" s="192">
        <f t="shared" si="26"/>
        <v>0</v>
      </c>
      <c r="R55" s="192">
        <f t="shared" si="27"/>
        <v>0</v>
      </c>
      <c r="S55" s="159"/>
      <c r="T55" s="2"/>
    </row>
    <row r="56" spans="1:20" ht="38.25" customHeight="1">
      <c r="A56" s="135"/>
      <c r="B56" s="93" t="s">
        <v>117</v>
      </c>
      <c r="C56" s="130" t="s">
        <v>76</v>
      </c>
      <c r="D56" s="102">
        <v>563760</v>
      </c>
      <c r="E56" s="103">
        <v>563760</v>
      </c>
      <c r="F56" s="104">
        <f t="shared" si="0"/>
        <v>0</v>
      </c>
      <c r="G56" s="102">
        <v>653740</v>
      </c>
      <c r="H56" s="103">
        <v>513990</v>
      </c>
      <c r="I56" s="103">
        <f t="shared" si="1"/>
        <v>139750</v>
      </c>
      <c r="J56" s="77">
        <v>486960</v>
      </c>
      <c r="K56" s="77">
        <v>486960</v>
      </c>
      <c r="L56" s="78">
        <f t="shared" si="2"/>
        <v>0</v>
      </c>
      <c r="M56" s="63">
        <v>730540</v>
      </c>
      <c r="N56" s="77">
        <v>730540</v>
      </c>
      <c r="O56" s="77">
        <v>0</v>
      </c>
      <c r="P56" s="192">
        <f t="shared" si="25"/>
        <v>76800</v>
      </c>
      <c r="Q56" s="192">
        <f t="shared" si="26"/>
        <v>216550</v>
      </c>
      <c r="R56" s="192">
        <f t="shared" si="27"/>
        <v>-139750</v>
      </c>
      <c r="S56" s="159"/>
      <c r="T56" s="2"/>
    </row>
    <row r="57" spans="1:20" ht="49.5" customHeight="1">
      <c r="A57" s="174"/>
      <c r="B57" s="64" t="s">
        <v>118</v>
      </c>
      <c r="C57" s="125" t="s">
        <v>76</v>
      </c>
      <c r="D57" s="102">
        <v>0</v>
      </c>
      <c r="E57" s="103">
        <v>0</v>
      </c>
      <c r="F57" s="104">
        <f>D57-E57</f>
        <v>0</v>
      </c>
      <c r="G57" s="102">
        <v>0</v>
      </c>
      <c r="H57" s="103">
        <v>0</v>
      </c>
      <c r="I57" s="104">
        <f>G57-H57</f>
        <v>0</v>
      </c>
      <c r="J57" s="79">
        <v>0</v>
      </c>
      <c r="K57" s="80">
        <v>0</v>
      </c>
      <c r="L57" s="82">
        <f>J57-K57</f>
        <v>0</v>
      </c>
      <c r="M57" s="79">
        <v>0</v>
      </c>
      <c r="N57" s="80">
        <v>0</v>
      </c>
      <c r="O57" s="80">
        <f>M57-N57</f>
        <v>0</v>
      </c>
      <c r="P57" s="192">
        <f t="shared" si="25"/>
        <v>0</v>
      </c>
      <c r="Q57" s="192">
        <f t="shared" si="26"/>
        <v>0</v>
      </c>
      <c r="R57" s="192">
        <f t="shared" si="27"/>
        <v>0</v>
      </c>
      <c r="S57" s="159"/>
      <c r="T57" s="2"/>
    </row>
    <row r="58" spans="1:20" ht="24.75">
      <c r="A58" s="135"/>
      <c r="B58" s="64" t="s">
        <v>31</v>
      </c>
      <c r="C58" s="125" t="s">
        <v>76</v>
      </c>
      <c r="D58" s="102">
        <v>0</v>
      </c>
      <c r="E58" s="103">
        <v>0</v>
      </c>
      <c r="F58" s="104">
        <f aca="true" t="shared" si="28" ref="F58:F88">D58-E58</f>
        <v>0</v>
      </c>
      <c r="G58" s="102">
        <v>0</v>
      </c>
      <c r="H58" s="103">
        <v>0</v>
      </c>
      <c r="I58" s="104">
        <f aca="true" t="shared" si="29" ref="I58:I88">G58-H58</f>
        <v>0</v>
      </c>
      <c r="J58" s="63">
        <v>0</v>
      </c>
      <c r="K58" s="77">
        <v>0</v>
      </c>
      <c r="L58" s="78">
        <f aca="true" t="shared" si="30" ref="L58:L88">J58-K58</f>
        <v>0</v>
      </c>
      <c r="M58" s="63">
        <v>0</v>
      </c>
      <c r="N58" s="77">
        <v>0</v>
      </c>
      <c r="O58" s="77">
        <f aca="true" t="shared" si="31" ref="O58:O88">M58-N58</f>
        <v>0</v>
      </c>
      <c r="P58" s="192">
        <f t="shared" si="25"/>
        <v>0</v>
      </c>
      <c r="Q58" s="192">
        <f t="shared" si="26"/>
        <v>0</v>
      </c>
      <c r="R58" s="192">
        <f t="shared" si="27"/>
        <v>0</v>
      </c>
      <c r="S58" s="159"/>
      <c r="T58" s="2"/>
    </row>
    <row r="59" spans="1:20" ht="42.75" customHeight="1">
      <c r="A59" s="135"/>
      <c r="B59" s="64" t="s">
        <v>20</v>
      </c>
      <c r="C59" s="125" t="s">
        <v>76</v>
      </c>
      <c r="D59" s="102">
        <v>0</v>
      </c>
      <c r="E59" s="103">
        <v>0</v>
      </c>
      <c r="F59" s="104">
        <f t="shared" si="28"/>
        <v>0</v>
      </c>
      <c r="G59" s="102">
        <v>0</v>
      </c>
      <c r="H59" s="103">
        <v>0</v>
      </c>
      <c r="I59" s="104">
        <f t="shared" si="29"/>
        <v>0</v>
      </c>
      <c r="J59" s="79">
        <v>0</v>
      </c>
      <c r="K59" s="80">
        <v>0</v>
      </c>
      <c r="L59" s="82">
        <f t="shared" si="30"/>
        <v>0</v>
      </c>
      <c r="M59" s="63">
        <v>0</v>
      </c>
      <c r="N59" s="77">
        <v>0</v>
      </c>
      <c r="O59" s="77">
        <f t="shared" si="31"/>
        <v>0</v>
      </c>
      <c r="P59" s="192">
        <f t="shared" si="25"/>
        <v>0</v>
      </c>
      <c r="Q59" s="192">
        <f t="shared" si="26"/>
        <v>0</v>
      </c>
      <c r="R59" s="192">
        <f t="shared" si="27"/>
        <v>0</v>
      </c>
      <c r="S59" s="159"/>
      <c r="T59" s="2"/>
    </row>
    <row r="60" spans="1:20" ht="37.5" customHeight="1">
      <c r="A60" s="135"/>
      <c r="B60" s="64" t="s">
        <v>119</v>
      </c>
      <c r="C60" s="3" t="s">
        <v>89</v>
      </c>
      <c r="D60" s="102">
        <v>0</v>
      </c>
      <c r="E60" s="103">
        <v>0</v>
      </c>
      <c r="F60" s="104">
        <f t="shared" si="28"/>
        <v>0</v>
      </c>
      <c r="G60" s="102">
        <v>0</v>
      </c>
      <c r="H60" s="103">
        <v>0</v>
      </c>
      <c r="I60" s="104">
        <f t="shared" si="29"/>
        <v>0</v>
      </c>
      <c r="J60" s="79">
        <v>0</v>
      </c>
      <c r="K60" s="80">
        <v>0</v>
      </c>
      <c r="L60" s="82">
        <f t="shared" si="30"/>
        <v>0</v>
      </c>
      <c r="M60" s="63">
        <v>0</v>
      </c>
      <c r="N60" s="77">
        <v>0</v>
      </c>
      <c r="O60" s="77">
        <f t="shared" si="31"/>
        <v>0</v>
      </c>
      <c r="P60" s="192">
        <f t="shared" si="25"/>
        <v>0</v>
      </c>
      <c r="Q60" s="192">
        <f t="shared" si="26"/>
        <v>0</v>
      </c>
      <c r="R60" s="192">
        <f t="shared" si="27"/>
        <v>0</v>
      </c>
      <c r="S60" s="159"/>
      <c r="T60" s="2"/>
    </row>
    <row r="61" spans="1:20" ht="48" customHeight="1">
      <c r="A61" s="135"/>
      <c r="B61" s="64" t="s">
        <v>120</v>
      </c>
      <c r="C61" s="3" t="s">
        <v>90</v>
      </c>
      <c r="D61" s="102">
        <v>0</v>
      </c>
      <c r="E61" s="103">
        <v>0</v>
      </c>
      <c r="F61" s="104">
        <f t="shared" si="28"/>
        <v>0</v>
      </c>
      <c r="G61" s="103">
        <v>1740358</v>
      </c>
      <c r="H61" s="103">
        <v>1740358</v>
      </c>
      <c r="I61" s="104">
        <f t="shared" si="29"/>
        <v>0</v>
      </c>
      <c r="J61" s="79">
        <v>0</v>
      </c>
      <c r="K61" s="80">
        <v>0</v>
      </c>
      <c r="L61" s="82">
        <f t="shared" si="30"/>
        <v>0</v>
      </c>
      <c r="M61" s="80">
        <v>1740358</v>
      </c>
      <c r="N61" s="80">
        <v>1740358</v>
      </c>
      <c r="O61" s="77">
        <f t="shared" si="31"/>
        <v>0</v>
      </c>
      <c r="P61" s="192">
        <f t="shared" si="25"/>
        <v>0</v>
      </c>
      <c r="Q61" s="192">
        <f t="shared" si="26"/>
        <v>0</v>
      </c>
      <c r="R61" s="192">
        <f t="shared" si="27"/>
        <v>0</v>
      </c>
      <c r="S61" s="159"/>
      <c r="T61" s="2"/>
    </row>
    <row r="62" spans="1:20" ht="51.75" customHeight="1">
      <c r="A62" s="135"/>
      <c r="B62" s="64" t="s">
        <v>121</v>
      </c>
      <c r="C62" s="3" t="s">
        <v>91</v>
      </c>
      <c r="D62" s="99">
        <v>0</v>
      </c>
      <c r="E62" s="100">
        <v>0</v>
      </c>
      <c r="F62" s="101">
        <f t="shared" si="28"/>
        <v>0</v>
      </c>
      <c r="G62" s="100">
        <v>1581000</v>
      </c>
      <c r="H62" s="100">
        <v>1581000</v>
      </c>
      <c r="I62" s="101">
        <f t="shared" si="29"/>
        <v>0</v>
      </c>
      <c r="J62" s="71">
        <v>0</v>
      </c>
      <c r="K62" s="70">
        <v>0</v>
      </c>
      <c r="L62" s="72">
        <f t="shared" si="30"/>
        <v>0</v>
      </c>
      <c r="M62" s="87">
        <v>1581000</v>
      </c>
      <c r="N62" s="87">
        <v>1581000</v>
      </c>
      <c r="O62" s="70">
        <f t="shared" si="31"/>
        <v>0</v>
      </c>
      <c r="P62" s="192">
        <f t="shared" si="25"/>
        <v>0</v>
      </c>
      <c r="Q62" s="192">
        <f t="shared" si="26"/>
        <v>0</v>
      </c>
      <c r="R62" s="192">
        <f t="shared" si="27"/>
        <v>0</v>
      </c>
      <c r="S62" s="159"/>
      <c r="T62" s="2"/>
    </row>
    <row r="63" spans="1:20" ht="49.5" customHeight="1">
      <c r="A63" s="135"/>
      <c r="B63" s="64" t="s">
        <v>122</v>
      </c>
      <c r="C63" s="3" t="s">
        <v>92</v>
      </c>
      <c r="D63" s="99">
        <v>0</v>
      </c>
      <c r="E63" s="100">
        <v>0</v>
      </c>
      <c r="F63" s="101">
        <f t="shared" si="28"/>
        <v>0</v>
      </c>
      <c r="G63" s="100">
        <v>893000</v>
      </c>
      <c r="H63" s="100">
        <v>893000</v>
      </c>
      <c r="I63" s="101">
        <f t="shared" si="29"/>
        <v>0</v>
      </c>
      <c r="J63" s="71">
        <v>0</v>
      </c>
      <c r="K63" s="70">
        <v>0</v>
      </c>
      <c r="L63" s="72">
        <f t="shared" si="30"/>
        <v>0</v>
      </c>
      <c r="M63" s="87">
        <v>893000</v>
      </c>
      <c r="N63" s="87">
        <v>893000</v>
      </c>
      <c r="O63" s="70">
        <f t="shared" si="31"/>
        <v>0</v>
      </c>
      <c r="P63" s="192">
        <f t="shared" si="25"/>
        <v>0</v>
      </c>
      <c r="Q63" s="192">
        <f t="shared" si="26"/>
        <v>0</v>
      </c>
      <c r="R63" s="192">
        <f t="shared" si="27"/>
        <v>0</v>
      </c>
      <c r="S63" s="159"/>
      <c r="T63" s="2"/>
    </row>
    <row r="64" spans="1:20" ht="29.25" customHeight="1">
      <c r="A64" s="135"/>
      <c r="B64" s="64" t="s">
        <v>123</v>
      </c>
      <c r="C64" s="3" t="s">
        <v>93</v>
      </c>
      <c r="D64" s="99">
        <v>0</v>
      </c>
      <c r="E64" s="100">
        <v>0</v>
      </c>
      <c r="F64" s="101">
        <f t="shared" si="28"/>
        <v>0</v>
      </c>
      <c r="G64" s="100">
        <v>525000</v>
      </c>
      <c r="H64" s="100">
        <v>525000</v>
      </c>
      <c r="I64" s="101">
        <f t="shared" si="29"/>
        <v>0</v>
      </c>
      <c r="J64" s="71">
        <v>0</v>
      </c>
      <c r="K64" s="70">
        <v>0</v>
      </c>
      <c r="L64" s="72">
        <f t="shared" si="30"/>
        <v>0</v>
      </c>
      <c r="M64" s="87">
        <v>525000</v>
      </c>
      <c r="N64" s="87">
        <v>525000</v>
      </c>
      <c r="O64" s="70">
        <f t="shared" si="31"/>
        <v>0</v>
      </c>
      <c r="P64" s="192">
        <f t="shared" si="25"/>
        <v>0</v>
      </c>
      <c r="Q64" s="192">
        <f t="shared" si="26"/>
        <v>0</v>
      </c>
      <c r="R64" s="192">
        <f t="shared" si="27"/>
        <v>0</v>
      </c>
      <c r="S64" s="159"/>
      <c r="T64" s="2"/>
    </row>
    <row r="65" spans="1:20" ht="39" customHeight="1">
      <c r="A65" s="135"/>
      <c r="B65" s="64" t="s">
        <v>124</v>
      </c>
      <c r="C65" s="3" t="s">
        <v>94</v>
      </c>
      <c r="D65" s="99">
        <v>0</v>
      </c>
      <c r="E65" s="100">
        <v>0</v>
      </c>
      <c r="F65" s="101">
        <f t="shared" si="28"/>
        <v>0</v>
      </c>
      <c r="G65" s="100">
        <v>1277000</v>
      </c>
      <c r="H65" s="100">
        <v>1277000</v>
      </c>
      <c r="I65" s="101">
        <f t="shared" si="29"/>
        <v>0</v>
      </c>
      <c r="J65" s="71">
        <v>0</v>
      </c>
      <c r="K65" s="70">
        <v>0</v>
      </c>
      <c r="L65" s="72">
        <f t="shared" si="30"/>
        <v>0</v>
      </c>
      <c r="M65" s="87">
        <v>1277000</v>
      </c>
      <c r="N65" s="87">
        <v>1277000</v>
      </c>
      <c r="O65" s="70">
        <f t="shared" si="31"/>
        <v>0</v>
      </c>
      <c r="P65" s="192">
        <f t="shared" si="25"/>
        <v>0</v>
      </c>
      <c r="Q65" s="192">
        <f t="shared" si="26"/>
        <v>0</v>
      </c>
      <c r="R65" s="192">
        <f t="shared" si="27"/>
        <v>0</v>
      </c>
      <c r="S65" s="159"/>
      <c r="T65" s="2"/>
    </row>
    <row r="66" spans="1:20" s="65" customFormat="1" ht="31.5" customHeight="1">
      <c r="A66" s="171"/>
      <c r="B66" s="68" t="s">
        <v>21</v>
      </c>
      <c r="C66" s="3" t="s">
        <v>95</v>
      </c>
      <c r="D66" s="102">
        <v>0</v>
      </c>
      <c r="E66" s="103">
        <v>0</v>
      </c>
      <c r="F66" s="104">
        <f t="shared" si="28"/>
        <v>0</v>
      </c>
      <c r="G66" s="103">
        <v>591250</v>
      </c>
      <c r="H66" s="103">
        <v>591250</v>
      </c>
      <c r="I66" s="104">
        <f t="shared" si="29"/>
        <v>0</v>
      </c>
      <c r="J66" s="63">
        <v>0</v>
      </c>
      <c r="K66" s="77">
        <v>0</v>
      </c>
      <c r="L66" s="78">
        <f t="shared" si="30"/>
        <v>0</v>
      </c>
      <c r="M66" s="80">
        <v>0</v>
      </c>
      <c r="N66" s="80">
        <v>0</v>
      </c>
      <c r="O66" s="77">
        <f t="shared" si="31"/>
        <v>0</v>
      </c>
      <c r="P66" s="192">
        <f t="shared" si="25"/>
        <v>-591250</v>
      </c>
      <c r="Q66" s="192">
        <f t="shared" si="26"/>
        <v>-591250</v>
      </c>
      <c r="R66" s="192">
        <f t="shared" si="27"/>
        <v>0</v>
      </c>
      <c r="S66" s="94">
        <v>-591250</v>
      </c>
      <c r="T66" s="118" t="s">
        <v>67</v>
      </c>
    </row>
    <row r="67" spans="1:20" ht="12.75" customHeight="1">
      <c r="A67" s="167"/>
      <c r="B67" s="9" t="s">
        <v>37</v>
      </c>
      <c r="C67" s="127"/>
      <c r="D67" s="69">
        <f aca="true" t="shared" si="32" ref="D67:I67">SUM(D40:D66)</f>
        <v>52940327</v>
      </c>
      <c r="E67" s="73">
        <f t="shared" si="32"/>
        <v>52940327</v>
      </c>
      <c r="F67" s="75">
        <f t="shared" si="32"/>
        <v>0</v>
      </c>
      <c r="G67" s="76">
        <f t="shared" si="32"/>
        <v>19171105</v>
      </c>
      <c r="H67" s="73">
        <f t="shared" si="32"/>
        <v>18509365</v>
      </c>
      <c r="I67" s="75">
        <f t="shared" si="32"/>
        <v>661740</v>
      </c>
      <c r="J67" s="69">
        <f aca="true" t="shared" si="33" ref="J67:R67">SUM(J40:J66)</f>
        <v>36546481.489999995</v>
      </c>
      <c r="K67" s="73">
        <f t="shared" si="33"/>
        <v>36546481.489999995</v>
      </c>
      <c r="L67" s="75">
        <f t="shared" si="33"/>
        <v>0</v>
      </c>
      <c r="M67" s="76">
        <f t="shared" si="33"/>
        <v>39281822.91</v>
      </c>
      <c r="N67" s="73">
        <f t="shared" si="33"/>
        <v>39281822.91</v>
      </c>
      <c r="O67" s="73">
        <f t="shared" si="33"/>
        <v>0</v>
      </c>
      <c r="P67" s="73">
        <f t="shared" si="33"/>
        <v>20110717.91</v>
      </c>
      <c r="Q67" s="73">
        <f t="shared" si="33"/>
        <v>20772457.91</v>
      </c>
      <c r="R67" s="73">
        <f t="shared" si="33"/>
        <v>-661740</v>
      </c>
      <c r="S67" s="159"/>
      <c r="T67" s="2"/>
    </row>
    <row r="68" spans="1:20" ht="15" customHeight="1">
      <c r="A68" s="135"/>
      <c r="B68" s="14" t="s">
        <v>22</v>
      </c>
      <c r="C68" s="31"/>
      <c r="D68" s="32"/>
      <c r="E68" s="14"/>
      <c r="F68" s="33"/>
      <c r="G68" s="31"/>
      <c r="H68" s="14"/>
      <c r="I68" s="30"/>
      <c r="J68" s="32"/>
      <c r="K68" s="14"/>
      <c r="L68" s="33"/>
      <c r="M68" s="31"/>
      <c r="N68" s="14"/>
      <c r="O68" s="14"/>
      <c r="P68" s="31"/>
      <c r="Q68" s="31"/>
      <c r="R68" s="31"/>
      <c r="S68" s="159"/>
      <c r="T68" s="2"/>
    </row>
    <row r="69" spans="1:20" s="65" customFormat="1" ht="24.75">
      <c r="A69" s="171">
        <v>15</v>
      </c>
      <c r="B69" s="64" t="s">
        <v>23</v>
      </c>
      <c r="C69" s="125" t="s">
        <v>76</v>
      </c>
      <c r="D69" s="102">
        <v>0</v>
      </c>
      <c r="E69" s="103">
        <v>0</v>
      </c>
      <c r="F69" s="104">
        <f t="shared" si="28"/>
        <v>0</v>
      </c>
      <c r="G69" s="103">
        <v>6041135</v>
      </c>
      <c r="H69" s="103">
        <v>6041135</v>
      </c>
      <c r="I69" s="104">
        <f t="shared" si="29"/>
        <v>0</v>
      </c>
      <c r="J69" s="63">
        <v>0</v>
      </c>
      <c r="K69" s="77">
        <v>0</v>
      </c>
      <c r="L69" s="78">
        <f t="shared" si="30"/>
        <v>0</v>
      </c>
      <c r="M69" s="80">
        <v>6041135</v>
      </c>
      <c r="N69" s="80">
        <v>6041135</v>
      </c>
      <c r="O69" s="77">
        <f t="shared" si="31"/>
        <v>0</v>
      </c>
      <c r="P69" s="192">
        <f aca="true" t="shared" si="34" ref="P69:P76">M69-G69</f>
        <v>0</v>
      </c>
      <c r="Q69" s="192">
        <f aca="true" t="shared" si="35" ref="Q69:Q76">N69-H69</f>
        <v>0</v>
      </c>
      <c r="R69" s="192">
        <f aca="true" t="shared" si="36" ref="R69:R76">O69-I69</f>
        <v>0</v>
      </c>
      <c r="S69" s="160"/>
      <c r="T69" s="119"/>
    </row>
    <row r="70" spans="1:20" s="65" customFormat="1" ht="52.5" customHeight="1">
      <c r="A70" s="171">
        <v>15</v>
      </c>
      <c r="B70" s="64" t="s">
        <v>125</v>
      </c>
      <c r="C70" s="3" t="s">
        <v>96</v>
      </c>
      <c r="D70" s="102">
        <v>2500000</v>
      </c>
      <c r="E70" s="103">
        <v>2500000</v>
      </c>
      <c r="F70" s="104">
        <f t="shared" si="28"/>
        <v>0</v>
      </c>
      <c r="G70" s="102">
        <v>0</v>
      </c>
      <c r="H70" s="103">
        <v>0</v>
      </c>
      <c r="I70" s="104">
        <f t="shared" si="29"/>
        <v>0</v>
      </c>
      <c r="J70" s="63">
        <v>0</v>
      </c>
      <c r="K70" s="77">
        <v>0</v>
      </c>
      <c r="L70" s="78">
        <f t="shared" si="30"/>
        <v>0</v>
      </c>
      <c r="M70" s="63">
        <v>2500000</v>
      </c>
      <c r="N70" s="77">
        <v>2500000</v>
      </c>
      <c r="O70" s="77">
        <f t="shared" si="31"/>
        <v>0</v>
      </c>
      <c r="P70" s="192">
        <f t="shared" si="34"/>
        <v>2500000</v>
      </c>
      <c r="Q70" s="192">
        <f t="shared" si="35"/>
        <v>2500000</v>
      </c>
      <c r="R70" s="192">
        <f t="shared" si="36"/>
        <v>0</v>
      </c>
      <c r="S70" s="160"/>
      <c r="T70" s="119"/>
    </row>
    <row r="71" spans="1:20" s="65" customFormat="1" ht="15" customHeight="1">
      <c r="A71" s="171">
        <v>15</v>
      </c>
      <c r="B71" s="64" t="s">
        <v>24</v>
      </c>
      <c r="C71" s="125" t="s">
        <v>76</v>
      </c>
      <c r="D71" s="102">
        <v>0</v>
      </c>
      <c r="E71" s="103">
        <v>0</v>
      </c>
      <c r="F71" s="104">
        <f t="shared" si="28"/>
        <v>0</v>
      </c>
      <c r="G71" s="102">
        <v>4100000</v>
      </c>
      <c r="H71" s="103">
        <v>4000000</v>
      </c>
      <c r="I71" s="104">
        <f t="shared" si="29"/>
        <v>100000</v>
      </c>
      <c r="J71" s="79">
        <v>0</v>
      </c>
      <c r="K71" s="80">
        <v>0</v>
      </c>
      <c r="L71" s="82">
        <f t="shared" si="30"/>
        <v>0</v>
      </c>
      <c r="M71" s="79">
        <v>4100000</v>
      </c>
      <c r="N71" s="80">
        <v>4000000</v>
      </c>
      <c r="O71" s="77">
        <f t="shared" si="31"/>
        <v>100000</v>
      </c>
      <c r="P71" s="192">
        <f t="shared" si="34"/>
        <v>0</v>
      </c>
      <c r="Q71" s="192">
        <f t="shared" si="35"/>
        <v>0</v>
      </c>
      <c r="R71" s="192">
        <f t="shared" si="36"/>
        <v>0</v>
      </c>
      <c r="S71" s="160"/>
      <c r="T71" s="119"/>
    </row>
    <row r="72" spans="1:20" s="65" customFormat="1" ht="28.5" customHeight="1">
      <c r="A72" s="171">
        <v>15</v>
      </c>
      <c r="B72" s="64" t="s">
        <v>126</v>
      </c>
      <c r="C72" s="125" t="s">
        <v>76</v>
      </c>
      <c r="D72" s="102">
        <v>0</v>
      </c>
      <c r="E72" s="103">
        <v>0</v>
      </c>
      <c r="F72" s="104">
        <f t="shared" si="28"/>
        <v>0</v>
      </c>
      <c r="G72" s="102">
        <v>0</v>
      </c>
      <c r="H72" s="103">
        <v>0</v>
      </c>
      <c r="I72" s="104">
        <f t="shared" si="29"/>
        <v>0</v>
      </c>
      <c r="J72" s="79">
        <v>0</v>
      </c>
      <c r="K72" s="80">
        <v>0</v>
      </c>
      <c r="L72" s="82">
        <f t="shared" si="30"/>
        <v>0</v>
      </c>
      <c r="M72" s="63">
        <v>1000000</v>
      </c>
      <c r="N72" s="77">
        <v>1000000</v>
      </c>
      <c r="O72" s="77">
        <f t="shared" si="31"/>
        <v>0</v>
      </c>
      <c r="P72" s="192">
        <f t="shared" si="34"/>
        <v>1000000</v>
      </c>
      <c r="Q72" s="192">
        <f t="shared" si="35"/>
        <v>1000000</v>
      </c>
      <c r="R72" s="192">
        <f t="shared" si="36"/>
        <v>0</v>
      </c>
      <c r="S72" s="160"/>
      <c r="T72" s="119"/>
    </row>
    <row r="73" spans="1:20" s="65" customFormat="1" ht="26.25" customHeight="1">
      <c r="A73" s="171"/>
      <c r="B73" s="64" t="s">
        <v>135</v>
      </c>
      <c r="C73" s="125" t="s">
        <v>136</v>
      </c>
      <c r="D73" s="102"/>
      <c r="E73" s="103"/>
      <c r="F73" s="104"/>
      <c r="G73" s="102">
        <v>500000</v>
      </c>
      <c r="H73" s="103">
        <v>500000</v>
      </c>
      <c r="I73" s="104">
        <f>G73-H73</f>
        <v>0</v>
      </c>
      <c r="J73" s="79"/>
      <c r="K73" s="80"/>
      <c r="L73" s="82"/>
      <c r="M73" s="63">
        <v>0</v>
      </c>
      <c r="N73" s="77">
        <v>0</v>
      </c>
      <c r="O73" s="77">
        <f>M73-N73</f>
        <v>0</v>
      </c>
      <c r="P73" s="192">
        <f>M73-G73</f>
        <v>-500000</v>
      </c>
      <c r="Q73" s="192">
        <f>N73-H73</f>
        <v>-500000</v>
      </c>
      <c r="R73" s="192">
        <f>O73-I73</f>
        <v>0</v>
      </c>
      <c r="S73" s="160"/>
      <c r="T73" s="119"/>
    </row>
    <row r="74" spans="1:20" s="65" customFormat="1" ht="26.25" customHeight="1">
      <c r="A74" s="171">
        <v>15</v>
      </c>
      <c r="B74" s="64" t="s">
        <v>97</v>
      </c>
      <c r="C74" s="169" t="s">
        <v>136</v>
      </c>
      <c r="D74" s="102">
        <v>0</v>
      </c>
      <c r="E74" s="103">
        <v>0</v>
      </c>
      <c r="F74" s="104">
        <f t="shared" si="28"/>
        <v>0</v>
      </c>
      <c r="G74" s="102">
        <v>500000</v>
      </c>
      <c r="H74" s="103">
        <v>500000</v>
      </c>
      <c r="I74" s="104">
        <f t="shared" si="29"/>
        <v>0</v>
      </c>
      <c r="J74" s="79">
        <v>0</v>
      </c>
      <c r="K74" s="80">
        <v>0</v>
      </c>
      <c r="L74" s="82">
        <f t="shared" si="30"/>
        <v>0</v>
      </c>
      <c r="M74" s="63">
        <v>0</v>
      </c>
      <c r="N74" s="77">
        <v>0</v>
      </c>
      <c r="O74" s="77">
        <f t="shared" si="31"/>
        <v>0</v>
      </c>
      <c r="P74" s="192">
        <f t="shared" si="34"/>
        <v>-500000</v>
      </c>
      <c r="Q74" s="192">
        <f t="shared" si="35"/>
        <v>-500000</v>
      </c>
      <c r="R74" s="192">
        <f t="shared" si="36"/>
        <v>0</v>
      </c>
      <c r="S74" s="160"/>
      <c r="T74" s="119"/>
    </row>
    <row r="75" spans="1:20" s="65" customFormat="1" ht="24.75">
      <c r="A75" s="171">
        <v>15</v>
      </c>
      <c r="B75" s="64" t="s">
        <v>127</v>
      </c>
      <c r="C75" s="125" t="s">
        <v>76</v>
      </c>
      <c r="D75" s="102">
        <v>0</v>
      </c>
      <c r="E75" s="103">
        <v>0</v>
      </c>
      <c r="F75" s="104">
        <f t="shared" si="28"/>
        <v>0</v>
      </c>
      <c r="G75" s="102">
        <v>0</v>
      </c>
      <c r="H75" s="103">
        <v>0</v>
      </c>
      <c r="I75" s="104">
        <f t="shared" si="29"/>
        <v>0</v>
      </c>
      <c r="J75" s="80">
        <v>0</v>
      </c>
      <c r="K75" s="80">
        <v>0</v>
      </c>
      <c r="L75" s="82">
        <f t="shared" si="30"/>
        <v>0</v>
      </c>
      <c r="M75" s="63">
        <v>0</v>
      </c>
      <c r="N75" s="77">
        <v>0</v>
      </c>
      <c r="O75" s="77">
        <f t="shared" si="31"/>
        <v>0</v>
      </c>
      <c r="P75" s="192">
        <f t="shared" si="34"/>
        <v>0</v>
      </c>
      <c r="Q75" s="192">
        <f t="shared" si="35"/>
        <v>0</v>
      </c>
      <c r="R75" s="192">
        <f t="shared" si="36"/>
        <v>0</v>
      </c>
      <c r="S75" s="160"/>
      <c r="T75" s="119"/>
    </row>
    <row r="76" spans="1:20" s="65" customFormat="1" ht="24.75" customHeight="1">
      <c r="A76" s="171">
        <v>15</v>
      </c>
      <c r="B76" s="64" t="s">
        <v>128</v>
      </c>
      <c r="C76" s="125" t="s">
        <v>76</v>
      </c>
      <c r="D76" s="102">
        <v>0</v>
      </c>
      <c r="E76" s="103">
        <v>0</v>
      </c>
      <c r="F76" s="104">
        <f t="shared" si="28"/>
        <v>0</v>
      </c>
      <c r="G76" s="103">
        <v>4021638</v>
      </c>
      <c r="H76" s="103">
        <v>4021638</v>
      </c>
      <c r="I76" s="104">
        <f t="shared" si="29"/>
        <v>0</v>
      </c>
      <c r="J76" s="79">
        <v>0</v>
      </c>
      <c r="K76" s="80">
        <v>0</v>
      </c>
      <c r="L76" s="82">
        <f t="shared" si="30"/>
        <v>0</v>
      </c>
      <c r="M76" s="80">
        <v>4021638</v>
      </c>
      <c r="N76" s="80">
        <v>4021638</v>
      </c>
      <c r="O76" s="175">
        <f t="shared" si="31"/>
        <v>0</v>
      </c>
      <c r="P76" s="192">
        <f t="shared" si="34"/>
        <v>0</v>
      </c>
      <c r="Q76" s="192">
        <f t="shared" si="35"/>
        <v>0</v>
      </c>
      <c r="R76" s="192">
        <f t="shared" si="36"/>
        <v>0</v>
      </c>
      <c r="S76" s="160"/>
      <c r="T76" s="119"/>
    </row>
    <row r="77" spans="1:20" ht="12.75" customHeight="1">
      <c r="A77" s="167"/>
      <c r="B77" s="9" t="s">
        <v>38</v>
      </c>
      <c r="C77" s="127"/>
      <c r="D77" s="69">
        <f aca="true" t="shared" si="37" ref="D77:I77">SUM(D69:D76)</f>
        <v>2500000</v>
      </c>
      <c r="E77" s="73">
        <f t="shared" si="37"/>
        <v>2500000</v>
      </c>
      <c r="F77" s="75">
        <f t="shared" si="37"/>
        <v>0</v>
      </c>
      <c r="G77" s="76">
        <f t="shared" si="37"/>
        <v>15162773</v>
      </c>
      <c r="H77" s="73">
        <f t="shared" si="37"/>
        <v>15062773</v>
      </c>
      <c r="I77" s="75">
        <f t="shared" si="37"/>
        <v>100000</v>
      </c>
      <c r="J77" s="69">
        <f aca="true" t="shared" si="38" ref="J77:R77">SUM(J69:J76)</f>
        <v>0</v>
      </c>
      <c r="K77" s="73">
        <f t="shared" si="38"/>
        <v>0</v>
      </c>
      <c r="L77" s="75">
        <f t="shared" si="38"/>
        <v>0</v>
      </c>
      <c r="M77" s="76">
        <f t="shared" si="38"/>
        <v>17662773</v>
      </c>
      <c r="N77" s="73">
        <f t="shared" si="38"/>
        <v>17562773</v>
      </c>
      <c r="O77" s="73">
        <f t="shared" si="38"/>
        <v>100000</v>
      </c>
      <c r="P77" s="73">
        <f t="shared" si="38"/>
        <v>2500000</v>
      </c>
      <c r="Q77" s="73">
        <f t="shared" si="38"/>
        <v>2500000</v>
      </c>
      <c r="R77" s="73">
        <f t="shared" si="38"/>
        <v>0</v>
      </c>
      <c r="S77" s="159"/>
      <c r="T77" s="2"/>
    </row>
    <row r="78" spans="1:20" ht="27.75" customHeight="1">
      <c r="A78" s="135">
        <v>28</v>
      </c>
      <c r="B78" s="64" t="s">
        <v>129</v>
      </c>
      <c r="C78" s="125" t="s">
        <v>76</v>
      </c>
      <c r="D78" s="99">
        <v>0</v>
      </c>
      <c r="E78" s="100">
        <v>0</v>
      </c>
      <c r="F78" s="101">
        <f t="shared" si="28"/>
        <v>0</v>
      </c>
      <c r="G78" s="99">
        <v>0</v>
      </c>
      <c r="H78" s="100">
        <v>0</v>
      </c>
      <c r="I78" s="101">
        <f t="shared" si="29"/>
        <v>0</v>
      </c>
      <c r="J78" s="86">
        <v>0</v>
      </c>
      <c r="K78" s="87">
        <v>0</v>
      </c>
      <c r="L78" s="72">
        <f t="shared" si="30"/>
        <v>0</v>
      </c>
      <c r="M78" s="71">
        <v>0</v>
      </c>
      <c r="N78" s="70">
        <v>0</v>
      </c>
      <c r="O78" s="70">
        <f t="shared" si="31"/>
        <v>0</v>
      </c>
      <c r="P78" s="192">
        <f>M78-G78</f>
        <v>0</v>
      </c>
      <c r="Q78" s="192">
        <f>N78-H78</f>
        <v>0</v>
      </c>
      <c r="R78" s="192">
        <f>O78-I78</f>
        <v>0</v>
      </c>
      <c r="S78" s="159"/>
      <c r="T78" s="2"/>
    </row>
    <row r="79" spans="1:20" ht="13.5" customHeight="1">
      <c r="A79" s="167"/>
      <c r="B79" s="9" t="s">
        <v>39</v>
      </c>
      <c r="C79" s="127"/>
      <c r="D79" s="69">
        <f aca="true" t="shared" si="39" ref="D79:I79">SUM(D78)</f>
        <v>0</v>
      </c>
      <c r="E79" s="73">
        <f t="shared" si="39"/>
        <v>0</v>
      </c>
      <c r="F79" s="75">
        <f t="shared" si="39"/>
        <v>0</v>
      </c>
      <c r="G79" s="76">
        <f t="shared" si="39"/>
        <v>0</v>
      </c>
      <c r="H79" s="73">
        <f t="shared" si="39"/>
        <v>0</v>
      </c>
      <c r="I79" s="75">
        <f t="shared" si="39"/>
        <v>0</v>
      </c>
      <c r="J79" s="69">
        <f aca="true" t="shared" si="40" ref="J79:R79">SUM(J78)</f>
        <v>0</v>
      </c>
      <c r="K79" s="73">
        <f t="shared" si="40"/>
        <v>0</v>
      </c>
      <c r="L79" s="75">
        <f t="shared" si="40"/>
        <v>0</v>
      </c>
      <c r="M79" s="76">
        <f t="shared" si="40"/>
        <v>0</v>
      </c>
      <c r="N79" s="73">
        <f t="shared" si="40"/>
        <v>0</v>
      </c>
      <c r="O79" s="73">
        <f t="shared" si="40"/>
        <v>0</v>
      </c>
      <c r="P79" s="73">
        <f t="shared" si="40"/>
        <v>0</v>
      </c>
      <c r="Q79" s="73">
        <f t="shared" si="40"/>
        <v>0</v>
      </c>
      <c r="R79" s="73">
        <f t="shared" si="40"/>
        <v>0</v>
      </c>
      <c r="S79" s="159"/>
      <c r="T79" s="2"/>
    </row>
    <row r="80" spans="1:20" ht="15" customHeight="1">
      <c r="A80" s="135"/>
      <c r="B80" s="14" t="s">
        <v>25</v>
      </c>
      <c r="C80" s="31"/>
      <c r="D80" s="32"/>
      <c r="E80" s="14"/>
      <c r="F80" s="33"/>
      <c r="G80" s="31"/>
      <c r="H80" s="14"/>
      <c r="I80" s="30"/>
      <c r="J80" s="90"/>
      <c r="K80" s="89"/>
      <c r="L80" s="91"/>
      <c r="M80" s="92"/>
      <c r="N80" s="89"/>
      <c r="O80" s="89"/>
      <c r="P80" s="92"/>
      <c r="Q80" s="92"/>
      <c r="R80" s="92"/>
      <c r="S80" s="159"/>
      <c r="T80" s="2"/>
    </row>
    <row r="81" spans="1:20" ht="15" customHeight="1">
      <c r="A81" s="135">
        <v>12</v>
      </c>
      <c r="B81" s="64" t="s">
        <v>26</v>
      </c>
      <c r="C81" s="125" t="s">
        <v>76</v>
      </c>
      <c r="D81" s="99">
        <v>1000000</v>
      </c>
      <c r="E81" s="103">
        <v>1000000</v>
      </c>
      <c r="F81" s="99">
        <v>0</v>
      </c>
      <c r="G81" s="99">
        <v>1471500</v>
      </c>
      <c r="H81" s="105">
        <v>1471500</v>
      </c>
      <c r="I81" s="104">
        <v>0</v>
      </c>
      <c r="J81" s="79">
        <v>0</v>
      </c>
      <c r="K81" s="77">
        <v>0</v>
      </c>
      <c r="L81" s="79">
        <v>0</v>
      </c>
      <c r="M81" s="79">
        <v>2471500</v>
      </c>
      <c r="N81" s="137">
        <v>2471500</v>
      </c>
      <c r="O81" s="77">
        <v>0</v>
      </c>
      <c r="P81" s="192">
        <f>M81-G81</f>
        <v>1000000</v>
      </c>
      <c r="Q81" s="192">
        <f>N81-H81</f>
        <v>1000000</v>
      </c>
      <c r="R81" s="192">
        <f>O81-I81</f>
        <v>0</v>
      </c>
      <c r="S81" s="159"/>
      <c r="T81" s="2"/>
    </row>
    <row r="82" spans="1:20" ht="13.5" customHeight="1">
      <c r="A82" s="167"/>
      <c r="B82" s="9" t="s">
        <v>41</v>
      </c>
      <c r="C82" s="127"/>
      <c r="D82" s="69">
        <f aca="true" t="shared" si="41" ref="D82:I82">SUM(D81)</f>
        <v>1000000</v>
      </c>
      <c r="E82" s="73">
        <f t="shared" si="41"/>
        <v>1000000</v>
      </c>
      <c r="F82" s="75">
        <f t="shared" si="41"/>
        <v>0</v>
      </c>
      <c r="G82" s="76">
        <f t="shared" si="41"/>
        <v>1471500</v>
      </c>
      <c r="H82" s="73">
        <f t="shared" si="41"/>
        <v>1471500</v>
      </c>
      <c r="I82" s="75">
        <f t="shared" si="41"/>
        <v>0</v>
      </c>
      <c r="J82" s="69">
        <f aca="true" t="shared" si="42" ref="J82:R82">SUM(J81)</f>
        <v>0</v>
      </c>
      <c r="K82" s="73">
        <f t="shared" si="42"/>
        <v>0</v>
      </c>
      <c r="L82" s="75">
        <f t="shared" si="42"/>
        <v>0</v>
      </c>
      <c r="M82" s="76">
        <f t="shared" si="42"/>
        <v>2471500</v>
      </c>
      <c r="N82" s="73">
        <f t="shared" si="42"/>
        <v>2471500</v>
      </c>
      <c r="O82" s="73">
        <f t="shared" si="42"/>
        <v>0</v>
      </c>
      <c r="P82" s="73">
        <f t="shared" si="42"/>
        <v>1000000</v>
      </c>
      <c r="Q82" s="73">
        <f t="shared" si="42"/>
        <v>1000000</v>
      </c>
      <c r="R82" s="73">
        <f t="shared" si="42"/>
        <v>0</v>
      </c>
      <c r="S82" s="159"/>
      <c r="T82" s="2"/>
    </row>
    <row r="83" spans="1:20" ht="12" customHeight="1">
      <c r="A83" s="135"/>
      <c r="B83" s="3"/>
      <c r="C83" s="129"/>
      <c r="D83" s="106"/>
      <c r="E83" s="107"/>
      <c r="F83" s="108"/>
      <c r="G83" s="106"/>
      <c r="H83" s="107"/>
      <c r="I83" s="108">
        <f t="shared" si="29"/>
        <v>0</v>
      </c>
      <c r="J83" s="20"/>
      <c r="K83" s="7"/>
      <c r="L83" s="21"/>
      <c r="M83" s="20"/>
      <c r="N83" s="7"/>
      <c r="O83" s="7">
        <f t="shared" si="31"/>
        <v>0</v>
      </c>
      <c r="P83" s="179"/>
      <c r="Q83" s="179"/>
      <c r="R83" s="179"/>
      <c r="S83" s="159"/>
      <c r="T83" s="2"/>
    </row>
    <row r="84" spans="1:20" ht="15" customHeight="1">
      <c r="A84" s="135"/>
      <c r="B84" s="57" t="s">
        <v>27</v>
      </c>
      <c r="C84" s="131"/>
      <c r="D84" s="59">
        <f aca="true" t="shared" si="43" ref="D84:I84">SUM(D6:D82)/2</f>
        <v>87738675.97</v>
      </c>
      <c r="E84" s="58">
        <f t="shared" si="43"/>
        <v>75220135</v>
      </c>
      <c r="F84" s="60">
        <f t="shared" si="43"/>
        <v>12518540.969999999</v>
      </c>
      <c r="G84" s="61">
        <f t="shared" si="43"/>
        <v>55605597.03</v>
      </c>
      <c r="H84" s="58">
        <f t="shared" si="43"/>
        <v>42523399</v>
      </c>
      <c r="I84" s="60">
        <f t="shared" si="43"/>
        <v>13082198.030000001</v>
      </c>
      <c r="J84" s="59">
        <f aca="true" t="shared" si="44" ref="J84:R84">SUM(J6:J82)/2</f>
        <v>60380391.46</v>
      </c>
      <c r="K84" s="58">
        <f t="shared" si="44"/>
        <v>50700644.489999995</v>
      </c>
      <c r="L84" s="60">
        <f t="shared" si="44"/>
        <v>9679746.969999999</v>
      </c>
      <c r="M84" s="61">
        <f t="shared" si="44"/>
        <v>88271895.94</v>
      </c>
      <c r="N84" s="58">
        <f t="shared" si="44"/>
        <v>71070501.91</v>
      </c>
      <c r="O84" s="58">
        <f t="shared" si="44"/>
        <v>17201394.03</v>
      </c>
      <c r="P84" s="58">
        <f t="shared" si="44"/>
        <v>32666298.909999996</v>
      </c>
      <c r="Q84" s="58">
        <f t="shared" si="44"/>
        <v>28547102.91</v>
      </c>
      <c r="R84" s="58">
        <f t="shared" si="44"/>
        <v>4119196</v>
      </c>
      <c r="S84" s="159"/>
      <c r="T84" s="2"/>
    </row>
    <row r="85" spans="1:20" ht="11.25" customHeight="1">
      <c r="A85" s="135"/>
      <c r="B85" s="4"/>
      <c r="C85" s="128"/>
      <c r="D85" s="106"/>
      <c r="E85" s="107"/>
      <c r="F85" s="108"/>
      <c r="G85" s="106"/>
      <c r="H85" s="107"/>
      <c r="I85" s="108"/>
      <c r="J85" s="20"/>
      <c r="K85" s="7"/>
      <c r="L85" s="21"/>
      <c r="M85" s="20"/>
      <c r="N85" s="7"/>
      <c r="O85" s="7"/>
      <c r="P85" s="179"/>
      <c r="Q85" s="179"/>
      <c r="R85" s="179"/>
      <c r="S85" s="159"/>
      <c r="T85" s="2"/>
    </row>
    <row r="86" spans="1:20" ht="11.25" customHeight="1">
      <c r="A86" s="193"/>
      <c r="B86" s="200" t="s">
        <v>140</v>
      </c>
      <c r="C86" s="194"/>
      <c r="D86" s="195"/>
      <c r="E86" s="196"/>
      <c r="F86" s="197"/>
      <c r="G86" s="195"/>
      <c r="H86" s="196"/>
      <c r="I86" s="198"/>
      <c r="J86" s="195"/>
      <c r="K86" s="196"/>
      <c r="L86" s="197"/>
      <c r="M86" s="195"/>
      <c r="N86" s="196"/>
      <c r="O86" s="196"/>
      <c r="P86" s="199"/>
      <c r="Q86" s="199"/>
      <c r="R86" s="199"/>
      <c r="S86" s="159"/>
      <c r="T86" s="2"/>
    </row>
    <row r="87" spans="1:20" ht="12.75" customHeight="1">
      <c r="A87" s="167">
        <v>13</v>
      </c>
      <c r="B87" s="11" t="s">
        <v>137</v>
      </c>
      <c r="C87" s="132"/>
      <c r="D87" s="69">
        <v>12273044</v>
      </c>
      <c r="E87" s="73">
        <v>12273044</v>
      </c>
      <c r="F87" s="74">
        <f>D87-E87</f>
        <v>0</v>
      </c>
      <c r="G87" s="69">
        <v>30581538</v>
      </c>
      <c r="H87" s="73">
        <v>30581538</v>
      </c>
      <c r="I87" s="75">
        <f>G87-H87</f>
        <v>0</v>
      </c>
      <c r="J87" s="69">
        <v>2500108</v>
      </c>
      <c r="K87" s="73">
        <v>2500108</v>
      </c>
      <c r="L87" s="74">
        <f>J87-K87</f>
        <v>0</v>
      </c>
      <c r="M87" s="69">
        <v>0</v>
      </c>
      <c r="N87" s="73">
        <v>0</v>
      </c>
      <c r="O87" s="73">
        <f>M87-N87</f>
        <v>0</v>
      </c>
      <c r="P87" s="73">
        <f aca="true" t="shared" si="45" ref="P87:R88">M87-G87</f>
        <v>-30581538</v>
      </c>
      <c r="Q87" s="73">
        <f t="shared" si="45"/>
        <v>-30581538</v>
      </c>
      <c r="R87" s="73">
        <f t="shared" si="45"/>
        <v>0</v>
      </c>
      <c r="S87" s="159">
        <v>-5272936</v>
      </c>
      <c r="T87" s="2" t="s">
        <v>72</v>
      </c>
    </row>
    <row r="88" spans="1:20" ht="12.75" customHeight="1">
      <c r="A88" s="167">
        <v>14</v>
      </c>
      <c r="B88" s="11" t="s">
        <v>138</v>
      </c>
      <c r="C88" s="132"/>
      <c r="D88" s="69">
        <v>12273044</v>
      </c>
      <c r="E88" s="73">
        <v>12273044</v>
      </c>
      <c r="F88" s="74">
        <f t="shared" si="28"/>
        <v>0</v>
      </c>
      <c r="G88" s="69">
        <v>0</v>
      </c>
      <c r="H88" s="73">
        <v>0</v>
      </c>
      <c r="I88" s="75">
        <f t="shared" si="29"/>
        <v>0</v>
      </c>
      <c r="J88" s="69">
        <v>2500108</v>
      </c>
      <c r="K88" s="73">
        <v>2500108</v>
      </c>
      <c r="L88" s="74">
        <f t="shared" si="30"/>
        <v>0</v>
      </c>
      <c r="M88" s="69">
        <v>33440374</v>
      </c>
      <c r="N88" s="69">
        <v>33440374</v>
      </c>
      <c r="O88" s="73">
        <f t="shared" si="31"/>
        <v>0</v>
      </c>
      <c r="P88" s="73">
        <f t="shared" si="45"/>
        <v>33440374</v>
      </c>
      <c r="Q88" s="73">
        <f t="shared" si="45"/>
        <v>33440374</v>
      </c>
      <c r="R88" s="73">
        <f t="shared" si="45"/>
        <v>0</v>
      </c>
      <c r="S88" s="159">
        <v>-5272936</v>
      </c>
      <c r="T88" s="2" t="s">
        <v>72</v>
      </c>
    </row>
    <row r="89" spans="1:20" ht="12.75" customHeight="1">
      <c r="A89" s="167">
        <v>15</v>
      </c>
      <c r="B89" s="11" t="s">
        <v>139</v>
      </c>
      <c r="C89" s="132"/>
      <c r="D89" s="69">
        <f>SUM(D85:D88)</f>
        <v>24546088</v>
      </c>
      <c r="E89" s="73">
        <f>SUM(E85:E88)</f>
        <v>24546088</v>
      </c>
      <c r="F89" s="74">
        <f>SUM(F85:F88)</f>
        <v>0</v>
      </c>
      <c r="G89" s="69">
        <v>0</v>
      </c>
      <c r="H89" s="73">
        <v>0</v>
      </c>
      <c r="I89" s="75">
        <f>SUM(I85:I88)</f>
        <v>0</v>
      </c>
      <c r="J89" s="69">
        <f>SUM(J85:J88)</f>
        <v>5000216</v>
      </c>
      <c r="K89" s="73">
        <f>SUM(K85:K88)</f>
        <v>5000216</v>
      </c>
      <c r="L89" s="74">
        <f>SUM(L85:L88)</f>
        <v>0</v>
      </c>
      <c r="M89" s="69">
        <v>1641164</v>
      </c>
      <c r="N89" s="73">
        <v>1641164</v>
      </c>
      <c r="O89" s="73">
        <f>SUM(O85:O88)</f>
        <v>0</v>
      </c>
      <c r="P89" s="73">
        <f>M89-G89</f>
        <v>1641164</v>
      </c>
      <c r="Q89" s="73">
        <f>N89-H89</f>
        <v>1641164</v>
      </c>
      <c r="R89" s="73">
        <f>SUM(R85:R88)</f>
        <v>0</v>
      </c>
      <c r="S89" s="159"/>
      <c r="T89" s="2"/>
    </row>
    <row r="90" spans="1:20" ht="12.75" customHeight="1">
      <c r="A90" s="167"/>
      <c r="B90" s="11" t="s">
        <v>141</v>
      </c>
      <c r="C90" s="132"/>
      <c r="D90" s="69">
        <f>SUM(D88:D89)</f>
        <v>36819132</v>
      </c>
      <c r="E90" s="73">
        <f>SUM(E88:E89)</f>
        <v>36819132</v>
      </c>
      <c r="F90" s="74">
        <f>SUM(F88:F89)</f>
        <v>0</v>
      </c>
      <c r="G90" s="69">
        <f aca="true" t="shared" si="46" ref="G90:R90">SUM(G87:G89)</f>
        <v>30581538</v>
      </c>
      <c r="H90" s="69">
        <f t="shared" si="46"/>
        <v>30581538</v>
      </c>
      <c r="I90" s="69">
        <f t="shared" si="46"/>
        <v>0</v>
      </c>
      <c r="J90" s="69">
        <f t="shared" si="46"/>
        <v>10000432</v>
      </c>
      <c r="K90" s="69">
        <f t="shared" si="46"/>
        <v>10000432</v>
      </c>
      <c r="L90" s="69">
        <f t="shared" si="46"/>
        <v>0</v>
      </c>
      <c r="M90" s="69">
        <f t="shared" si="46"/>
        <v>35081538</v>
      </c>
      <c r="N90" s="69">
        <f t="shared" si="46"/>
        <v>35081538</v>
      </c>
      <c r="O90" s="69">
        <f t="shared" si="46"/>
        <v>0</v>
      </c>
      <c r="P90" s="69">
        <f t="shared" si="46"/>
        <v>4500000</v>
      </c>
      <c r="Q90" s="69">
        <f t="shared" si="46"/>
        <v>4500000</v>
      </c>
      <c r="R90" s="69">
        <f t="shared" si="46"/>
        <v>0</v>
      </c>
      <c r="S90" s="159"/>
      <c r="T90" s="2"/>
    </row>
    <row r="91" spans="1:20" ht="15">
      <c r="A91" s="135"/>
      <c r="B91" s="176"/>
      <c r="C91" s="177"/>
      <c r="D91" s="99"/>
      <c r="E91" s="100"/>
      <c r="F91" s="101"/>
      <c r="G91" s="99"/>
      <c r="H91" s="100"/>
      <c r="I91" s="101"/>
      <c r="J91" s="71"/>
      <c r="K91" s="70"/>
      <c r="L91" s="72"/>
      <c r="M91" s="71"/>
      <c r="N91" s="70"/>
      <c r="O91" s="70"/>
      <c r="P91" s="178"/>
      <c r="Q91" s="178"/>
      <c r="R91" s="178"/>
      <c r="S91" s="159"/>
      <c r="T91" s="2"/>
    </row>
    <row r="92" spans="1:20" ht="15">
      <c r="A92" s="110"/>
      <c r="B92" s="111" t="s">
        <v>42</v>
      </c>
      <c r="C92" s="133"/>
      <c r="D92" s="112">
        <f aca="true" t="shared" si="47" ref="D92:R92">SUM(D84:D89)</f>
        <v>136830851.97</v>
      </c>
      <c r="E92" s="113">
        <f t="shared" si="47"/>
        <v>124312311</v>
      </c>
      <c r="F92" s="114">
        <f t="shared" si="47"/>
        <v>12518540.969999999</v>
      </c>
      <c r="G92" s="112">
        <f t="shared" si="47"/>
        <v>86187135.03</v>
      </c>
      <c r="H92" s="113">
        <f t="shared" si="47"/>
        <v>73104937</v>
      </c>
      <c r="I92" s="114">
        <f t="shared" si="47"/>
        <v>13082198.030000001</v>
      </c>
      <c r="J92" s="112">
        <f t="shared" si="47"/>
        <v>70380823.46000001</v>
      </c>
      <c r="K92" s="113">
        <f t="shared" si="47"/>
        <v>60701076.489999995</v>
      </c>
      <c r="L92" s="114">
        <f t="shared" si="47"/>
        <v>9679746.969999999</v>
      </c>
      <c r="M92" s="112">
        <f t="shared" si="47"/>
        <v>123353433.94</v>
      </c>
      <c r="N92" s="113">
        <f t="shared" si="47"/>
        <v>106152039.91</v>
      </c>
      <c r="O92" s="117">
        <f t="shared" si="47"/>
        <v>17201394.03</v>
      </c>
      <c r="P92" s="117">
        <f t="shared" si="47"/>
        <v>37166298.91</v>
      </c>
      <c r="Q92" s="117">
        <f t="shared" si="47"/>
        <v>33047102.91</v>
      </c>
      <c r="R92" s="117">
        <f t="shared" si="47"/>
        <v>4119196</v>
      </c>
      <c r="S92" s="2"/>
      <c r="T92" s="2"/>
    </row>
    <row r="93" spans="2:14" ht="15">
      <c r="B93" s="1"/>
      <c r="C93" s="1"/>
      <c r="F93" s="95" t="s">
        <v>57</v>
      </c>
      <c r="G93" s="109">
        <f>D92+G92</f>
        <v>223017987</v>
      </c>
      <c r="H93" s="109" t="e">
        <f>#REF!-G93</f>
        <v>#REF!</v>
      </c>
      <c r="L93" t="s">
        <v>57</v>
      </c>
      <c r="M93" s="8">
        <f>J92+M92</f>
        <v>193734257.4</v>
      </c>
      <c r="N93" s="8"/>
    </row>
    <row r="94" spans="6:13" ht="15">
      <c r="F94" s="95" t="s">
        <v>58</v>
      </c>
      <c r="G94" s="109">
        <f>D92+G92+K92</f>
        <v>283719063.49</v>
      </c>
      <c r="L94" t="s">
        <v>58</v>
      </c>
      <c r="M94" s="8"/>
    </row>
    <row r="95" spans="7:13" ht="15">
      <c r="G95" s="109" t="e">
        <f>G94-#REF!</f>
        <v>#REF!</v>
      </c>
      <c r="M95" s="8"/>
    </row>
    <row r="96" spans="7:14" ht="15">
      <c r="G96" s="109" t="e">
        <f>D78-#REF!+D60-#REF!+D50-#REF!+D49-#REF!+D48-#REF!+D47-#REF!+D45-#REF!+D21-#REF!+D14-#REF!</f>
        <v>#REF!</v>
      </c>
      <c r="H96" s="109" t="e">
        <f>G95-G96</f>
        <v>#REF!</v>
      </c>
      <c r="M96" s="8"/>
      <c r="N96" s="8"/>
    </row>
  </sheetData>
  <sheetProtection/>
  <mergeCells count="8">
    <mergeCell ref="P2:R2"/>
    <mergeCell ref="P3:R3"/>
    <mergeCell ref="J3:L3"/>
    <mergeCell ref="M3:O3"/>
    <mergeCell ref="D3:F3"/>
    <mergeCell ref="G3:I3"/>
    <mergeCell ref="D2:I2"/>
    <mergeCell ref="J2:O2"/>
  </mergeCells>
  <printOptions horizontalCentered="1"/>
  <pageMargins left="0.11811023622047245" right="0.11811023622047245" top="0.5905511811023623" bottom="0.5905511811023623" header="0.31496062992125984" footer="0.31496062992125984"/>
  <pageSetup horizontalDpi="600" verticalDpi="600" orientation="portrait" paperSize="8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36.28125" style="0" customWidth="1"/>
    <col min="2" max="2" width="22.28125" style="0" customWidth="1"/>
    <col min="3" max="4" width="11.28125" style="0" hidden="1" customWidth="1"/>
    <col min="5" max="5" width="9.421875" style="0" hidden="1" customWidth="1"/>
    <col min="6" max="7" width="11.421875" style="0" bestFit="1" customWidth="1"/>
    <col min="8" max="8" width="9.28125" style="0" bestFit="1" customWidth="1"/>
    <col min="9" max="10" width="11.28125" style="0" hidden="1" customWidth="1"/>
    <col min="11" max="11" width="9.421875" style="0" hidden="1" customWidth="1"/>
    <col min="12" max="13" width="11.421875" style="0" bestFit="1" customWidth="1"/>
    <col min="14" max="14" width="9.28125" style="0" bestFit="1" customWidth="1"/>
    <col min="15" max="15" width="10.8515625" style="0" hidden="1" customWidth="1"/>
    <col min="16" max="16" width="29.8515625" style="0" hidden="1" customWidth="1"/>
    <col min="17" max="17" width="10.00390625" style="0" customWidth="1"/>
    <col min="18" max="18" width="10.421875" style="0" customWidth="1"/>
  </cols>
  <sheetData>
    <row r="1" spans="2:19" ht="30.75" customHeight="1" thickBot="1">
      <c r="B1" s="156"/>
      <c r="C1" s="233" t="s">
        <v>61</v>
      </c>
      <c r="D1" s="234"/>
      <c r="E1" s="234"/>
      <c r="F1" s="234"/>
      <c r="G1" s="234"/>
      <c r="H1" s="235"/>
      <c r="I1" s="233" t="s">
        <v>62</v>
      </c>
      <c r="J1" s="234"/>
      <c r="K1" s="234"/>
      <c r="L1" s="234"/>
      <c r="M1" s="234"/>
      <c r="N1" s="236"/>
      <c r="Q1" s="223" t="s">
        <v>133</v>
      </c>
      <c r="R1" s="223"/>
      <c r="S1" s="224"/>
    </row>
    <row r="2" spans="1:19" s="17" customFormat="1" ht="50.25" customHeight="1" thickBot="1">
      <c r="A2" s="16"/>
      <c r="B2" s="157" t="s">
        <v>130</v>
      </c>
      <c r="C2" s="228" t="s">
        <v>51</v>
      </c>
      <c r="D2" s="229"/>
      <c r="E2" s="230"/>
      <c r="F2" s="231" t="s">
        <v>50</v>
      </c>
      <c r="G2" s="229"/>
      <c r="H2" s="232"/>
      <c r="I2" s="231" t="s">
        <v>51</v>
      </c>
      <c r="J2" s="229"/>
      <c r="K2" s="230"/>
      <c r="L2" s="231" t="s">
        <v>50</v>
      </c>
      <c r="M2" s="229"/>
      <c r="N2" s="229"/>
      <c r="O2" s="143"/>
      <c r="Q2" s="225" t="s">
        <v>134</v>
      </c>
      <c r="R2" s="226"/>
      <c r="S2" s="227"/>
    </row>
    <row r="3" spans="1:19" s="17" customFormat="1" ht="45.75" customHeight="1">
      <c r="A3" s="151" t="s">
        <v>43</v>
      </c>
      <c r="B3" s="158"/>
      <c r="C3" s="144" t="s">
        <v>46</v>
      </c>
      <c r="D3" s="145" t="s">
        <v>47</v>
      </c>
      <c r="E3" s="146" t="s">
        <v>48</v>
      </c>
      <c r="F3" s="147" t="s">
        <v>49</v>
      </c>
      <c r="G3" s="145" t="s">
        <v>47</v>
      </c>
      <c r="H3" s="146" t="s">
        <v>48</v>
      </c>
      <c r="I3" s="144" t="s">
        <v>46</v>
      </c>
      <c r="J3" s="145" t="s">
        <v>47</v>
      </c>
      <c r="K3" s="146" t="s">
        <v>48</v>
      </c>
      <c r="L3" s="147" t="s">
        <v>49</v>
      </c>
      <c r="M3" s="145" t="s">
        <v>47</v>
      </c>
      <c r="N3" s="148" t="s">
        <v>48</v>
      </c>
      <c r="O3" s="35" t="s">
        <v>63</v>
      </c>
      <c r="P3" s="15" t="s">
        <v>70</v>
      </c>
      <c r="Q3" s="180" t="s">
        <v>49</v>
      </c>
      <c r="R3" s="181" t="s">
        <v>47</v>
      </c>
      <c r="S3" s="182" t="s">
        <v>48</v>
      </c>
    </row>
    <row r="4" spans="1:19" s="17" customFormat="1" ht="48">
      <c r="A4" s="152" t="s">
        <v>104</v>
      </c>
      <c r="B4" s="3" t="s">
        <v>79</v>
      </c>
      <c r="C4" s="36">
        <v>0</v>
      </c>
      <c r="D4" s="39">
        <v>0</v>
      </c>
      <c r="E4" s="37">
        <f>C4-D4</f>
        <v>0</v>
      </c>
      <c r="F4" s="38">
        <v>28940374</v>
      </c>
      <c r="G4" s="39">
        <f>F4</f>
        <v>28940374</v>
      </c>
      <c r="H4" s="37">
        <f>F4-G4</f>
        <v>0</v>
      </c>
      <c r="I4" s="36">
        <v>0</v>
      </c>
      <c r="J4" s="39">
        <v>0</v>
      </c>
      <c r="K4" s="37">
        <f>I4-J4</f>
        <v>0</v>
      </c>
      <c r="L4" s="38">
        <v>28940374</v>
      </c>
      <c r="M4" s="39">
        <f>L4</f>
        <v>28940374</v>
      </c>
      <c r="N4" s="141">
        <f>L4-M4</f>
        <v>0</v>
      </c>
      <c r="O4" s="38"/>
      <c r="P4" s="36"/>
      <c r="Q4" s="183">
        <f aca="true" t="shared" si="0" ref="Q4:S7">L4-F4</f>
        <v>0</v>
      </c>
      <c r="R4" s="184">
        <f t="shared" si="0"/>
        <v>0</v>
      </c>
      <c r="S4" s="185">
        <f t="shared" si="0"/>
        <v>0</v>
      </c>
    </row>
    <row r="5" spans="1:19" s="17" customFormat="1" ht="39" customHeight="1">
      <c r="A5" s="152" t="s">
        <v>105</v>
      </c>
      <c r="B5" s="3" t="s">
        <v>83</v>
      </c>
      <c r="C5" s="36">
        <v>8773044</v>
      </c>
      <c r="D5" s="39">
        <v>8773044</v>
      </c>
      <c r="E5" s="37">
        <f>C5-D5</f>
        <v>0</v>
      </c>
      <c r="F5" s="38">
        <v>0</v>
      </c>
      <c r="G5" s="39">
        <v>0</v>
      </c>
      <c r="H5" s="37">
        <f>F5-G5</f>
        <v>0</v>
      </c>
      <c r="I5" s="140">
        <v>0</v>
      </c>
      <c r="J5" s="139">
        <v>0</v>
      </c>
      <c r="K5" s="37">
        <f>I5-J5</f>
        <v>0</v>
      </c>
      <c r="L5" s="138">
        <v>4500000</v>
      </c>
      <c r="M5" s="139">
        <v>4500000</v>
      </c>
      <c r="N5" s="141">
        <f>L5-M5</f>
        <v>0</v>
      </c>
      <c r="O5" s="38">
        <f>-(C5-L5)</f>
        <v>-4273044</v>
      </c>
      <c r="P5" s="116" t="s">
        <v>69</v>
      </c>
      <c r="Q5" s="183">
        <f t="shared" si="0"/>
        <v>4500000</v>
      </c>
      <c r="R5" s="184">
        <f t="shared" si="0"/>
        <v>4500000</v>
      </c>
      <c r="S5" s="185">
        <f t="shared" si="0"/>
        <v>0</v>
      </c>
    </row>
    <row r="6" spans="1:19" s="17" customFormat="1" ht="28.5" customHeight="1">
      <c r="A6" s="152" t="s">
        <v>108</v>
      </c>
      <c r="B6" s="3" t="s">
        <v>86</v>
      </c>
      <c r="C6" s="36">
        <v>500000</v>
      </c>
      <c r="D6" s="39">
        <v>500000</v>
      </c>
      <c r="E6" s="37">
        <f>C6-D6</f>
        <v>0</v>
      </c>
      <c r="F6" s="38">
        <v>0</v>
      </c>
      <c r="G6" s="39">
        <v>0</v>
      </c>
      <c r="H6" s="37">
        <f>F6-G6</f>
        <v>0</v>
      </c>
      <c r="I6" s="140">
        <v>436388</v>
      </c>
      <c r="J6" s="139">
        <v>436388</v>
      </c>
      <c r="K6" s="37">
        <f>I6-J6</f>
        <v>0</v>
      </c>
      <c r="L6" s="38"/>
      <c r="M6" s="39">
        <v>0</v>
      </c>
      <c r="N6" s="141">
        <f>L6-M6</f>
        <v>0</v>
      </c>
      <c r="O6" s="38">
        <v>-63612</v>
      </c>
      <c r="P6" s="116" t="s">
        <v>67</v>
      </c>
      <c r="Q6" s="183">
        <f t="shared" si="0"/>
        <v>0</v>
      </c>
      <c r="R6" s="184">
        <f t="shared" si="0"/>
        <v>0</v>
      </c>
      <c r="S6" s="185">
        <f t="shared" si="0"/>
        <v>0</v>
      </c>
    </row>
    <row r="7" spans="1:19" s="17" customFormat="1" ht="28.5" customHeight="1" thickBot="1">
      <c r="A7" s="152" t="s">
        <v>119</v>
      </c>
      <c r="B7" s="3" t="s">
        <v>89</v>
      </c>
      <c r="C7" s="40">
        <v>3000000</v>
      </c>
      <c r="D7" s="43">
        <v>3000000</v>
      </c>
      <c r="E7" s="41">
        <f>C7-D7</f>
        <v>0</v>
      </c>
      <c r="F7" s="42">
        <v>0</v>
      </c>
      <c r="G7" s="43">
        <v>0</v>
      </c>
      <c r="H7" s="41">
        <f>F7-G7</f>
        <v>0</v>
      </c>
      <c r="I7" s="149">
        <v>2063720</v>
      </c>
      <c r="J7" s="150">
        <v>2063720</v>
      </c>
      <c r="K7" s="41">
        <f>I7-J7</f>
        <v>0</v>
      </c>
      <c r="L7" s="42">
        <v>0</v>
      </c>
      <c r="M7" s="43">
        <v>0</v>
      </c>
      <c r="N7" s="141">
        <f>L7-M7</f>
        <v>0</v>
      </c>
      <c r="O7" s="38">
        <f>-(C7-I7)</f>
        <v>-936280</v>
      </c>
      <c r="P7" s="116" t="s">
        <v>68</v>
      </c>
      <c r="Q7" s="183">
        <f t="shared" si="0"/>
        <v>0</v>
      </c>
      <c r="R7" s="184">
        <f t="shared" si="0"/>
        <v>0</v>
      </c>
      <c r="S7" s="185">
        <f t="shared" si="0"/>
        <v>0</v>
      </c>
    </row>
    <row r="8" spans="1:19" s="17" customFormat="1" ht="15.75" thickBot="1" thickTop="1">
      <c r="A8" s="153" t="s">
        <v>44</v>
      </c>
      <c r="B8" s="3"/>
      <c r="C8" s="44">
        <f aca="true" t="shared" si="1" ref="C8:H8">SUM(C4:C7)</f>
        <v>12273044</v>
      </c>
      <c r="D8" s="52">
        <f t="shared" si="1"/>
        <v>12273044</v>
      </c>
      <c r="E8" s="54">
        <f t="shared" si="1"/>
        <v>0</v>
      </c>
      <c r="F8" s="46">
        <f t="shared" si="1"/>
        <v>28940374</v>
      </c>
      <c r="G8" s="56">
        <f t="shared" si="1"/>
        <v>28940374</v>
      </c>
      <c r="H8" s="54">
        <f t="shared" si="1"/>
        <v>0</v>
      </c>
      <c r="I8" s="44">
        <f aca="true" t="shared" si="2" ref="I8:N8">SUM(I4:I7)</f>
        <v>2500108</v>
      </c>
      <c r="J8" s="52">
        <f t="shared" si="2"/>
        <v>2500108</v>
      </c>
      <c r="K8" s="54">
        <f t="shared" si="2"/>
        <v>0</v>
      </c>
      <c r="L8" s="45">
        <f t="shared" si="2"/>
        <v>33440374</v>
      </c>
      <c r="M8" s="45">
        <f t="shared" si="2"/>
        <v>33440374</v>
      </c>
      <c r="N8" s="46">
        <f t="shared" si="2"/>
        <v>0</v>
      </c>
      <c r="O8" s="38"/>
      <c r="P8" s="36"/>
      <c r="Q8" s="186">
        <f>SUM(Q4:Q7)</f>
        <v>4500000</v>
      </c>
      <c r="R8" s="186">
        <f>SUM(R4:R7)</f>
        <v>4500000</v>
      </c>
      <c r="S8" s="187">
        <f>SUM(S4:S7)</f>
        <v>0</v>
      </c>
    </row>
    <row r="9" spans="1:19" ht="26.25" thickBot="1" thickTop="1">
      <c r="A9" s="154" t="s">
        <v>23</v>
      </c>
      <c r="B9" s="3" t="s">
        <v>76</v>
      </c>
      <c r="C9" s="47">
        <v>0</v>
      </c>
      <c r="D9" s="50">
        <v>0</v>
      </c>
      <c r="E9" s="48">
        <f>C9-D9</f>
        <v>0</v>
      </c>
      <c r="F9" s="49">
        <v>1641164</v>
      </c>
      <c r="G9" s="50">
        <v>1641164</v>
      </c>
      <c r="H9" s="48">
        <f>F9-G9</f>
        <v>0</v>
      </c>
      <c r="I9" s="47">
        <v>0</v>
      </c>
      <c r="J9" s="50">
        <v>0</v>
      </c>
      <c r="K9" s="48">
        <f>I9-J9</f>
        <v>0</v>
      </c>
      <c r="L9" s="49">
        <v>1641164</v>
      </c>
      <c r="M9" s="50">
        <v>1641164</v>
      </c>
      <c r="N9" s="141">
        <f>L9-M9</f>
        <v>0</v>
      </c>
      <c r="O9" s="38"/>
      <c r="P9" s="36"/>
      <c r="Q9" s="183">
        <f>L9-F9</f>
        <v>0</v>
      </c>
      <c r="R9" s="184">
        <f>M9-G9</f>
        <v>0</v>
      </c>
      <c r="S9" s="185">
        <f>N9-H9</f>
        <v>0</v>
      </c>
    </row>
    <row r="10" spans="1:19" ht="16.5" thickBot="1" thickTop="1">
      <c r="A10" s="153" t="s">
        <v>45</v>
      </c>
      <c r="B10" s="3"/>
      <c r="C10" s="44">
        <f aca="true" t="shared" si="3" ref="C10:N10">C9</f>
        <v>0</v>
      </c>
      <c r="D10" s="45">
        <f t="shared" si="3"/>
        <v>0</v>
      </c>
      <c r="E10" s="54">
        <f t="shared" si="3"/>
        <v>0</v>
      </c>
      <c r="F10" s="56">
        <f t="shared" si="3"/>
        <v>1641164</v>
      </c>
      <c r="G10" s="45">
        <f t="shared" si="3"/>
        <v>1641164</v>
      </c>
      <c r="H10" s="54">
        <f t="shared" si="3"/>
        <v>0</v>
      </c>
      <c r="I10" s="44">
        <f t="shared" si="3"/>
        <v>0</v>
      </c>
      <c r="J10" s="45">
        <f t="shared" si="3"/>
        <v>0</v>
      </c>
      <c r="K10" s="54">
        <f t="shared" si="3"/>
        <v>0</v>
      </c>
      <c r="L10" s="56">
        <f t="shared" si="3"/>
        <v>1641164</v>
      </c>
      <c r="M10" s="45">
        <f t="shared" si="3"/>
        <v>1641164</v>
      </c>
      <c r="N10" s="45">
        <f t="shared" si="3"/>
        <v>0</v>
      </c>
      <c r="O10" s="38"/>
      <c r="P10" s="36"/>
      <c r="Q10" s="188">
        <f>Q9</f>
        <v>0</v>
      </c>
      <c r="R10" s="186">
        <f>R9</f>
        <v>0</v>
      </c>
      <c r="S10" s="186">
        <f>S9</f>
        <v>0</v>
      </c>
    </row>
    <row r="11" spans="1:19" ht="15.75" thickTop="1">
      <c r="A11" s="155" t="s">
        <v>28</v>
      </c>
      <c r="B11" s="3"/>
      <c r="C11" s="51">
        <f aca="true" t="shared" si="4" ref="C11:H11">C8+C10</f>
        <v>12273044</v>
      </c>
      <c r="D11" s="51">
        <f t="shared" si="4"/>
        <v>12273044</v>
      </c>
      <c r="E11" s="55">
        <f t="shared" si="4"/>
        <v>0</v>
      </c>
      <c r="F11" s="53">
        <f t="shared" si="4"/>
        <v>30581538</v>
      </c>
      <c r="G11" s="51">
        <f t="shared" si="4"/>
        <v>30581538</v>
      </c>
      <c r="H11" s="55">
        <f t="shared" si="4"/>
        <v>0</v>
      </c>
      <c r="I11" s="51">
        <f aca="true" t="shared" si="5" ref="I11:N11">I8+I10</f>
        <v>2500108</v>
      </c>
      <c r="J11" s="51">
        <f t="shared" si="5"/>
        <v>2500108</v>
      </c>
      <c r="K11" s="55">
        <f t="shared" si="5"/>
        <v>0</v>
      </c>
      <c r="L11" s="53">
        <f t="shared" si="5"/>
        <v>35081538</v>
      </c>
      <c r="M11" s="51">
        <f t="shared" si="5"/>
        <v>35081538</v>
      </c>
      <c r="N11" s="142">
        <f t="shared" si="5"/>
        <v>0</v>
      </c>
      <c r="O11" s="38"/>
      <c r="P11" s="36"/>
      <c r="Q11" s="53">
        <f>Q8+Q10</f>
        <v>4500000</v>
      </c>
      <c r="R11" s="51">
        <f>R8+R10</f>
        <v>4500000</v>
      </c>
      <c r="S11" s="142">
        <f>S8+S10</f>
        <v>0</v>
      </c>
    </row>
  </sheetData>
  <sheetProtection/>
  <mergeCells count="8">
    <mergeCell ref="Q1:S1"/>
    <mergeCell ref="Q2:S2"/>
    <mergeCell ref="C2:E2"/>
    <mergeCell ref="F2:H2"/>
    <mergeCell ref="I2:K2"/>
    <mergeCell ref="L2:N2"/>
    <mergeCell ref="C1:H1"/>
    <mergeCell ref="I1:N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2010-08-17T09:34:46Z</cp:lastPrinted>
  <dcterms:created xsi:type="dcterms:W3CDTF">2006-10-17T13:37:20Z</dcterms:created>
  <dcterms:modified xsi:type="dcterms:W3CDTF">2011-02-16T14:12:36Z</dcterms:modified>
  <cp:category/>
  <cp:version/>
  <cp:contentType/>
  <cp:contentStatus/>
</cp:coreProperties>
</file>