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80" windowWidth="14865" windowHeight="7875" activeTab="0"/>
  </bookViews>
  <sheets>
    <sheet name="Bilance" sheetId="1" r:id="rId1"/>
  </sheets>
  <definedNames>
    <definedName name="_xlnm.Print_Titles" localSheetId="0">'Bilance'!$6:$7</definedName>
  </definedNames>
  <calcPr fullCalcOnLoad="1"/>
</workbook>
</file>

<file path=xl/sharedStrings.xml><?xml version="1.0" encoding="utf-8"?>
<sst xmlns="http://schemas.openxmlformats.org/spreadsheetml/2006/main" count="593" uniqueCount="331">
  <si>
    <t>daňové příjmy</t>
  </si>
  <si>
    <t>v tom:</t>
  </si>
  <si>
    <t>Příjmy celkem</t>
  </si>
  <si>
    <t>UKAZATEL</t>
  </si>
  <si>
    <t xml:space="preserve">PŘÍJMY    </t>
  </si>
  <si>
    <t>VÝDAJE</t>
  </si>
  <si>
    <t>povinné pojistné placené zaměstnavatelem</t>
  </si>
  <si>
    <t>pohoštění a dary</t>
  </si>
  <si>
    <t>ostatní běžné výdaje</t>
  </si>
  <si>
    <t>ostatní příspěvky a dary</t>
  </si>
  <si>
    <t>pohoštění</t>
  </si>
  <si>
    <t>krizové plánování</t>
  </si>
  <si>
    <t>kap. 18 - zastupitelstvo kraje</t>
  </si>
  <si>
    <t>kap. 19 - činnost krajského úřadu</t>
  </si>
  <si>
    <t>kap. 10 - doprava</t>
  </si>
  <si>
    <t>kap. 14 - školství</t>
  </si>
  <si>
    <t>příspěvky PO na provoz</t>
  </si>
  <si>
    <t>kap. 15 - zdravotnictví</t>
  </si>
  <si>
    <t>kap. 16 - kultura</t>
  </si>
  <si>
    <t>kap. 28 - sociální věci</t>
  </si>
  <si>
    <t>kap. 41 - rezerva a ost.výd.netýk.se odvětví</t>
  </si>
  <si>
    <t>Výdaje celkem</t>
  </si>
  <si>
    <t xml:space="preserve">  z VPS</t>
  </si>
  <si>
    <t xml:space="preserve">  od úřadů práce</t>
  </si>
  <si>
    <t xml:space="preserve">  od obcí</t>
  </si>
  <si>
    <t>soustředěné pojištění majetku kraje</t>
  </si>
  <si>
    <t>řešení havarijních situací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</si>
  <si>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</si>
  <si>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</si>
  <si>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</si>
  <si>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přímé náklady na vzdělávání - SR</t>
  </si>
  <si>
    <t>soutěže a přehlídky - SR</t>
  </si>
  <si>
    <t>běžné výdaje</t>
  </si>
  <si>
    <t>kapitálové výdaje</t>
  </si>
  <si>
    <t>dopravní územní obslužnost:</t>
  </si>
  <si>
    <t xml:space="preserve">    autobusová doprava</t>
  </si>
  <si>
    <t xml:space="preserve">    drážní doprava</t>
  </si>
  <si>
    <t>sociální věci</t>
  </si>
  <si>
    <t>ostatní kapitálové výdaje</t>
  </si>
  <si>
    <t>kultura</t>
  </si>
  <si>
    <t xml:space="preserve">  z MŠMT</t>
  </si>
  <si>
    <t>grantové a dílčí programy a samostat.projekty</t>
  </si>
  <si>
    <t>příspěvky PO na provoz - od ÚP</t>
  </si>
  <si>
    <t>v tom pro odvětví:</t>
  </si>
  <si>
    <t>doprava</t>
  </si>
  <si>
    <t>školství</t>
  </si>
  <si>
    <t>zdravotnictví</t>
  </si>
  <si>
    <t>nedaňové příjmy</t>
  </si>
  <si>
    <t>Financování</t>
  </si>
  <si>
    <t xml:space="preserve">  z MPSV</t>
  </si>
  <si>
    <t>pronájem a nákl.na detaš.pracoviště</t>
  </si>
  <si>
    <t xml:space="preserve">vodohosp.akce dle vodního zákona </t>
  </si>
  <si>
    <t>kofinancování</t>
  </si>
  <si>
    <t>kap. 13 - evropská integrace</t>
  </si>
  <si>
    <t>kap. 12 - správa majetku kraje</t>
  </si>
  <si>
    <t xml:space="preserve">příjmy v rámci FV </t>
  </si>
  <si>
    <t>program obnovy venkova</t>
  </si>
  <si>
    <t>cestovní ruch - kapitálové výdaje</t>
  </si>
  <si>
    <t>přijaté úvěry</t>
  </si>
  <si>
    <t xml:space="preserve">             kapitálové výdaje odvětví</t>
  </si>
  <si>
    <t xml:space="preserve">             kapitál.výdaje odvětví</t>
  </si>
  <si>
    <t>kap. 02 - životní prostředí a zemědělství</t>
  </si>
  <si>
    <t>kap. 50 - Fond rozvoje a reprodukce KHK</t>
  </si>
  <si>
    <t xml:space="preserve">  od krajů</t>
  </si>
  <si>
    <t xml:space="preserve">   z toho: SÚS</t>
  </si>
  <si>
    <t xml:space="preserve">  z MMR</t>
  </si>
  <si>
    <t>kap. 39 - regionální rozvoj</t>
  </si>
  <si>
    <t xml:space="preserve">kap. 40 - územní plánování </t>
  </si>
  <si>
    <t xml:space="preserve">             běžné výdaje odvětví</t>
  </si>
  <si>
    <t xml:space="preserve">  z MPO</t>
  </si>
  <si>
    <t>kapitálové příjmy</t>
  </si>
  <si>
    <t>preventivní programy - SR</t>
  </si>
  <si>
    <t>podpora romských žáků SŠ - SR</t>
  </si>
  <si>
    <t xml:space="preserve">kap. 11 - cestovní ruch </t>
  </si>
  <si>
    <t xml:space="preserve">             nerozděleno</t>
  </si>
  <si>
    <t xml:space="preserve">   v tom: kapitálové výdaje odvětví</t>
  </si>
  <si>
    <t xml:space="preserve">            nerozděleno</t>
  </si>
  <si>
    <t xml:space="preserve">  v tom: běžné výdaje odvětví</t>
  </si>
  <si>
    <t xml:space="preserve">správa majetku kraje </t>
  </si>
  <si>
    <t xml:space="preserve">  v tom: kapitálové výdaje odvětví</t>
  </si>
  <si>
    <t xml:space="preserve">činnost krajského úřadu </t>
  </si>
  <si>
    <t>nerozděleno na odvětví</t>
  </si>
  <si>
    <t xml:space="preserve">  ze zahraničí</t>
  </si>
  <si>
    <t>projekt PILOT 1 a PILOT Z - SR</t>
  </si>
  <si>
    <t>GS 3.2-Integr.obtíž.zaměst.skupin obyv.-SR</t>
  </si>
  <si>
    <t>GS 4.1.2-Medializace turistické nabídky - SR</t>
  </si>
  <si>
    <t xml:space="preserve">  z SFDI</t>
  </si>
  <si>
    <t>silnice II/319 RK-Rokytnice v OH - SR</t>
  </si>
  <si>
    <t>podp.výuky méně vyuč.cizích jazyků - SR</t>
  </si>
  <si>
    <t>zařízení pro děti vyžadující okamžitou pomoc - SR</t>
  </si>
  <si>
    <t>splátka dodavatelského úvěru</t>
  </si>
  <si>
    <t>Schválený</t>
  </si>
  <si>
    <t>rozpočet</t>
  </si>
  <si>
    <t xml:space="preserve">  z toho: CEP</t>
  </si>
  <si>
    <t xml:space="preserve">                           životní prostředí a zemědělství</t>
  </si>
  <si>
    <t xml:space="preserve">                           volnočasové aktivity</t>
  </si>
  <si>
    <t xml:space="preserve">                           cestovní ruch</t>
  </si>
  <si>
    <t xml:space="preserve">                           školství</t>
  </si>
  <si>
    <t xml:space="preserve">                           kultura</t>
  </si>
  <si>
    <t xml:space="preserve">                           sociální věci</t>
  </si>
  <si>
    <t xml:space="preserve">                           reginální rozvoj</t>
  </si>
  <si>
    <t xml:space="preserve">zastupitelstvo kraje </t>
  </si>
  <si>
    <t>neinvestiční přijaté transfery</t>
  </si>
  <si>
    <t xml:space="preserve">  neinv.transf.ze SR v rámci souhrn.dot.vztahu</t>
  </si>
  <si>
    <t>investiční přijaté transfery</t>
  </si>
  <si>
    <t>neinvestiční transfery a.s.</t>
  </si>
  <si>
    <t>neinvestiční transfery obcím</t>
  </si>
  <si>
    <t xml:space="preserve">   z toho: neinvestiční transfery obcím</t>
  </si>
  <si>
    <t xml:space="preserve">   z toho: investiční transfery obcím</t>
  </si>
  <si>
    <t>neinvestiční transfer s.r.o. OREDO</t>
  </si>
  <si>
    <t>investiční transfery PO</t>
  </si>
  <si>
    <t>neinv.transfer Regionální radě regionu soudržnosti SV</t>
  </si>
  <si>
    <t>investiční transfery obcím</t>
  </si>
  <si>
    <t xml:space="preserve">  v tom: PO - investiční transfery</t>
  </si>
  <si>
    <t xml:space="preserve">   v tom: PO - investiční transfery</t>
  </si>
  <si>
    <t xml:space="preserve">             investiční transfery a.s.</t>
  </si>
  <si>
    <t xml:space="preserve">             PO - investiční transfery</t>
  </si>
  <si>
    <t>zapojení výsledku hospodaření</t>
  </si>
  <si>
    <t>konsolidace výdajů - příděl do soc.fondu</t>
  </si>
  <si>
    <t>Výdaje celkem po konsolidaci</t>
  </si>
  <si>
    <t>kap. 20 - použití sociálního fondu - běž.výdaje</t>
  </si>
  <si>
    <t xml:space="preserve">  ze SFŽP</t>
  </si>
  <si>
    <t>zabránění vzniku, rozvoje a šíření TBC - SR</t>
  </si>
  <si>
    <t>Technická pomoc - SR</t>
  </si>
  <si>
    <t>neinvestiční půjčené prostředky</t>
  </si>
  <si>
    <t>investiční transfery a.s.</t>
  </si>
  <si>
    <t>kap. 09 - volnočasové aktivity</t>
  </si>
  <si>
    <t>neinvestiční půjčené prostředky a.s. SÚS</t>
  </si>
  <si>
    <t>(v tis. Kč)</t>
  </si>
  <si>
    <t xml:space="preserve">  ze SÚJB</t>
  </si>
  <si>
    <t>neinvestiční transfery ze SR prostř.čerp.účtů</t>
  </si>
  <si>
    <t>investiční transfery ze SR prostř.čerp.účtů</t>
  </si>
  <si>
    <t>z toho:</t>
  </si>
  <si>
    <t>daň z příjmů právnických osob za kraje</t>
  </si>
  <si>
    <t>splátky půjček (SFDI)</t>
  </si>
  <si>
    <t>dot.ze SR poskytnuté prostř.čerpacích účtů</t>
  </si>
  <si>
    <t>úhrada daně z příjmů právnických osob za kraj</t>
  </si>
  <si>
    <t>vyhledávání budov se zvýš.výskytem radonu - SR</t>
  </si>
  <si>
    <t xml:space="preserve">            kapitálové výdaje odvětví</t>
  </si>
  <si>
    <t xml:space="preserve">                   - neinvestiční transfery</t>
  </si>
  <si>
    <t xml:space="preserve">  odvětví evropské integrace</t>
  </si>
  <si>
    <t xml:space="preserve">  odvětví sociálních věcí</t>
  </si>
  <si>
    <t>splátka leasingu RC NP</t>
  </si>
  <si>
    <t xml:space="preserve">                  - neinvestiční transfery</t>
  </si>
  <si>
    <t xml:space="preserve">  z MK</t>
  </si>
  <si>
    <t>kulturní aktivity - SR</t>
  </si>
  <si>
    <t>projekty v rámci VISK - SR</t>
  </si>
  <si>
    <t>vklad pro založení a. s.</t>
  </si>
  <si>
    <t>investiční půjčené prostředky a. s.</t>
  </si>
  <si>
    <t>výdaje z finančního vypořádání</t>
  </si>
  <si>
    <t>Upravený rozpočet</t>
  </si>
  <si>
    <t>Skutečnost</t>
  </si>
  <si>
    <t xml:space="preserve">  z MZ</t>
  </si>
  <si>
    <t>náhr.škod způsob.vybr.chráněnými živočichy - SR</t>
  </si>
  <si>
    <t>likvidace nepoužitelných léčiv - SR</t>
  </si>
  <si>
    <t xml:space="preserve">rezerva </t>
  </si>
  <si>
    <t xml:space="preserve">v tom odvětví: </t>
  </si>
  <si>
    <t xml:space="preserve">  životní prostředí a zemědělství</t>
  </si>
  <si>
    <t xml:space="preserve">   v tom: platby za odebrané mn. podzem.vody</t>
  </si>
  <si>
    <t xml:space="preserve">             ost.nedaňové příjmy</t>
  </si>
  <si>
    <t xml:space="preserve">  doprava</t>
  </si>
  <si>
    <t xml:space="preserve">   v tom: odvody PO z IF</t>
  </si>
  <si>
    <t xml:space="preserve">  školství</t>
  </si>
  <si>
    <t xml:space="preserve">             ost.odvody PO</t>
  </si>
  <si>
    <t>x</t>
  </si>
  <si>
    <t xml:space="preserve">  zdravotnictví</t>
  </si>
  <si>
    <t xml:space="preserve">             příjmy z pronájmu majetku</t>
  </si>
  <si>
    <t xml:space="preserve">  kultura</t>
  </si>
  <si>
    <t xml:space="preserve">  činnost krajského úřadu</t>
  </si>
  <si>
    <t xml:space="preserve">   v tom: příjmy z pronájmu majetku</t>
  </si>
  <si>
    <t xml:space="preserve">  sociální věci</t>
  </si>
  <si>
    <t xml:space="preserve">             splátky půjček</t>
  </si>
  <si>
    <t xml:space="preserve">  ostatní příjmy</t>
  </si>
  <si>
    <t xml:space="preserve">   v tom: přijaté úroky</t>
  </si>
  <si>
    <t>v tom odvětví: dopravy</t>
  </si>
  <si>
    <t xml:space="preserve">                    správa majetku kraje</t>
  </si>
  <si>
    <t xml:space="preserve">                    školství</t>
  </si>
  <si>
    <t xml:space="preserve">                    soc.věci</t>
  </si>
  <si>
    <t>%</t>
  </si>
  <si>
    <t xml:space="preserve">  odvětví kultury</t>
  </si>
  <si>
    <t xml:space="preserve">  z Úřadu vlády</t>
  </si>
  <si>
    <t xml:space="preserve">        z toho obce</t>
  </si>
  <si>
    <t>poplatky</t>
  </si>
  <si>
    <t xml:space="preserve">                    zastupitelstvo kraje</t>
  </si>
  <si>
    <t>Saldo příjmů a výdajů</t>
  </si>
  <si>
    <t xml:space="preserve">   v tom: splátky půjčených prostř.</t>
  </si>
  <si>
    <t xml:space="preserve">  evropská integrace </t>
  </si>
  <si>
    <t>výd.na krajs.koordinátora rom.poradců - SR</t>
  </si>
  <si>
    <t>kofinancování a předfinancování</t>
  </si>
  <si>
    <t>investiční půjčené prostředky obcím</t>
  </si>
  <si>
    <t xml:space="preserve">             neinvestiční transfery a.s.</t>
  </si>
  <si>
    <t xml:space="preserve">  z MZV</t>
  </si>
  <si>
    <t xml:space="preserve">  z Národního fondu</t>
  </si>
  <si>
    <t xml:space="preserve">  ze SFDI</t>
  </si>
  <si>
    <t>odvětví správy majetku kraje</t>
  </si>
  <si>
    <t xml:space="preserve">  odvětví zdravotnictví</t>
  </si>
  <si>
    <t>komunikace v rámci průmyslové zóny - SR</t>
  </si>
  <si>
    <t xml:space="preserve">neinvestiční půjčené prostředky a.s.  </t>
  </si>
  <si>
    <t>dotace ze SR posky.prostř.čerp.účtu - SR</t>
  </si>
  <si>
    <t>kompenzační pomůcky - SR</t>
  </si>
  <si>
    <t>správní a ostatní poplatky</t>
  </si>
  <si>
    <t xml:space="preserve">                    činnost krajského úřadu</t>
  </si>
  <si>
    <t xml:space="preserve">  odvětví školství</t>
  </si>
  <si>
    <t xml:space="preserve">  z MV</t>
  </si>
  <si>
    <t xml:space="preserve">  z OSFA</t>
  </si>
  <si>
    <t xml:space="preserve">  z RRRS SV</t>
  </si>
  <si>
    <t>pronájem služeb a prostor v RC NP</t>
  </si>
  <si>
    <t>obnova silničního majetku - SFDI - SR</t>
  </si>
  <si>
    <t>zajištění správy majetku kraje</t>
  </si>
  <si>
    <t>FM EHP/Norska - CZ-0037 - SR</t>
  </si>
  <si>
    <t>FM EHP/Norska - CZ-0037-sub-projekty - SR</t>
  </si>
  <si>
    <t>ESF - SR</t>
  </si>
  <si>
    <t>podpora DVPP v regionech - SR</t>
  </si>
  <si>
    <t>podpora výuky cizích jazyků - SR</t>
  </si>
  <si>
    <t>vzdělávání dětí azylantů a cizinců - SR</t>
  </si>
  <si>
    <t xml:space="preserve">  ze zvl. účtu MF</t>
  </si>
  <si>
    <t xml:space="preserve">investiční transfery obcím </t>
  </si>
  <si>
    <t>OP RLZ 5.1,5.2 Zabezp.fin.konečných uživ. - SR</t>
  </si>
  <si>
    <t>GS 4.2.2 - Moder.a rozš.ubyt.kapacit KHK - SR</t>
  </si>
  <si>
    <t xml:space="preserve">             z toho: Centrum evr.projektování a.s.</t>
  </si>
  <si>
    <t xml:space="preserve">                        odvětví školství</t>
  </si>
  <si>
    <t>financování asistentů pedagoga - SR</t>
  </si>
  <si>
    <t>inv.dot.HZS KHK na výst.Centrál.pož.st.a stř.ZZS HK</t>
  </si>
  <si>
    <t>OP LZZ Rozvoj dostup.a kvality soc.sl.v KHK - SR</t>
  </si>
  <si>
    <t>OP LZZ Služby sociální prevence v KHK - SR</t>
  </si>
  <si>
    <t>koncepce prev.kriminality na r.2009-2011 v KHK - SR</t>
  </si>
  <si>
    <t>úhrada nákl.pro spec.odb. - inspekce soc.sl. - SR</t>
  </si>
  <si>
    <t>protiradonová opatření - SR</t>
  </si>
  <si>
    <t>výdaje jednotek sborů dobrovolných hasičů obcí-SR</t>
  </si>
  <si>
    <t xml:space="preserve">                   nerozděleno</t>
  </si>
  <si>
    <t xml:space="preserve">  správa majetku kraje </t>
  </si>
  <si>
    <t xml:space="preserve">   v tom: splátky půjček</t>
  </si>
  <si>
    <t>přijaté půjčené prostředky (SFDI)</t>
  </si>
  <si>
    <t xml:space="preserve">             ostatní příjmy</t>
  </si>
  <si>
    <t xml:space="preserve">  z depozitního účtu</t>
  </si>
  <si>
    <t xml:space="preserve">  od DSO</t>
  </si>
  <si>
    <t xml:space="preserve">             splátky půjček - SF</t>
  </si>
  <si>
    <t xml:space="preserve">  z MDO</t>
  </si>
  <si>
    <t xml:space="preserve">            ost.nedaňové příjmy</t>
  </si>
  <si>
    <t xml:space="preserve">   v tom: ost.nedaňové příjmy</t>
  </si>
  <si>
    <t xml:space="preserve">  zastupitelstvo kraje </t>
  </si>
  <si>
    <t xml:space="preserve">  regionální rozvoj</t>
  </si>
  <si>
    <t xml:space="preserve">  cestovní ruch </t>
  </si>
  <si>
    <t>real.projektu Kuks-stálá přírodní výstavní síň</t>
  </si>
  <si>
    <t>odměny vč.refundací a náhrad mezd v době nemoci</t>
  </si>
  <si>
    <t>platy zam.a ost.pl.za prov.práci vč.náhr.m.v době nem.</t>
  </si>
  <si>
    <t>kofinancování a předfinancování - příspěvek pro CEP</t>
  </si>
  <si>
    <t>GG VK 3.2 - Podpora nabídky dalšího vzdělávání - SR</t>
  </si>
  <si>
    <t>Projekt technické pomoci OPPS ČR-PR 2007-2013 - SR</t>
  </si>
  <si>
    <t>školní vybavení pro žáky 1.ročníku ZŠ - SR</t>
  </si>
  <si>
    <t>řešení mezir.snížení žáků a spec.problémů reg.šk.-SR</t>
  </si>
  <si>
    <t>projekty RRRS SV</t>
  </si>
  <si>
    <t>OPVK-rozvoj kompet.říd.prac.škol v KHK - SR</t>
  </si>
  <si>
    <t xml:space="preserve">kofinancování a předfinancování </t>
  </si>
  <si>
    <t>neinvestiční půjčené prostředky PO</t>
  </si>
  <si>
    <t>projekt Reg.inst.ambul.psychos.sl. - RRRS SV</t>
  </si>
  <si>
    <t>neinvestiční transfer městu Trutnov na činnost muzea</t>
  </si>
  <si>
    <t>OP LZZ Podpora soc.integr.obyv.vylouč.lok.v KHK - SR</t>
  </si>
  <si>
    <t>krajský program prevence kriminality - SR</t>
  </si>
  <si>
    <t>prům.zóna Solnice-Kvasiny - SR</t>
  </si>
  <si>
    <t>IOP - územně analytické podklady pro KHK - SR</t>
  </si>
  <si>
    <t>obnova silničního majetku - z půjčky SFDI</t>
  </si>
  <si>
    <t>OP RLZ 3.3,5.1,5.2 - Zab.předfin.koneč.uživ. - SR</t>
  </si>
  <si>
    <t>ČERPÁNÍ ROZPOČTU KRÁLOVÉHRADECKÉHO KRAJE</t>
  </si>
  <si>
    <t>odstranění havarijních stavů u ozdravoven - SR</t>
  </si>
  <si>
    <t>prům.zóna Solnice-Kvasiny-ost.kap.výdaje</t>
  </si>
  <si>
    <t xml:space="preserve">prům.zóna Solnice-Kvasiny-inv.tr.obcím </t>
  </si>
  <si>
    <t>k 31. 12.  2010</t>
  </si>
  <si>
    <t>kap. 49 - Regionální inovační fond</t>
  </si>
  <si>
    <t>splátky úvěru</t>
  </si>
  <si>
    <t xml:space="preserve">  z MŽP </t>
  </si>
  <si>
    <t>OP LZZ - vzdělávání v eGON centrech krajů - SR</t>
  </si>
  <si>
    <t>OP LZZ - zvýš.kvality řízení v úřadech úz.veř.spr.-SR</t>
  </si>
  <si>
    <t>volby do Poslanecké sněmovny Parlamentu ČR - SR</t>
  </si>
  <si>
    <t>volby do Senátu PČR a zast.obcí - SR</t>
  </si>
  <si>
    <t>výdaje na sčítání lidu, domů a bytů - SR</t>
  </si>
  <si>
    <t>podpora v rámci OPŽP - SR</t>
  </si>
  <si>
    <t>úhrada odměn za čekání řidičů mezi spoji - SR</t>
  </si>
  <si>
    <t>OP - Přeshraniční spolupráce - SR</t>
  </si>
  <si>
    <t>ROP silnice a mosty - dotace z RRRS SV</t>
  </si>
  <si>
    <t>GG VK 3.2 - Podpora nabídky dalšího vzdělávání - SR 2009</t>
  </si>
  <si>
    <t>OP VK 5.1. - Technické zajištění, hodnotitelé,mzdy - SR 2009</t>
  </si>
  <si>
    <t xml:space="preserve">OP VK 5.1. - Techn.zajištění, hodnot.,mzdy - SR </t>
  </si>
  <si>
    <t>OP VK 5.1. - Technická pomoc - Hodnocení projektů 2 - SR</t>
  </si>
  <si>
    <t>OP VK 5. 2. - Publicita a informovanost - SR 2009</t>
  </si>
  <si>
    <t xml:space="preserve">OP VK 5. 2. - Publicita a informovanost - SR </t>
  </si>
  <si>
    <t>OP VK 5.3. - Podpora tvorby a přípravy projektů - SR 2009</t>
  </si>
  <si>
    <t xml:space="preserve">OP VK 5.3. - Podpora tvorby a přípr. projektů - SR </t>
  </si>
  <si>
    <t>FM EHP/Norska - CZ-0037  - SR 2009</t>
  </si>
  <si>
    <t>GG 1.1-OPVK-Zvyš.kvality ve vzdělávání - SR 2009</t>
  </si>
  <si>
    <t xml:space="preserve">GG 1.1-OPVK-Zvyš.kvality ve vzdělávání - SR </t>
  </si>
  <si>
    <t>GG 1.2-OPVK-Rovné příl.dětí,ž, se sp.vzd.potř.-SR 2009</t>
  </si>
  <si>
    <t>GG 1.3-OPVK-Další vzd.prac.škol a škol.zař. - SR 2009</t>
  </si>
  <si>
    <t xml:space="preserve">GG 1.3-OPVK-Dal.vzd.prac.škol a škol.zař.-SR </t>
  </si>
  <si>
    <t>projekt LABEL - dotace ze zahraničí</t>
  </si>
  <si>
    <t xml:space="preserve">  v tom pro odvětví:</t>
  </si>
  <si>
    <t xml:space="preserve">                    sociální věci</t>
  </si>
  <si>
    <t>investiční transfery PO - Centrum EP</t>
  </si>
  <si>
    <t>grant.a dílčí progr.a samost.projekty-odv.reg.rozvoj</t>
  </si>
  <si>
    <t>grant.a dílčí progr.a samost.projekty-odv.živ.prostředí</t>
  </si>
  <si>
    <t>inkluzívní vzděl.a vzděl.žáků se sociok.znevýh. - SR</t>
  </si>
  <si>
    <t>podpora aktivit v oblasti integrace cizinců - SR</t>
  </si>
  <si>
    <t>dobrovolnictví na Náchodsku - SR</t>
  </si>
  <si>
    <t>podpora činnosti informačních center pro děti - SR</t>
  </si>
  <si>
    <t>pokusné ověřování nové formy ukončení stř.vzděl.-SR</t>
  </si>
  <si>
    <t>OPVK-spolupr.VOŠ,VŠ a zam.při vzděl.prog.zdrav.-SR</t>
  </si>
  <si>
    <t>OPVK-Zvyš.kval.vzděl.zlepš.říd.procesů ve školách-SR</t>
  </si>
  <si>
    <t>OPVK-Cizí jazyky v podm.Společ.evr.refer.rámce - SR</t>
  </si>
  <si>
    <t>OPVK-Zlepšení podmínek pro vzdělávání na ZŠ - SR</t>
  </si>
  <si>
    <t>peněžitý vklad do a.s.</t>
  </si>
  <si>
    <t>OP LZZ Vzd.posk.a zadav.soc.sl. KHK III. - SR 2009</t>
  </si>
  <si>
    <t xml:space="preserve">OP LZZ Vzd.posk.a zadav.soc.sl. KHK III. - SR </t>
  </si>
  <si>
    <t xml:space="preserve">OP LZZ Vzd.posk.a zadav.soc.sl. KHK IV. - SR </t>
  </si>
  <si>
    <t>OP LZZ Rozvoj dostup.a kvality soc.sl.v KHK - SR 2009</t>
  </si>
  <si>
    <t>OP LZZ Rozvoj dostup.a kvality soc.sl.v KHK II.- SR</t>
  </si>
  <si>
    <t>OP LZZ Služby sociální prevence v KHK - SR 2009</t>
  </si>
  <si>
    <t>OP LZZ Podpora soc.integr.obyv.vylouč.lok.v KHK - SR 2009</t>
  </si>
  <si>
    <t>OP LZZ Podpora soc.integr.obyv.vylouč.lok.v KHK II.- SR</t>
  </si>
  <si>
    <t>OP LZZ Podpora rovných příl.žen a mužů na KÚ - SR</t>
  </si>
  <si>
    <t>investiční půjčené prostředky</t>
  </si>
  <si>
    <t>Česko - polský inovační portál - SR</t>
  </si>
  <si>
    <t>zapojení zůstatku sociálního fondu z min.let</t>
  </si>
  <si>
    <t>k 31.12.2010</t>
  </si>
  <si>
    <t>refundace výdajů-výkupy pozemků pod komunik.-SR</t>
  </si>
  <si>
    <t xml:space="preserve">GG 1.3-OPVK-Další vzd.prac.škol a škol.zař. - SR </t>
  </si>
  <si>
    <t>zajištění podm.bezpl.přípr.k začleň.žáků cizinců-SR</t>
  </si>
  <si>
    <t>proj.Přístavba Muzea války 1866 na Chlumu-RRRS SV</t>
  </si>
  <si>
    <t>protidrogová politika-kont.místo na malém městě-SR</t>
  </si>
  <si>
    <t>projekt ERANET - dot.ze zahraničí</t>
  </si>
  <si>
    <t>úhr.ztráty ve veřejné železniční osobní dopravě-SR</t>
  </si>
  <si>
    <t xml:space="preserve">GG 1.2-OPVK-Rov.příl.dětí,ž.,se sp.vzd.potř.-SR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</si>
</sst>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0\ _K_č"/>
    <numFmt numFmtId="167" formatCode="#,##0.000\ _K_č"/>
    <numFmt numFmtId="168" formatCode="0.0"/>
    <numFmt numFmtId="169" formatCode="#,##0.0"/>
    <numFmt numFmtId="170" formatCode="_-* #,##0.0\ _K_č_-;\-* #,##0.0\ _K_č_-;_-* &quot;-&quot;?\ _K_č_-;_-@_-"/>
    <numFmt numFmtId="171" formatCode="#,##0.0_ ;\-#,##0.0\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#,##0.00_ ;\-#,##0.00\ "/>
  </numFmts>
  <fonts count="4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0"/>
    </font>
    <font>
      <sz val="9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3" tint="0.599990010261535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1">
    <xf numFmtId="3" fontId="0" fillId="0" borderId="0" xfId="0" applyAlignment="1">
      <alignment/>
    </xf>
    <xf numFmtId="3" fontId="0" fillId="0" borderId="10" xfId="0" applyBorder="1" applyAlignment="1">
      <alignment/>
    </xf>
    <xf numFmtId="3" fontId="2" fillId="0" borderId="0" xfId="0" applyFont="1" applyAlignment="1">
      <alignment horizontal="center" vertical="center"/>
    </xf>
    <xf numFmtId="3" fontId="1" fillId="0" borderId="0" xfId="0" applyFont="1" applyAlignment="1">
      <alignment/>
    </xf>
    <xf numFmtId="3" fontId="0" fillId="0" borderId="0" xfId="0" applyFont="1" applyBorder="1" applyAlignment="1">
      <alignment vertical="center"/>
    </xf>
    <xf numFmtId="165" fontId="0" fillId="0" borderId="0" xfId="0" applyNumberFormat="1" applyAlignment="1">
      <alignment horizontal="center" vertical="center"/>
    </xf>
    <xf numFmtId="165" fontId="0" fillId="0" borderId="0" xfId="39" applyNumberFormat="1" applyAlignment="1">
      <alignment/>
    </xf>
    <xf numFmtId="3" fontId="0" fillId="0" borderId="0" xfId="0" applyFont="1" applyAlignment="1">
      <alignment/>
    </xf>
    <xf numFmtId="3" fontId="0" fillId="0" borderId="11" xfId="0" applyFont="1" applyBorder="1" applyAlignment="1">
      <alignment vertical="center"/>
    </xf>
    <xf numFmtId="3" fontId="2" fillId="0" borderId="11" xfId="0" applyFont="1" applyBorder="1" applyAlignment="1">
      <alignment vertical="center"/>
    </xf>
    <xf numFmtId="3" fontId="2" fillId="0" borderId="12" xfId="0" applyFont="1" applyBorder="1" applyAlignment="1">
      <alignment vertical="center"/>
    </xf>
    <xf numFmtId="3" fontId="1" fillId="0" borderId="13" xfId="0" applyFont="1" applyBorder="1" applyAlignment="1">
      <alignment vertical="center"/>
    </xf>
    <xf numFmtId="3" fontId="7" fillId="0" borderId="13" xfId="0" applyFont="1" applyBorder="1" applyAlignment="1">
      <alignment vertical="center"/>
    </xf>
    <xf numFmtId="171" fontId="1" fillId="0" borderId="10" xfId="39" applyNumberFormat="1" applyFont="1" applyBorder="1" applyAlignment="1">
      <alignment/>
    </xf>
    <xf numFmtId="171" fontId="0" fillId="0" borderId="10" xfId="39" applyNumberFormat="1" applyFont="1" applyBorder="1" applyAlignment="1">
      <alignment/>
    </xf>
    <xf numFmtId="171" fontId="1" fillId="0" borderId="10" xfId="39" applyNumberFormat="1" applyFont="1" applyBorder="1" applyAlignment="1">
      <alignment/>
    </xf>
    <xf numFmtId="171" fontId="0" fillId="0" borderId="10" xfId="39" applyNumberFormat="1" applyBorder="1" applyAlignment="1">
      <alignment/>
    </xf>
    <xf numFmtId="171" fontId="4" fillId="0" borderId="10" xfId="39" applyNumberFormat="1" applyFont="1" applyBorder="1" applyAlignment="1">
      <alignment/>
    </xf>
    <xf numFmtId="171" fontId="4" fillId="0" borderId="10" xfId="39" applyNumberFormat="1" applyFont="1" applyBorder="1" applyAlignment="1">
      <alignment/>
    </xf>
    <xf numFmtId="171" fontId="0" fillId="0" borderId="14" xfId="39" applyNumberFormat="1" applyBorder="1" applyAlignment="1">
      <alignment/>
    </xf>
    <xf numFmtId="171" fontId="0" fillId="0" borderId="15" xfId="39" applyNumberFormat="1" applyBorder="1" applyAlignment="1">
      <alignment/>
    </xf>
    <xf numFmtId="171" fontId="0" fillId="0" borderId="14" xfId="39" applyNumberFormat="1" applyFont="1" applyBorder="1" applyAlignment="1">
      <alignment/>
    </xf>
    <xf numFmtId="171" fontId="7" fillId="0" borderId="16" xfId="39" applyNumberFormat="1" applyFont="1" applyBorder="1" applyAlignment="1">
      <alignment vertical="center"/>
    </xf>
    <xf numFmtId="171" fontId="1" fillId="0" borderId="16" xfId="39" applyNumberFormat="1" applyFont="1" applyBorder="1" applyAlignment="1">
      <alignment vertical="center"/>
    </xf>
    <xf numFmtId="171" fontId="7" fillId="0" borderId="17" xfId="39" applyNumberFormat="1" applyFont="1" applyBorder="1" applyAlignment="1">
      <alignment vertical="center"/>
    </xf>
    <xf numFmtId="171" fontId="7" fillId="0" borderId="10" xfId="39" applyNumberFormat="1" applyFont="1" applyBorder="1" applyAlignment="1">
      <alignment vertical="center"/>
    </xf>
    <xf numFmtId="171" fontId="2" fillId="0" borderId="10" xfId="39" applyNumberFormat="1" applyFont="1" applyBorder="1" applyAlignment="1">
      <alignment vertical="center"/>
    </xf>
    <xf numFmtId="171" fontId="8" fillId="0" borderId="10" xfId="39" applyNumberFormat="1" applyFont="1" applyBorder="1" applyAlignment="1">
      <alignment vertical="center"/>
    </xf>
    <xf numFmtId="171" fontId="8" fillId="0" borderId="18" xfId="39" applyNumberFormat="1" applyFont="1" applyBorder="1" applyAlignment="1">
      <alignment vertical="center"/>
    </xf>
    <xf numFmtId="171" fontId="0" fillId="0" borderId="19" xfId="39" applyNumberFormat="1" applyBorder="1" applyAlignment="1">
      <alignment/>
    </xf>
    <xf numFmtId="171" fontId="0" fillId="0" borderId="14" xfId="39" applyNumberFormat="1" applyFont="1" applyBorder="1" applyAlignment="1">
      <alignment/>
    </xf>
    <xf numFmtId="164" fontId="0" fillId="0" borderId="10" xfId="39" applyNumberFormat="1" applyFont="1" applyBorder="1" applyAlignment="1">
      <alignment/>
    </xf>
    <xf numFmtId="165" fontId="0" fillId="0" borderId="10" xfId="39" applyNumberFormat="1" applyFont="1" applyBorder="1" applyAlignment="1">
      <alignment/>
    </xf>
    <xf numFmtId="164" fontId="0" fillId="0" borderId="10" xfId="39" applyNumberFormat="1" applyFont="1" applyBorder="1" applyAlignment="1">
      <alignment/>
    </xf>
    <xf numFmtId="164" fontId="0" fillId="0" borderId="10" xfId="39" applyNumberFormat="1" applyBorder="1" applyAlignment="1">
      <alignment/>
    </xf>
    <xf numFmtId="169" fontId="1" fillId="0" borderId="10" xfId="0" applyNumberFormat="1" applyFont="1" applyBorder="1" applyAlignment="1">
      <alignment/>
    </xf>
    <xf numFmtId="169" fontId="1" fillId="0" borderId="10" xfId="39" applyNumberFormat="1" applyFont="1" applyBorder="1" applyAlignment="1">
      <alignment/>
    </xf>
    <xf numFmtId="169" fontId="0" fillId="0" borderId="10" xfId="39" applyNumberFormat="1" applyFont="1" applyBorder="1" applyAlignment="1">
      <alignment/>
    </xf>
    <xf numFmtId="169" fontId="0" fillId="0" borderId="10" xfId="39" applyNumberFormat="1" applyFont="1" applyBorder="1" applyAlignment="1">
      <alignment/>
    </xf>
    <xf numFmtId="169" fontId="0" fillId="0" borderId="10" xfId="39" applyNumberFormat="1" applyBorder="1" applyAlignment="1">
      <alignment/>
    </xf>
    <xf numFmtId="169" fontId="0" fillId="0" borderId="10" xfId="39" applyNumberFormat="1" applyFont="1" applyFill="1" applyBorder="1" applyAlignment="1">
      <alignment/>
    </xf>
    <xf numFmtId="169" fontId="0" fillId="0" borderId="10" xfId="0" applyNumberFormat="1" applyBorder="1" applyAlignment="1">
      <alignment/>
    </xf>
    <xf numFmtId="166" fontId="0" fillId="0" borderId="0" xfId="39" applyNumberFormat="1" applyAlignment="1">
      <alignment/>
    </xf>
    <xf numFmtId="166" fontId="0" fillId="0" borderId="0" xfId="39" applyNumberFormat="1" applyFont="1" applyAlignment="1">
      <alignment/>
    </xf>
    <xf numFmtId="166" fontId="1" fillId="0" borderId="0" xfId="39" applyNumberFormat="1" applyFont="1" applyAlignment="1">
      <alignment/>
    </xf>
    <xf numFmtId="171" fontId="1" fillId="0" borderId="20" xfId="39" applyNumberFormat="1" applyFont="1" applyBorder="1" applyAlignment="1">
      <alignment vertical="center"/>
    </xf>
    <xf numFmtId="171" fontId="7" fillId="0" borderId="21" xfId="39" applyNumberFormat="1" applyFont="1" applyBorder="1" applyAlignment="1">
      <alignment vertical="center"/>
    </xf>
    <xf numFmtId="171" fontId="2" fillId="0" borderId="22" xfId="39" applyNumberFormat="1" applyFont="1" applyBorder="1" applyAlignment="1">
      <alignment vertical="center"/>
    </xf>
    <xf numFmtId="171" fontId="8" fillId="0" borderId="22" xfId="39" applyNumberFormat="1" applyFont="1" applyBorder="1" applyAlignment="1">
      <alignment vertical="center"/>
    </xf>
    <xf numFmtId="171" fontId="8" fillId="0" borderId="0" xfId="39" applyNumberFormat="1" applyFont="1" applyBorder="1" applyAlignment="1">
      <alignment vertical="center"/>
    </xf>
    <xf numFmtId="171" fontId="0" fillId="0" borderId="22" xfId="39" applyNumberFormat="1" applyBorder="1" applyAlignment="1">
      <alignment/>
    </xf>
    <xf numFmtId="164" fontId="2" fillId="0" borderId="0" xfId="39" applyFont="1" applyAlignment="1">
      <alignment/>
    </xf>
    <xf numFmtId="3" fontId="0" fillId="0" borderId="0" xfId="0" applyAlignment="1">
      <alignment horizontal="right"/>
    </xf>
    <xf numFmtId="3" fontId="0" fillId="0" borderId="0" xfId="0" applyFill="1" applyAlignment="1">
      <alignment/>
    </xf>
    <xf numFmtId="169" fontId="0" fillId="0" borderId="10" xfId="39" applyNumberFormat="1" applyFont="1" applyBorder="1" applyAlignment="1">
      <alignment horizontal="right"/>
    </xf>
    <xf numFmtId="169" fontId="0" fillId="0" borderId="10" xfId="39" applyNumberFormat="1" applyFont="1" applyFill="1" applyBorder="1" applyAlignment="1">
      <alignment/>
    </xf>
    <xf numFmtId="169" fontId="0" fillId="0" borderId="10" xfId="39" applyNumberFormat="1" applyFont="1" applyBorder="1" applyAlignment="1">
      <alignment horizontal="right"/>
    </xf>
    <xf numFmtId="171" fontId="0" fillId="0" borderId="10" xfId="39" applyNumberFormat="1" applyFill="1" applyBorder="1" applyAlignment="1">
      <alignment/>
    </xf>
    <xf numFmtId="171" fontId="0" fillId="0" borderId="14" xfId="39" applyNumberFormat="1" applyFont="1" applyFill="1" applyBorder="1" applyAlignment="1">
      <alignment/>
    </xf>
    <xf numFmtId="3" fontId="0" fillId="0" borderId="11" xfId="0" applyBorder="1" applyAlignment="1">
      <alignment vertical="center"/>
    </xf>
    <xf numFmtId="171" fontId="0" fillId="0" borderId="0" xfId="0" applyNumberFormat="1" applyAlignment="1">
      <alignment/>
    </xf>
    <xf numFmtId="3" fontId="9" fillId="0" borderId="23" xfId="0" applyFont="1" applyBorder="1" applyAlignment="1">
      <alignment/>
    </xf>
    <xf numFmtId="171" fontId="0" fillId="0" borderId="10" xfId="39" applyNumberFormat="1" applyFont="1" applyBorder="1" applyAlignment="1">
      <alignment/>
    </xf>
    <xf numFmtId="3" fontId="0" fillId="0" borderId="23" xfId="0" applyFont="1" applyBorder="1" applyAlignment="1">
      <alignment/>
    </xf>
    <xf numFmtId="3" fontId="9" fillId="0" borderId="23" xfId="0" applyFont="1" applyBorder="1" applyAlignment="1">
      <alignment/>
    </xf>
    <xf numFmtId="3" fontId="0" fillId="0" borderId="23" xfId="0" applyBorder="1" applyAlignment="1">
      <alignment/>
    </xf>
    <xf numFmtId="3" fontId="1" fillId="0" borderId="11" xfId="0" applyFont="1" applyBorder="1" applyAlignment="1">
      <alignment/>
    </xf>
    <xf numFmtId="169" fontId="1" fillId="0" borderId="24" xfId="0" applyNumberFormat="1" applyFont="1" applyBorder="1" applyAlignment="1">
      <alignment/>
    </xf>
    <xf numFmtId="3" fontId="3" fillId="0" borderId="11" xfId="0" applyFont="1" applyBorder="1" applyAlignment="1">
      <alignment/>
    </xf>
    <xf numFmtId="169" fontId="0" fillId="0" borderId="24" xfId="0" applyNumberFormat="1" applyFont="1" applyBorder="1" applyAlignment="1">
      <alignment/>
    </xf>
    <xf numFmtId="3" fontId="0" fillId="0" borderId="11" xfId="0" applyFont="1" applyBorder="1" applyAlignment="1">
      <alignment/>
    </xf>
    <xf numFmtId="3" fontId="1" fillId="0" borderId="11" xfId="0" applyFont="1" applyBorder="1" applyAlignment="1">
      <alignment/>
    </xf>
    <xf numFmtId="169" fontId="1" fillId="0" borderId="24" xfId="0" applyNumberFormat="1" applyFont="1" applyBorder="1" applyAlignment="1">
      <alignment horizontal="center"/>
    </xf>
    <xf numFmtId="3" fontId="3" fillId="0" borderId="11" xfId="0" applyFont="1" applyBorder="1" applyAlignment="1">
      <alignment/>
    </xf>
    <xf numFmtId="3" fontId="0" fillId="0" borderId="11" xfId="0" applyBorder="1" applyAlignment="1">
      <alignment/>
    </xf>
    <xf numFmtId="169" fontId="0" fillId="0" borderId="24" xfId="0" applyNumberFormat="1" applyFont="1" applyBorder="1" applyAlignment="1">
      <alignment horizontal="center"/>
    </xf>
    <xf numFmtId="3" fontId="0" fillId="0" borderId="11" xfId="0" applyFont="1" applyBorder="1" applyAlignment="1">
      <alignment/>
    </xf>
    <xf numFmtId="169" fontId="1" fillId="0" borderId="24" xfId="0" applyNumberFormat="1" applyFont="1" applyBorder="1" applyAlignment="1">
      <alignment/>
    </xf>
    <xf numFmtId="3" fontId="0" fillId="0" borderId="24" xfId="0" applyBorder="1" applyAlignment="1">
      <alignment/>
    </xf>
    <xf numFmtId="171" fontId="1" fillId="0" borderId="24" xfId="39" applyNumberFormat="1" applyFont="1" applyBorder="1" applyAlignment="1">
      <alignment/>
    </xf>
    <xf numFmtId="3" fontId="4" fillId="0" borderId="11" xfId="0" applyFont="1" applyBorder="1" applyAlignment="1">
      <alignment/>
    </xf>
    <xf numFmtId="171" fontId="4" fillId="0" borderId="24" xfId="39" applyNumberFormat="1" applyFont="1" applyBorder="1" applyAlignment="1">
      <alignment/>
    </xf>
    <xf numFmtId="3" fontId="4" fillId="0" borderId="11" xfId="0" applyFont="1" applyBorder="1" applyAlignment="1">
      <alignment/>
    </xf>
    <xf numFmtId="171" fontId="4" fillId="0" borderId="24" xfId="39" applyNumberFormat="1" applyFont="1" applyBorder="1" applyAlignment="1">
      <alignment/>
    </xf>
    <xf numFmtId="3" fontId="0" fillId="0" borderId="25" xfId="0" applyBorder="1" applyAlignment="1">
      <alignment/>
    </xf>
    <xf numFmtId="169" fontId="0" fillId="0" borderId="26" xfId="0" applyNumberFormat="1" applyFont="1" applyBorder="1" applyAlignment="1">
      <alignment horizontal="center"/>
    </xf>
    <xf numFmtId="169" fontId="0" fillId="0" borderId="26" xfId="0" applyNumberFormat="1" applyFont="1" applyBorder="1" applyAlignment="1">
      <alignment/>
    </xf>
    <xf numFmtId="3" fontId="0" fillId="0" borderId="25" xfId="0" applyFont="1" applyBorder="1" applyAlignment="1">
      <alignment/>
    </xf>
    <xf numFmtId="3" fontId="9" fillId="0" borderId="25" xfId="0" applyFont="1" applyBorder="1" applyAlignment="1">
      <alignment/>
    </xf>
    <xf numFmtId="3" fontId="0" fillId="0" borderId="26" xfId="0" applyBorder="1" applyAlignment="1">
      <alignment/>
    </xf>
    <xf numFmtId="3" fontId="0" fillId="0" borderId="11" xfId="0" applyFont="1" applyBorder="1" applyAlignment="1">
      <alignment/>
    </xf>
    <xf numFmtId="3" fontId="0" fillId="0" borderId="25" xfId="0" applyFont="1" applyBorder="1" applyAlignment="1">
      <alignment/>
    </xf>
    <xf numFmtId="3" fontId="9" fillId="0" borderId="11" xfId="0" applyFont="1" applyBorder="1" applyAlignment="1">
      <alignment/>
    </xf>
    <xf numFmtId="3" fontId="0" fillId="0" borderId="23" xfId="0" applyFont="1" applyBorder="1" applyAlignment="1">
      <alignment/>
    </xf>
    <xf numFmtId="3" fontId="9" fillId="0" borderId="11" xfId="0" applyFont="1" applyBorder="1" applyAlignment="1">
      <alignment/>
    </xf>
    <xf numFmtId="3" fontId="9" fillId="0" borderId="25" xfId="0" applyFont="1" applyBorder="1" applyAlignment="1">
      <alignment/>
    </xf>
    <xf numFmtId="3" fontId="4" fillId="0" borderId="23" xfId="0" applyFont="1" applyBorder="1" applyAlignment="1">
      <alignment/>
    </xf>
    <xf numFmtId="3" fontId="3" fillId="0" borderId="23" xfId="0" applyFont="1" applyBorder="1" applyAlignment="1">
      <alignment/>
    </xf>
    <xf numFmtId="3" fontId="0" fillId="0" borderId="26" xfId="0" applyBorder="1" applyAlignment="1">
      <alignment horizontal="center"/>
    </xf>
    <xf numFmtId="171" fontId="7" fillId="0" borderId="27" xfId="39" applyNumberFormat="1" applyFont="1" applyBorder="1" applyAlignment="1">
      <alignment vertical="center"/>
    </xf>
    <xf numFmtId="171" fontId="1" fillId="0" borderId="27" xfId="39" applyNumberFormat="1" applyFont="1" applyBorder="1" applyAlignment="1">
      <alignment vertical="center"/>
    </xf>
    <xf numFmtId="171" fontId="7" fillId="0" borderId="28" xfId="39" applyNumberFormat="1" applyFont="1" applyBorder="1" applyAlignment="1">
      <alignment vertical="center"/>
    </xf>
    <xf numFmtId="169" fontId="7" fillId="0" borderId="24" xfId="0" applyNumberFormat="1" applyFont="1" applyBorder="1" applyAlignment="1">
      <alignment/>
    </xf>
    <xf numFmtId="171" fontId="2" fillId="0" borderId="24" xfId="39" applyNumberFormat="1" applyFont="1" applyBorder="1" applyAlignment="1">
      <alignment vertical="center"/>
    </xf>
    <xf numFmtId="169" fontId="0" fillId="0" borderId="24" xfId="0" applyNumberFormat="1" applyFont="1" applyBorder="1" applyAlignment="1">
      <alignment/>
    </xf>
    <xf numFmtId="3" fontId="1" fillId="0" borderId="11" xfId="0" applyFont="1" applyBorder="1" applyAlignment="1">
      <alignment horizontal="left" vertical="center"/>
    </xf>
    <xf numFmtId="165" fontId="1" fillId="0" borderId="10" xfId="39" applyNumberFormat="1" applyFont="1" applyBorder="1" applyAlignment="1">
      <alignment horizontal="center"/>
    </xf>
    <xf numFmtId="3" fontId="2" fillId="33" borderId="12" xfId="0" applyFont="1" applyFill="1" applyBorder="1" applyAlignment="1">
      <alignment vertical="center"/>
    </xf>
    <xf numFmtId="171" fontId="2" fillId="33" borderId="17" xfId="39" applyNumberFormat="1" applyFont="1" applyFill="1" applyBorder="1" applyAlignment="1">
      <alignment vertical="center"/>
    </xf>
    <xf numFmtId="171" fontId="2" fillId="33" borderId="21" xfId="39" applyNumberFormat="1" applyFont="1" applyFill="1" applyBorder="1" applyAlignment="1">
      <alignment vertical="center"/>
    </xf>
    <xf numFmtId="171" fontId="2" fillId="0" borderId="18" xfId="39" applyNumberFormat="1" applyFont="1" applyBorder="1" applyAlignment="1">
      <alignment vertical="center"/>
    </xf>
    <xf numFmtId="169" fontId="0" fillId="0" borderId="29" xfId="0" applyNumberFormat="1" applyFont="1" applyBorder="1" applyAlignment="1">
      <alignment/>
    </xf>
    <xf numFmtId="165" fontId="1" fillId="34" borderId="17" xfId="39" applyNumberFormat="1" applyFont="1" applyFill="1" applyBorder="1" applyAlignment="1">
      <alignment horizontal="center"/>
    </xf>
    <xf numFmtId="3" fontId="1" fillId="34" borderId="17" xfId="0" applyFont="1" applyFill="1" applyBorder="1" applyAlignment="1">
      <alignment horizontal="center"/>
    </xf>
    <xf numFmtId="165" fontId="1" fillId="34" borderId="18" xfId="39" applyNumberFormat="1" applyFont="1" applyFill="1" applyBorder="1" applyAlignment="1">
      <alignment horizontal="center"/>
    </xf>
    <xf numFmtId="3" fontId="1" fillId="34" borderId="18" xfId="0" applyFont="1" applyFill="1" applyBorder="1" applyAlignment="1">
      <alignment horizontal="center"/>
    </xf>
    <xf numFmtId="3" fontId="2" fillId="35" borderId="13" xfId="0" applyFont="1" applyFill="1" applyBorder="1" applyAlignment="1">
      <alignment vertical="center"/>
    </xf>
    <xf numFmtId="171" fontId="2" fillId="35" borderId="16" xfId="39" applyNumberFormat="1" applyFont="1" applyFill="1" applyBorder="1" applyAlignment="1">
      <alignment vertical="center"/>
    </xf>
    <xf numFmtId="171" fontId="2" fillId="35" borderId="30" xfId="39" applyNumberFormat="1" applyFont="1" applyFill="1" applyBorder="1" applyAlignment="1">
      <alignment vertical="center"/>
    </xf>
    <xf numFmtId="171" fontId="2" fillId="35" borderId="27" xfId="39" applyNumberFormat="1" applyFont="1" applyFill="1" applyBorder="1" applyAlignment="1">
      <alignment vertical="center"/>
    </xf>
    <xf numFmtId="3" fontId="1" fillId="36" borderId="11" xfId="0" applyFont="1" applyFill="1" applyBorder="1" applyAlignment="1">
      <alignment/>
    </xf>
    <xf numFmtId="171" fontId="1" fillId="36" borderId="10" xfId="39" applyNumberFormat="1" applyFont="1" applyFill="1" applyBorder="1" applyAlignment="1">
      <alignment/>
    </xf>
    <xf numFmtId="171" fontId="1" fillId="36" borderId="24" xfId="39" applyNumberFormat="1" applyFont="1" applyFill="1" applyBorder="1" applyAlignment="1">
      <alignment/>
    </xf>
    <xf numFmtId="3" fontId="1" fillId="36" borderId="11" xfId="0" applyFont="1" applyFill="1" applyBorder="1" applyAlignment="1">
      <alignment/>
    </xf>
    <xf numFmtId="171" fontId="1" fillId="36" borderId="10" xfId="39" applyNumberFormat="1" applyFont="1" applyFill="1" applyBorder="1" applyAlignment="1">
      <alignment/>
    </xf>
    <xf numFmtId="171" fontId="1" fillId="36" borderId="22" xfId="39" applyNumberFormat="1" applyFont="1" applyFill="1" applyBorder="1" applyAlignment="1">
      <alignment/>
    </xf>
    <xf numFmtId="3" fontId="1" fillId="36" borderId="31" xfId="0" applyFont="1" applyFill="1" applyBorder="1" applyAlignment="1">
      <alignment/>
    </xf>
    <xf numFmtId="171" fontId="1" fillId="36" borderId="24" xfId="39" applyNumberFormat="1" applyFont="1" applyFill="1" applyBorder="1" applyAlignment="1">
      <alignment/>
    </xf>
    <xf numFmtId="3" fontId="2" fillId="37" borderId="13" xfId="0" applyFont="1" applyFill="1" applyBorder="1" applyAlignment="1">
      <alignment vertical="center"/>
    </xf>
    <xf numFmtId="169" fontId="2" fillId="37" borderId="16" xfId="39" applyNumberFormat="1" applyFont="1" applyFill="1" applyBorder="1" applyAlignment="1">
      <alignment vertical="center"/>
    </xf>
    <xf numFmtId="171" fontId="2" fillId="37" borderId="16" xfId="39" applyNumberFormat="1" applyFont="1" applyFill="1" applyBorder="1" applyAlignment="1">
      <alignment vertical="center"/>
    </xf>
    <xf numFmtId="171" fontId="0" fillId="0" borderId="10" xfId="39" applyNumberFormat="1" applyFont="1" applyBorder="1" applyAlignment="1">
      <alignment/>
    </xf>
    <xf numFmtId="3" fontId="3" fillId="0" borderId="23" xfId="0" applyFont="1" applyBorder="1" applyAlignment="1">
      <alignment/>
    </xf>
    <xf numFmtId="3" fontId="0" fillId="0" borderId="31" xfId="0" applyBorder="1" applyAlignment="1">
      <alignment vertical="center"/>
    </xf>
    <xf numFmtId="171" fontId="0" fillId="0" borderId="10" xfId="39" applyNumberFormat="1" applyFont="1" applyFill="1" applyBorder="1" applyAlignment="1">
      <alignment/>
    </xf>
    <xf numFmtId="171" fontId="1" fillId="0" borderId="10" xfId="39" applyNumberFormat="1" applyFont="1" applyFill="1" applyBorder="1" applyAlignment="1">
      <alignment/>
    </xf>
    <xf numFmtId="171" fontId="1" fillId="0" borderId="10" xfId="39" applyNumberFormat="1" applyFont="1" applyFill="1" applyBorder="1" applyAlignment="1">
      <alignment/>
    </xf>
    <xf numFmtId="171" fontId="8" fillId="0" borderId="22" xfId="39" applyNumberFormat="1" applyFont="1" applyFill="1" applyBorder="1" applyAlignment="1">
      <alignment vertical="center"/>
    </xf>
    <xf numFmtId="171" fontId="8" fillId="0" borderId="32" xfId="39" applyNumberFormat="1" applyFont="1" applyFill="1" applyBorder="1" applyAlignment="1">
      <alignment vertical="center"/>
    </xf>
    <xf numFmtId="169" fontId="0" fillId="0" borderId="24" xfId="0" applyNumberFormat="1" applyBorder="1" applyAlignment="1">
      <alignment horizontal="center"/>
    </xf>
    <xf numFmtId="3" fontId="0" fillId="0" borderId="31" xfId="0" applyBorder="1" applyAlignment="1">
      <alignment/>
    </xf>
    <xf numFmtId="164" fontId="0" fillId="0" borderId="18" xfId="39" applyNumberFormat="1" applyFont="1" applyBorder="1" applyAlignment="1">
      <alignment/>
    </xf>
    <xf numFmtId="165" fontId="0" fillId="0" borderId="18" xfId="39" applyNumberFormat="1" applyFont="1" applyBorder="1" applyAlignment="1">
      <alignment/>
    </xf>
    <xf numFmtId="169" fontId="0" fillId="0" borderId="18" xfId="39" applyNumberFormat="1" applyFont="1" applyBorder="1" applyAlignment="1">
      <alignment/>
    </xf>
    <xf numFmtId="169" fontId="0" fillId="0" borderId="29" xfId="0" applyNumberFormat="1" applyFont="1" applyBorder="1" applyAlignment="1">
      <alignment horizontal="center"/>
    </xf>
    <xf numFmtId="171" fontId="0" fillId="0" borderId="18" xfId="39" applyNumberFormat="1" applyFont="1" applyBorder="1" applyAlignment="1">
      <alignment/>
    </xf>
    <xf numFmtId="169" fontId="0" fillId="0" borderId="29" xfId="0" applyNumberFormat="1" applyFont="1" applyBorder="1" applyAlignment="1">
      <alignment/>
    </xf>
    <xf numFmtId="171" fontId="0" fillId="0" borderId="18" xfId="39" applyNumberFormat="1" applyBorder="1" applyAlignment="1">
      <alignment/>
    </xf>
    <xf numFmtId="3" fontId="0" fillId="0" borderId="31" xfId="0" applyFont="1" applyBorder="1" applyAlignment="1">
      <alignment/>
    </xf>
    <xf numFmtId="3" fontId="0" fillId="0" borderId="31" xfId="0" applyFont="1" applyBorder="1" applyAlignment="1">
      <alignment/>
    </xf>
    <xf numFmtId="3" fontId="10" fillId="37" borderId="0" xfId="0" applyFont="1" applyFill="1" applyAlignment="1">
      <alignment horizontal="center"/>
    </xf>
    <xf numFmtId="164" fontId="10" fillId="37" borderId="0" xfId="39" applyFont="1" applyFill="1" applyAlignment="1">
      <alignment horizontal="center"/>
    </xf>
    <xf numFmtId="165" fontId="0" fillId="0" borderId="0" xfId="0" applyNumberFormat="1" applyAlignment="1">
      <alignment horizontal="center" vertical="center"/>
    </xf>
    <xf numFmtId="3" fontId="1" fillId="34" borderId="12" xfId="0" applyFont="1" applyFill="1" applyBorder="1" applyAlignment="1">
      <alignment horizontal="center" vertical="center"/>
    </xf>
    <xf numFmtId="3" fontId="0" fillId="34" borderId="31" xfId="0" applyFill="1" applyBorder="1" applyAlignment="1">
      <alignment horizontal="center" vertical="center"/>
    </xf>
    <xf numFmtId="165" fontId="1" fillId="34" borderId="17" xfId="39" applyNumberFormat="1" applyFont="1" applyFill="1" applyBorder="1" applyAlignment="1">
      <alignment horizontal="center" vertical="center" wrapText="1"/>
    </xf>
    <xf numFmtId="3" fontId="0" fillId="34" borderId="18" xfId="0" applyFill="1" applyBorder="1" applyAlignment="1">
      <alignment horizontal="center" vertical="center" wrapText="1"/>
    </xf>
    <xf numFmtId="3" fontId="1" fillId="34" borderId="28" xfId="0" applyFont="1" applyFill="1" applyBorder="1" applyAlignment="1">
      <alignment horizontal="center" vertical="center"/>
    </xf>
    <xf numFmtId="3" fontId="1" fillId="34" borderId="29" xfId="0" applyFont="1" applyFill="1" applyBorder="1" applyAlignment="1">
      <alignment horizontal="center" vertical="center"/>
    </xf>
    <xf numFmtId="171" fontId="2" fillId="37" borderId="30" xfId="39" applyNumberFormat="1" applyFont="1" applyFill="1" applyBorder="1" applyAlignment="1">
      <alignment horizontal="center" vertical="center"/>
    </xf>
    <xf numFmtId="171" fontId="2" fillId="33" borderId="33" xfId="39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7"/>
  <sheetViews>
    <sheetView tabSelected="1" workbookViewId="0" topLeftCell="A498">
      <selection activeCell="H532" sqref="H532"/>
    </sheetView>
  </sheetViews>
  <sheetFormatPr defaultColWidth="9.00390625" defaultRowHeight="12.75"/>
  <cols>
    <col min="1" max="1" width="44.25390625" style="0" customWidth="1"/>
    <col min="2" max="2" width="15.00390625" style="6" customWidth="1"/>
    <col min="3" max="3" width="14.875" style="0" customWidth="1"/>
    <col min="4" max="4" width="14.00390625" style="0" customWidth="1"/>
    <col min="5" max="5" width="9.875" style="0" customWidth="1"/>
  </cols>
  <sheetData>
    <row r="1" spans="1:5" ht="12.75">
      <c r="A1" s="53"/>
      <c r="E1" s="52"/>
    </row>
    <row r="2" spans="1:5" ht="27.75" customHeight="1">
      <c r="A2" s="150" t="s">
        <v>263</v>
      </c>
      <c r="B2" s="150"/>
      <c r="C2" s="150"/>
      <c r="D2" s="150"/>
      <c r="E2" s="150"/>
    </row>
    <row r="3" spans="1:6" ht="19.5" customHeight="1">
      <c r="A3" s="151" t="s">
        <v>267</v>
      </c>
      <c r="B3" s="151"/>
      <c r="C3" s="151"/>
      <c r="D3" s="151"/>
      <c r="E3" s="151"/>
      <c r="F3" s="51"/>
    </row>
    <row r="4" spans="1:5" ht="17.25" customHeight="1">
      <c r="A4" s="152" t="s">
        <v>128</v>
      </c>
      <c r="B4" s="152"/>
      <c r="C4" s="152"/>
      <c r="D4" s="152"/>
      <c r="E4" s="152"/>
    </row>
    <row r="5" spans="1:2" ht="12.75" customHeight="1" thickBot="1">
      <c r="A5" s="2"/>
      <c r="B5" s="5"/>
    </row>
    <row r="6" spans="1:5" ht="12.75" customHeight="1">
      <c r="A6" s="153" t="s">
        <v>3</v>
      </c>
      <c r="B6" s="112" t="s">
        <v>91</v>
      </c>
      <c r="C6" s="155" t="s">
        <v>150</v>
      </c>
      <c r="D6" s="113" t="s">
        <v>151</v>
      </c>
      <c r="E6" s="157" t="s">
        <v>178</v>
      </c>
    </row>
    <row r="7" spans="1:5" ht="12.75" customHeight="1" thickBot="1">
      <c r="A7" s="154"/>
      <c r="B7" s="114" t="s">
        <v>92</v>
      </c>
      <c r="C7" s="156"/>
      <c r="D7" s="115" t="s">
        <v>322</v>
      </c>
      <c r="E7" s="158"/>
    </row>
    <row r="8" spans="1:5" ht="15" customHeight="1">
      <c r="A8" s="105" t="s">
        <v>4</v>
      </c>
      <c r="B8" s="106"/>
      <c r="C8" s="106"/>
      <c r="D8" s="1"/>
      <c r="E8" s="78"/>
    </row>
    <row r="9" spans="1:5" ht="12.75">
      <c r="A9" s="66" t="s">
        <v>0</v>
      </c>
      <c r="B9" s="13">
        <v>2700000</v>
      </c>
      <c r="C9" s="13">
        <v>2877917.3</v>
      </c>
      <c r="D9" s="35">
        <v>3017756.9</v>
      </c>
      <c r="E9" s="67">
        <f>D9/C9*100</f>
        <v>104.85905553992119</v>
      </c>
    </row>
    <row r="10" spans="1:5" ht="12.75">
      <c r="A10" s="68" t="s">
        <v>132</v>
      </c>
      <c r="B10" s="13"/>
      <c r="C10" s="13"/>
      <c r="D10" s="41"/>
      <c r="E10" s="69"/>
    </row>
    <row r="11" spans="1:5" ht="12.75">
      <c r="A11" s="70" t="s">
        <v>133</v>
      </c>
      <c r="B11" s="13"/>
      <c r="C11" s="14">
        <v>40747.3</v>
      </c>
      <c r="D11" s="41">
        <v>40747.3</v>
      </c>
      <c r="E11" s="69">
        <f>D11/C11*100</f>
        <v>100</v>
      </c>
    </row>
    <row r="12" spans="1:5" ht="12.75">
      <c r="A12" s="71" t="s">
        <v>200</v>
      </c>
      <c r="B12" s="13"/>
      <c r="C12" s="14"/>
      <c r="D12" s="35">
        <v>1713.8</v>
      </c>
      <c r="E12" s="72" t="s">
        <v>164</v>
      </c>
    </row>
    <row r="13" spans="1:5" ht="12.75">
      <c r="A13" s="66" t="s">
        <v>102</v>
      </c>
      <c r="B13" s="13">
        <f>SUM(B15:B40)</f>
        <v>81932</v>
      </c>
      <c r="C13" s="13">
        <f>SUM(C15:C40)</f>
        <v>5064567.7</v>
      </c>
      <c r="D13" s="13">
        <f>SUM(D15:D40)-D20-D25-D17</f>
        <v>5065775.400000001</v>
      </c>
      <c r="E13" s="69">
        <f>D13/C13*100</f>
        <v>100.02384606291275</v>
      </c>
    </row>
    <row r="14" spans="1:5" ht="9.75" customHeight="1">
      <c r="A14" s="73" t="s">
        <v>1</v>
      </c>
      <c r="B14" s="16"/>
      <c r="C14" s="16"/>
      <c r="D14" s="16"/>
      <c r="E14" s="69"/>
    </row>
    <row r="15" spans="1:5" ht="12.75">
      <c r="A15" s="74" t="s">
        <v>103</v>
      </c>
      <c r="B15" s="16">
        <v>81782</v>
      </c>
      <c r="C15" s="14">
        <v>81782</v>
      </c>
      <c r="D15" s="16">
        <v>81782</v>
      </c>
      <c r="E15" s="69">
        <f>D15/C15*100</f>
        <v>100</v>
      </c>
    </row>
    <row r="16" spans="1:5" ht="12.75">
      <c r="A16" s="74" t="s">
        <v>22</v>
      </c>
      <c r="B16" s="16"/>
      <c r="C16" s="14">
        <v>3359.3</v>
      </c>
      <c r="D16" s="16">
        <v>3360.7</v>
      </c>
      <c r="E16" s="69">
        <f>D16/C16*100</f>
        <v>100.04167534903104</v>
      </c>
    </row>
    <row r="17" spans="1:5" ht="12.75">
      <c r="A17" s="74" t="s">
        <v>181</v>
      </c>
      <c r="B17" s="16"/>
      <c r="C17" s="14"/>
      <c r="D17" s="16">
        <v>1.6</v>
      </c>
      <c r="E17" s="75" t="s">
        <v>164</v>
      </c>
    </row>
    <row r="18" spans="1:5" ht="12.75" customHeight="1">
      <c r="A18" s="74" t="s">
        <v>40</v>
      </c>
      <c r="B18" s="16"/>
      <c r="C18" s="14">
        <v>4497506.5</v>
      </c>
      <c r="D18" s="16">
        <v>4497506.4</v>
      </c>
      <c r="E18" s="69">
        <f>D18/C18*100</f>
        <v>99.99999777654574</v>
      </c>
    </row>
    <row r="19" spans="1:5" ht="12.75">
      <c r="A19" s="74" t="s">
        <v>49</v>
      </c>
      <c r="B19" s="16"/>
      <c r="C19" s="14">
        <v>123060.7</v>
      </c>
      <c r="D19" s="16">
        <v>123060.7</v>
      </c>
      <c r="E19" s="69">
        <f>D19/C19*100</f>
        <v>100</v>
      </c>
    </row>
    <row r="20" spans="1:5" ht="12.75" hidden="1">
      <c r="A20" s="74" t="s">
        <v>181</v>
      </c>
      <c r="B20" s="16"/>
      <c r="C20" s="14"/>
      <c r="D20" s="16"/>
      <c r="E20" s="75" t="s">
        <v>164</v>
      </c>
    </row>
    <row r="21" spans="1:5" ht="12.75">
      <c r="A21" s="74" t="s">
        <v>65</v>
      </c>
      <c r="B21" s="16"/>
      <c r="C21" s="134">
        <v>64.3</v>
      </c>
      <c r="D21" s="57">
        <v>64.3</v>
      </c>
      <c r="E21" s="69">
        <f>D21/C21*100</f>
        <v>100</v>
      </c>
    </row>
    <row r="22" spans="1:5" ht="12.75">
      <c r="A22" s="74" t="s">
        <v>144</v>
      </c>
      <c r="B22" s="16"/>
      <c r="C22" s="134">
        <v>317</v>
      </c>
      <c r="D22" s="57">
        <v>317</v>
      </c>
      <c r="E22" s="69">
        <f>D22/C22*100</f>
        <v>100</v>
      </c>
    </row>
    <row r="23" spans="1:5" ht="12.75">
      <c r="A23" s="74" t="s">
        <v>270</v>
      </c>
      <c r="B23" s="16"/>
      <c r="C23" s="134">
        <v>8601</v>
      </c>
      <c r="D23" s="57">
        <v>8601</v>
      </c>
      <c r="E23" s="69">
        <f>D23/C23*100</f>
        <v>100</v>
      </c>
    </row>
    <row r="24" spans="1:5" ht="12.75">
      <c r="A24" s="74" t="s">
        <v>203</v>
      </c>
      <c r="B24" s="16"/>
      <c r="C24" s="134">
        <v>11289.4</v>
      </c>
      <c r="D24" s="57">
        <v>11289.4</v>
      </c>
      <c r="E24" s="69">
        <f>D24/C24*100</f>
        <v>100</v>
      </c>
    </row>
    <row r="25" spans="1:5" ht="12.75" hidden="1">
      <c r="A25" s="74" t="s">
        <v>181</v>
      </c>
      <c r="B25" s="16"/>
      <c r="C25" s="134"/>
      <c r="D25" s="57"/>
      <c r="E25" s="75" t="s">
        <v>164</v>
      </c>
    </row>
    <row r="26" spans="1:5" ht="12.75" hidden="1">
      <c r="A26" s="74" t="s">
        <v>152</v>
      </c>
      <c r="B26" s="16"/>
      <c r="C26" s="134"/>
      <c r="D26" s="57"/>
      <c r="E26" s="69" t="e">
        <f aca="true" t="shared" si="0" ref="E26:E41">D26/C26*100</f>
        <v>#DIV/0!</v>
      </c>
    </row>
    <row r="27" spans="1:5" ht="12.75" hidden="1">
      <c r="A27" s="74" t="s">
        <v>191</v>
      </c>
      <c r="B27" s="16"/>
      <c r="C27" s="134"/>
      <c r="D27" s="57"/>
      <c r="E27" s="69" t="e">
        <f t="shared" si="0"/>
        <v>#DIV/0!</v>
      </c>
    </row>
    <row r="28" spans="1:5" ht="12.75">
      <c r="A28" s="74" t="s">
        <v>237</v>
      </c>
      <c r="B28" s="16"/>
      <c r="C28" s="134">
        <v>263356.8</v>
      </c>
      <c r="D28" s="57">
        <v>263356.8</v>
      </c>
      <c r="E28" s="69">
        <f t="shared" si="0"/>
        <v>100</v>
      </c>
    </row>
    <row r="29" spans="1:5" ht="12.75">
      <c r="A29" s="74" t="s">
        <v>192</v>
      </c>
      <c r="B29" s="16"/>
      <c r="C29" s="134">
        <v>2661.5</v>
      </c>
      <c r="D29" s="57">
        <v>2661.5</v>
      </c>
      <c r="E29" s="69">
        <f t="shared" si="0"/>
        <v>100</v>
      </c>
    </row>
    <row r="30" spans="1:5" ht="12.75">
      <c r="A30" s="74" t="s">
        <v>180</v>
      </c>
      <c r="B30" s="16"/>
      <c r="C30" s="134">
        <v>350</v>
      </c>
      <c r="D30" s="57">
        <v>350</v>
      </c>
      <c r="E30" s="69">
        <f t="shared" si="0"/>
        <v>100</v>
      </c>
    </row>
    <row r="31" spans="1:5" ht="12.75" hidden="1">
      <c r="A31" s="74" t="s">
        <v>129</v>
      </c>
      <c r="B31" s="16"/>
      <c r="C31" s="134"/>
      <c r="D31" s="57"/>
      <c r="E31" s="69" t="e">
        <f t="shared" si="0"/>
        <v>#DIV/0!</v>
      </c>
    </row>
    <row r="32" spans="1:5" ht="12.75">
      <c r="A32" s="74" t="s">
        <v>121</v>
      </c>
      <c r="B32" s="16"/>
      <c r="C32" s="134">
        <v>1517.8</v>
      </c>
      <c r="D32" s="57">
        <v>1517.8</v>
      </c>
      <c r="E32" s="69">
        <f t="shared" si="0"/>
        <v>100</v>
      </c>
    </row>
    <row r="33" spans="1:5" ht="12.75">
      <c r="A33" s="74" t="s">
        <v>193</v>
      </c>
      <c r="B33" s="16"/>
      <c r="C33" s="134">
        <v>50996</v>
      </c>
      <c r="D33" s="57">
        <v>50996</v>
      </c>
      <c r="E33" s="69">
        <f t="shared" si="0"/>
        <v>100</v>
      </c>
    </row>
    <row r="34" spans="1:5" ht="12.75">
      <c r="A34" s="74" t="s">
        <v>205</v>
      </c>
      <c r="B34" s="16"/>
      <c r="C34" s="134">
        <v>17117.7</v>
      </c>
      <c r="D34" s="57">
        <v>17117.6</v>
      </c>
      <c r="E34" s="69">
        <f t="shared" si="0"/>
        <v>99.9994158093669</v>
      </c>
    </row>
    <row r="35" spans="1:5" ht="12.75" hidden="1">
      <c r="A35" s="74" t="s">
        <v>23</v>
      </c>
      <c r="B35" s="16"/>
      <c r="C35" s="134"/>
      <c r="D35" s="57"/>
      <c r="E35" s="69" t="e">
        <f t="shared" si="0"/>
        <v>#DIV/0!</v>
      </c>
    </row>
    <row r="36" spans="1:5" ht="12.75">
      <c r="A36" s="74" t="s">
        <v>82</v>
      </c>
      <c r="B36" s="16"/>
      <c r="C36" s="134">
        <v>402.4</v>
      </c>
      <c r="D36" s="57">
        <v>402.4</v>
      </c>
      <c r="E36" s="69">
        <f t="shared" si="0"/>
        <v>100</v>
      </c>
    </row>
    <row r="37" spans="1:5" ht="12.75" hidden="1">
      <c r="A37" s="74" t="s">
        <v>63</v>
      </c>
      <c r="B37" s="16"/>
      <c r="C37" s="134"/>
      <c r="D37" s="57"/>
      <c r="E37" s="69" t="e">
        <f t="shared" si="0"/>
        <v>#DIV/0!</v>
      </c>
    </row>
    <row r="38" spans="1:5" ht="12.75">
      <c r="A38" s="74" t="s">
        <v>24</v>
      </c>
      <c r="B38" s="16">
        <v>150</v>
      </c>
      <c r="C38" s="134">
        <v>2185.3</v>
      </c>
      <c r="D38" s="57">
        <v>2174.9</v>
      </c>
      <c r="E38" s="69">
        <f t="shared" si="0"/>
        <v>99.52409280190363</v>
      </c>
    </row>
    <row r="39" spans="1:5" ht="12.75" hidden="1">
      <c r="A39" s="74" t="s">
        <v>235</v>
      </c>
      <c r="B39" s="16"/>
      <c r="C39" s="134"/>
      <c r="D39" s="57"/>
      <c r="E39" s="75" t="s">
        <v>164</v>
      </c>
    </row>
    <row r="40" spans="1:5" ht="12.75">
      <c r="A40" s="74" t="s">
        <v>234</v>
      </c>
      <c r="B40" s="16"/>
      <c r="C40" s="134"/>
      <c r="D40" s="57">
        <v>1216.9</v>
      </c>
      <c r="E40" s="75" t="s">
        <v>164</v>
      </c>
    </row>
    <row r="41" spans="1:5" ht="12.75" hidden="1">
      <c r="A41" s="71" t="s">
        <v>130</v>
      </c>
      <c r="B41" s="15">
        <f>SUM(B43:B45)</f>
        <v>0</v>
      </c>
      <c r="C41" s="135">
        <f>SUM(C43:C45)</f>
        <v>0</v>
      </c>
      <c r="D41" s="135">
        <f>SUM(D43:D45)</f>
        <v>0</v>
      </c>
      <c r="E41" s="67" t="e">
        <f t="shared" si="0"/>
        <v>#DIV/0!</v>
      </c>
    </row>
    <row r="42" spans="1:5" ht="12.75" hidden="1">
      <c r="A42" s="68" t="s">
        <v>1</v>
      </c>
      <c r="B42" s="16"/>
      <c r="C42" s="134"/>
      <c r="D42" s="57"/>
      <c r="E42" s="69"/>
    </row>
    <row r="43" spans="1:5" ht="12.75" hidden="1">
      <c r="A43" s="74" t="s">
        <v>140</v>
      </c>
      <c r="B43" s="16"/>
      <c r="C43" s="134"/>
      <c r="D43" s="57"/>
      <c r="E43" s="69" t="e">
        <f>D43/C43*100</f>
        <v>#DIV/0!</v>
      </c>
    </row>
    <row r="44" spans="1:5" ht="12.75" hidden="1">
      <c r="A44" s="74" t="s">
        <v>179</v>
      </c>
      <c r="B44" s="16"/>
      <c r="C44" s="134"/>
      <c r="D44" s="57"/>
      <c r="E44" s="69" t="e">
        <f>D44/C44*100</f>
        <v>#DIV/0!</v>
      </c>
    </row>
    <row r="45" spans="1:5" ht="12.75" hidden="1">
      <c r="A45" s="74" t="s">
        <v>194</v>
      </c>
      <c r="B45" s="16"/>
      <c r="C45" s="134"/>
      <c r="D45" s="57"/>
      <c r="E45" s="69" t="e">
        <f>D45/C45*100</f>
        <v>#DIV/0!</v>
      </c>
    </row>
    <row r="46" spans="1:5" ht="12.75">
      <c r="A46" s="66" t="s">
        <v>104</v>
      </c>
      <c r="B46" s="13">
        <f>SUM(B48:B56)</f>
        <v>0</v>
      </c>
      <c r="C46" s="136">
        <f>SUM(C48:C57)</f>
        <v>922429.7000000001</v>
      </c>
      <c r="D46" s="136">
        <f>SUM(D48:D57)</f>
        <v>922429.7000000001</v>
      </c>
      <c r="E46" s="67">
        <f>D46/C46*100</f>
        <v>100</v>
      </c>
    </row>
    <row r="47" spans="1:5" ht="12.75">
      <c r="A47" s="73" t="s">
        <v>1</v>
      </c>
      <c r="B47" s="16"/>
      <c r="C47" s="57"/>
      <c r="D47" s="57"/>
      <c r="E47" s="69"/>
    </row>
    <row r="48" spans="1:5" ht="12.75">
      <c r="A48" s="76" t="s">
        <v>40</v>
      </c>
      <c r="B48" s="16"/>
      <c r="C48" s="134">
        <v>2932</v>
      </c>
      <c r="D48" s="57">
        <v>2932</v>
      </c>
      <c r="E48" s="69">
        <f aca="true" t="shared" si="1" ref="E48:E58">D48/C48*100</f>
        <v>100</v>
      </c>
    </row>
    <row r="49" spans="1:5" ht="12.75">
      <c r="A49" s="76" t="s">
        <v>22</v>
      </c>
      <c r="B49" s="16"/>
      <c r="C49" s="134">
        <v>2028.3</v>
      </c>
      <c r="D49" s="57">
        <v>2028.3</v>
      </c>
      <c r="E49" s="69">
        <f t="shared" si="1"/>
        <v>100</v>
      </c>
    </row>
    <row r="50" spans="1:5" ht="12.75">
      <c r="A50" s="74" t="s">
        <v>65</v>
      </c>
      <c r="B50" s="16"/>
      <c r="C50" s="134">
        <v>23.4</v>
      </c>
      <c r="D50" s="57">
        <v>23.4</v>
      </c>
      <c r="E50" s="69">
        <f t="shared" si="1"/>
        <v>100</v>
      </c>
    </row>
    <row r="51" spans="1:5" ht="12.75">
      <c r="A51" s="74" t="s">
        <v>86</v>
      </c>
      <c r="B51" s="16"/>
      <c r="C51" s="134">
        <v>4417</v>
      </c>
      <c r="D51" s="57">
        <v>4417</v>
      </c>
      <c r="E51" s="69">
        <f t="shared" si="1"/>
        <v>100</v>
      </c>
    </row>
    <row r="52" spans="1:5" ht="12.75">
      <c r="A52" s="74" t="s">
        <v>192</v>
      </c>
      <c r="B52" s="16"/>
      <c r="C52" s="134">
        <v>6988.7</v>
      </c>
      <c r="D52" s="57">
        <v>6988.7</v>
      </c>
      <c r="E52" s="69">
        <f t="shared" si="1"/>
        <v>100</v>
      </c>
    </row>
    <row r="53" spans="1:5" ht="12.75">
      <c r="A53" s="74" t="s">
        <v>205</v>
      </c>
      <c r="B53" s="16"/>
      <c r="C53" s="14">
        <v>594482.9</v>
      </c>
      <c r="D53" s="57">
        <v>594482.9</v>
      </c>
      <c r="E53" s="69">
        <f t="shared" si="1"/>
        <v>100</v>
      </c>
    </row>
    <row r="54" spans="1:5" ht="12.75" hidden="1">
      <c r="A54" s="74" t="s">
        <v>215</v>
      </c>
      <c r="B54" s="16"/>
      <c r="C54" s="14"/>
      <c r="D54" s="16"/>
      <c r="E54" s="69" t="e">
        <f t="shared" si="1"/>
        <v>#DIV/0!</v>
      </c>
    </row>
    <row r="55" spans="1:5" ht="12.75">
      <c r="A55" s="74" t="s">
        <v>204</v>
      </c>
      <c r="B55" s="16"/>
      <c r="C55" s="14">
        <v>7500</v>
      </c>
      <c r="D55" s="16">
        <v>7500</v>
      </c>
      <c r="E55" s="69">
        <f t="shared" si="1"/>
        <v>100</v>
      </c>
    </row>
    <row r="56" spans="1:5" ht="12.75">
      <c r="A56" s="74" t="s">
        <v>24</v>
      </c>
      <c r="B56" s="16"/>
      <c r="C56" s="14">
        <v>2608</v>
      </c>
      <c r="D56" s="16">
        <v>2608</v>
      </c>
      <c r="E56" s="69">
        <f t="shared" si="1"/>
        <v>100</v>
      </c>
    </row>
    <row r="57" spans="1:5" ht="12.75">
      <c r="A57" s="74" t="s">
        <v>69</v>
      </c>
      <c r="B57" s="16"/>
      <c r="C57" s="14">
        <v>301449.4</v>
      </c>
      <c r="D57" s="16">
        <v>301449.4</v>
      </c>
      <c r="E57" s="69">
        <f t="shared" si="1"/>
        <v>100</v>
      </c>
    </row>
    <row r="58" spans="1:5" ht="12.75">
      <c r="A58" s="71" t="s">
        <v>131</v>
      </c>
      <c r="B58" s="15">
        <f>B63+B60</f>
        <v>0</v>
      </c>
      <c r="C58" s="15">
        <f>SUM(C60:C63)</f>
        <v>81547.3</v>
      </c>
      <c r="D58" s="15">
        <f>SUM(D60:D63)</f>
        <v>81547.3</v>
      </c>
      <c r="E58" s="67">
        <f t="shared" si="1"/>
        <v>100</v>
      </c>
    </row>
    <row r="59" spans="1:5" ht="12.75">
      <c r="A59" s="68" t="s">
        <v>1</v>
      </c>
      <c r="B59" s="16"/>
      <c r="C59" s="14"/>
      <c r="D59" s="16"/>
      <c r="E59" s="69"/>
    </row>
    <row r="60" spans="1:5" ht="12.75" hidden="1">
      <c r="A60" s="70" t="s">
        <v>179</v>
      </c>
      <c r="B60" s="16"/>
      <c r="C60" s="14"/>
      <c r="D60" s="16"/>
      <c r="E60" s="69" t="e">
        <f>D60/C60*100</f>
        <v>#DIV/0!</v>
      </c>
    </row>
    <row r="61" spans="1:5" ht="12.75" hidden="1">
      <c r="A61" s="74" t="s">
        <v>202</v>
      </c>
      <c r="B61" s="16"/>
      <c r="C61" s="14"/>
      <c r="D61" s="16"/>
      <c r="E61" s="69" t="e">
        <f>D61/C61*100</f>
        <v>#DIV/0!</v>
      </c>
    </row>
    <row r="62" spans="1:5" ht="12.75" hidden="1">
      <c r="A62" s="70" t="s">
        <v>195</v>
      </c>
      <c r="B62" s="16"/>
      <c r="C62" s="14"/>
      <c r="D62" s="16"/>
      <c r="E62" s="69" t="e">
        <f>D62/C62*100</f>
        <v>#DIV/0!</v>
      </c>
    </row>
    <row r="63" spans="1:5" ht="12.75">
      <c r="A63" s="74" t="s">
        <v>141</v>
      </c>
      <c r="B63" s="16"/>
      <c r="C63" s="14">
        <v>81547.3</v>
      </c>
      <c r="D63" s="16">
        <v>81547.3</v>
      </c>
      <c r="E63" s="69">
        <f>D63/C63*100</f>
        <v>100</v>
      </c>
    </row>
    <row r="64" spans="1:5" ht="12.75">
      <c r="A64" s="66" t="s">
        <v>47</v>
      </c>
      <c r="B64" s="36">
        <f>B66+B69+B76+B80+B84+B89+B95+B105+B110+B113+B74+B103+B100</f>
        <v>193247</v>
      </c>
      <c r="C64" s="36">
        <f>C66+C69+C76+C80+C84+C89+C95+C105+C110+C113+C74+C103+C100</f>
        <v>280093.10000000003</v>
      </c>
      <c r="D64" s="36">
        <f>D66+D69+D76+D80+D84+D89+D95+D105+D110+D113+D74+D103+D100</f>
        <v>316946.2</v>
      </c>
      <c r="E64" s="77">
        <f>D64/C64*100</f>
        <v>113.15744657758438</v>
      </c>
    </row>
    <row r="65" spans="1:5" ht="12.75">
      <c r="A65" s="76" t="s">
        <v>156</v>
      </c>
      <c r="B65" s="37"/>
      <c r="C65" s="37"/>
      <c r="D65" s="37"/>
      <c r="E65" s="69"/>
    </row>
    <row r="66" spans="1:5" ht="12.75">
      <c r="A66" s="76" t="s">
        <v>157</v>
      </c>
      <c r="B66" s="38">
        <f>SUM(B67:B68)</f>
        <v>45000</v>
      </c>
      <c r="C66" s="38">
        <f>SUM(C67:C68)</f>
        <v>45000</v>
      </c>
      <c r="D66" s="38">
        <f>SUM(D67:D68)</f>
        <v>34638.899999999994</v>
      </c>
      <c r="E66" s="69">
        <f aca="true" t="shared" si="2" ref="E66:E73">D66/C66*100</f>
        <v>76.97533333333332</v>
      </c>
    </row>
    <row r="67" spans="1:5" ht="12.75">
      <c r="A67" s="74" t="s">
        <v>158</v>
      </c>
      <c r="B67" s="38">
        <v>45000</v>
      </c>
      <c r="C67" s="38">
        <v>45000</v>
      </c>
      <c r="D67" s="37">
        <v>33581.7</v>
      </c>
      <c r="E67" s="69">
        <f t="shared" si="2"/>
        <v>74.62599999999999</v>
      </c>
    </row>
    <row r="68" spans="1:5" ht="12.75">
      <c r="A68" s="74" t="s">
        <v>159</v>
      </c>
      <c r="B68" s="37"/>
      <c r="C68" s="37"/>
      <c r="D68" s="37">
        <v>1057.2</v>
      </c>
      <c r="E68" s="75" t="s">
        <v>164</v>
      </c>
    </row>
    <row r="69" spans="1:5" ht="12.75">
      <c r="A69" s="76" t="s">
        <v>160</v>
      </c>
      <c r="B69" s="37">
        <f>SUM(B70:B73)</f>
        <v>60000</v>
      </c>
      <c r="C69" s="37">
        <f>SUM(C70:C73)</f>
        <v>119246.8</v>
      </c>
      <c r="D69" s="37">
        <f>SUM(D70:D73)</f>
        <v>121389.8</v>
      </c>
      <c r="E69" s="69">
        <f t="shared" si="2"/>
        <v>101.7971132139395</v>
      </c>
    </row>
    <row r="70" spans="1:5" ht="12.75">
      <c r="A70" s="74" t="s">
        <v>169</v>
      </c>
      <c r="B70" s="37">
        <v>60000</v>
      </c>
      <c r="C70" s="37">
        <v>60600.3</v>
      </c>
      <c r="D70" s="37">
        <v>60601</v>
      </c>
      <c r="E70" s="69">
        <f t="shared" si="2"/>
        <v>100.00115510979317</v>
      </c>
    </row>
    <row r="71" spans="1:5" ht="12.75">
      <c r="A71" s="74" t="s">
        <v>163</v>
      </c>
      <c r="B71" s="33"/>
      <c r="C71" s="37">
        <v>57701</v>
      </c>
      <c r="D71" s="37">
        <v>57701.3</v>
      </c>
      <c r="E71" s="69">
        <f t="shared" si="2"/>
        <v>100.00051992166514</v>
      </c>
    </row>
    <row r="72" spans="1:5" ht="12.75">
      <c r="A72" s="74" t="s">
        <v>159</v>
      </c>
      <c r="B72" s="54"/>
      <c r="C72" s="37">
        <v>945.5</v>
      </c>
      <c r="D72" s="37">
        <v>3087.5</v>
      </c>
      <c r="E72" s="69">
        <f t="shared" si="2"/>
        <v>326.5468006345849</v>
      </c>
    </row>
    <row r="73" spans="1:5" ht="12.75" hidden="1">
      <c r="A73" s="74" t="s">
        <v>171</v>
      </c>
      <c r="B73" s="54"/>
      <c r="C73" s="37"/>
      <c r="D73" s="37"/>
      <c r="E73" s="69" t="e">
        <f t="shared" si="2"/>
        <v>#DIV/0!</v>
      </c>
    </row>
    <row r="74" spans="1:5" ht="12.75">
      <c r="A74" s="76" t="s">
        <v>242</v>
      </c>
      <c r="B74" s="56">
        <f>B75</f>
        <v>0</v>
      </c>
      <c r="C74" s="56">
        <f>C75</f>
        <v>430.4</v>
      </c>
      <c r="D74" s="56">
        <f>D75</f>
        <v>545.5</v>
      </c>
      <c r="E74" s="69">
        <f>D74/C74*100</f>
        <v>126.74256505576209</v>
      </c>
    </row>
    <row r="75" spans="1:5" ht="12.75">
      <c r="A75" s="74" t="s">
        <v>239</v>
      </c>
      <c r="B75" s="31"/>
      <c r="C75" s="56">
        <v>430.4</v>
      </c>
      <c r="D75" s="37">
        <v>545.5</v>
      </c>
      <c r="E75" s="69">
        <f>D75/C75*100</f>
        <v>126.74256505576209</v>
      </c>
    </row>
    <row r="76" spans="1:5" ht="12.75">
      <c r="A76" s="76" t="s">
        <v>230</v>
      </c>
      <c r="B76" s="56">
        <f>B77+B79</f>
        <v>0</v>
      </c>
      <c r="C76" s="56">
        <f>C77+C79</f>
        <v>0</v>
      </c>
      <c r="D76" s="56">
        <f>D77+D79+D78</f>
        <v>7563.8</v>
      </c>
      <c r="E76" s="75" t="s">
        <v>164</v>
      </c>
    </row>
    <row r="77" spans="1:5" ht="13.5" thickBot="1">
      <c r="A77" s="140" t="s">
        <v>231</v>
      </c>
      <c r="B77" s="141"/>
      <c r="C77" s="142"/>
      <c r="D77" s="143">
        <v>3000</v>
      </c>
      <c r="E77" s="144" t="s">
        <v>164</v>
      </c>
    </row>
    <row r="78" spans="1:5" ht="12.75">
      <c r="A78" s="74" t="s">
        <v>166</v>
      </c>
      <c r="B78" s="31"/>
      <c r="C78" s="32"/>
      <c r="D78" s="37">
        <v>4208.1</v>
      </c>
      <c r="E78" s="75" t="s">
        <v>164</v>
      </c>
    </row>
    <row r="79" spans="1:5" ht="12.75">
      <c r="A79" s="74" t="s">
        <v>159</v>
      </c>
      <c r="B79" s="56"/>
      <c r="C79" s="32"/>
      <c r="D79" s="37">
        <v>355.7</v>
      </c>
      <c r="E79" s="75" t="s">
        <v>164</v>
      </c>
    </row>
    <row r="80" spans="1:5" ht="12.75">
      <c r="A80" s="76" t="s">
        <v>186</v>
      </c>
      <c r="B80" s="38">
        <f>SUM(B81:B83)</f>
        <v>0</v>
      </c>
      <c r="C80" s="38">
        <f>SUM(C81:C83)</f>
        <v>176.2</v>
      </c>
      <c r="D80" s="38">
        <f>SUM(D81:D83)</f>
        <v>3158.5</v>
      </c>
      <c r="E80" s="75" t="s">
        <v>164</v>
      </c>
    </row>
    <row r="81" spans="1:5" ht="12.75">
      <c r="A81" s="74" t="s">
        <v>185</v>
      </c>
      <c r="B81" s="38"/>
      <c r="C81" s="55"/>
      <c r="D81" s="37">
        <v>2875</v>
      </c>
      <c r="E81" s="75" t="s">
        <v>164</v>
      </c>
    </row>
    <row r="82" spans="1:5" ht="12.75" hidden="1">
      <c r="A82" s="74" t="s">
        <v>163</v>
      </c>
      <c r="B82" s="38"/>
      <c r="C82" s="55"/>
      <c r="D82" s="37"/>
      <c r="E82" s="75" t="s">
        <v>164</v>
      </c>
    </row>
    <row r="83" spans="1:5" ht="12.75">
      <c r="A83" s="74" t="s">
        <v>159</v>
      </c>
      <c r="B83" s="37"/>
      <c r="C83" s="37">
        <v>176.2</v>
      </c>
      <c r="D83" s="37">
        <v>283.5</v>
      </c>
      <c r="E83" s="69">
        <f aca="true" t="shared" si="3" ref="E83:E96">D83/C83*100</f>
        <v>160.8967082860386</v>
      </c>
    </row>
    <row r="84" spans="1:5" ht="12.75">
      <c r="A84" s="74" t="s">
        <v>162</v>
      </c>
      <c r="B84" s="37">
        <f>SUM(B85:B88)</f>
        <v>26718</v>
      </c>
      <c r="C84" s="37">
        <f>SUM(C85:C88)</f>
        <v>35494.6</v>
      </c>
      <c r="D84" s="37">
        <f>SUM(D85:D88)</f>
        <v>37641.399999999994</v>
      </c>
      <c r="E84" s="69">
        <f t="shared" si="3"/>
        <v>106.04824395823589</v>
      </c>
    </row>
    <row r="85" spans="1:5" ht="12.75">
      <c r="A85" s="74" t="s">
        <v>161</v>
      </c>
      <c r="B85" s="39">
        <v>26718</v>
      </c>
      <c r="C85" s="37">
        <v>31523</v>
      </c>
      <c r="D85" s="37">
        <v>31523.1</v>
      </c>
      <c r="E85" s="69">
        <f t="shared" si="3"/>
        <v>100.00031722869016</v>
      </c>
    </row>
    <row r="86" spans="1:5" ht="12.75">
      <c r="A86" s="74" t="s">
        <v>163</v>
      </c>
      <c r="B86" s="39"/>
      <c r="C86" s="37">
        <v>1021.6</v>
      </c>
      <c r="D86" s="37">
        <v>1010.8</v>
      </c>
      <c r="E86" s="69">
        <f t="shared" si="3"/>
        <v>98.94283476898981</v>
      </c>
    </row>
    <row r="87" spans="1:5" ht="12.75">
      <c r="A87" s="74" t="s">
        <v>171</v>
      </c>
      <c r="B87" s="39"/>
      <c r="C87" s="37">
        <v>2950</v>
      </c>
      <c r="D87" s="37">
        <v>5000</v>
      </c>
      <c r="E87" s="69">
        <f t="shared" si="3"/>
        <v>169.4915254237288</v>
      </c>
    </row>
    <row r="88" spans="1:5" ht="12.75">
      <c r="A88" s="74" t="s">
        <v>159</v>
      </c>
      <c r="B88" s="39"/>
      <c r="C88" s="37"/>
      <c r="D88" s="37">
        <v>107.5</v>
      </c>
      <c r="E88" s="75" t="s">
        <v>164</v>
      </c>
    </row>
    <row r="89" spans="1:5" ht="12.75">
      <c r="A89" s="74" t="s">
        <v>165</v>
      </c>
      <c r="B89" s="39">
        <f>SUM(B90:B94)</f>
        <v>23685</v>
      </c>
      <c r="C89" s="39">
        <f>SUM(C90:C94)</f>
        <v>24405</v>
      </c>
      <c r="D89" s="39">
        <f>SUM(D90:D94)</f>
        <v>46075.799999999996</v>
      </c>
      <c r="E89" s="69">
        <f t="shared" si="3"/>
        <v>188.79655808236015</v>
      </c>
    </row>
    <row r="90" spans="1:5" ht="12.75">
      <c r="A90" s="74" t="s">
        <v>161</v>
      </c>
      <c r="B90" s="39">
        <v>23685</v>
      </c>
      <c r="C90" s="37">
        <v>23685</v>
      </c>
      <c r="D90" s="37">
        <v>23685</v>
      </c>
      <c r="E90" s="69">
        <f t="shared" si="3"/>
        <v>100</v>
      </c>
    </row>
    <row r="91" spans="1:5" ht="12.75" hidden="1">
      <c r="A91" s="74" t="s">
        <v>163</v>
      </c>
      <c r="B91" s="39"/>
      <c r="C91" s="37"/>
      <c r="D91" s="37"/>
      <c r="E91" s="75" t="s">
        <v>164</v>
      </c>
    </row>
    <row r="92" spans="1:5" ht="12.75">
      <c r="A92" s="74" t="s">
        <v>166</v>
      </c>
      <c r="B92" s="39"/>
      <c r="C92" s="37"/>
      <c r="D92" s="37">
        <v>21662.7</v>
      </c>
      <c r="E92" s="75" t="s">
        <v>164</v>
      </c>
    </row>
    <row r="93" spans="1:5" ht="12.75">
      <c r="A93" s="74" t="s">
        <v>171</v>
      </c>
      <c r="B93" s="39"/>
      <c r="C93" s="37">
        <v>720</v>
      </c>
      <c r="D93" s="37">
        <v>720</v>
      </c>
      <c r="E93" s="69">
        <f t="shared" si="3"/>
        <v>100</v>
      </c>
    </row>
    <row r="94" spans="1:5" ht="12.75">
      <c r="A94" s="74" t="s">
        <v>159</v>
      </c>
      <c r="B94" s="39"/>
      <c r="C94" s="37"/>
      <c r="D94" s="37">
        <v>8.1</v>
      </c>
      <c r="E94" s="75" t="s">
        <v>164</v>
      </c>
    </row>
    <row r="95" spans="1:5" ht="12.75">
      <c r="A95" s="74" t="s">
        <v>167</v>
      </c>
      <c r="B95" s="39">
        <f>SUM(B96:B99)</f>
        <v>10243</v>
      </c>
      <c r="C95" s="39">
        <f>SUM(C96:C99)</f>
        <v>10280</v>
      </c>
      <c r="D95" s="39">
        <f>SUM(D96:D99)</f>
        <v>10513.4</v>
      </c>
      <c r="E95" s="69">
        <f t="shared" si="3"/>
        <v>102.2704280155642</v>
      </c>
    </row>
    <row r="96" spans="1:5" ht="12.75">
      <c r="A96" s="74" t="s">
        <v>161</v>
      </c>
      <c r="B96" s="39">
        <v>10243</v>
      </c>
      <c r="C96" s="37">
        <v>10243</v>
      </c>
      <c r="D96" s="37">
        <v>10243</v>
      </c>
      <c r="E96" s="69">
        <f t="shared" si="3"/>
        <v>100</v>
      </c>
    </row>
    <row r="97" spans="1:5" ht="12.75">
      <c r="A97" s="74" t="s">
        <v>163</v>
      </c>
      <c r="B97" s="39"/>
      <c r="C97" s="37"/>
      <c r="D97" s="37">
        <v>22.5</v>
      </c>
      <c r="E97" s="75" t="s">
        <v>164</v>
      </c>
    </row>
    <row r="98" spans="1:5" ht="12.75">
      <c r="A98" s="74" t="s">
        <v>171</v>
      </c>
      <c r="B98" s="39"/>
      <c r="C98" s="37"/>
      <c r="D98" s="37">
        <v>200</v>
      </c>
      <c r="E98" s="75" t="s">
        <v>164</v>
      </c>
    </row>
    <row r="99" spans="1:5" ht="12.75">
      <c r="A99" s="74" t="s">
        <v>159</v>
      </c>
      <c r="B99" s="39"/>
      <c r="C99" s="37">
        <v>37</v>
      </c>
      <c r="D99" s="37">
        <v>47.9</v>
      </c>
      <c r="E99" s="69">
        <f>D99/C99*100</f>
        <v>129.45945945945945</v>
      </c>
    </row>
    <row r="100" spans="1:5" ht="12.75">
      <c r="A100" s="74" t="s">
        <v>168</v>
      </c>
      <c r="B100" s="37">
        <f>B101+B102</f>
        <v>0</v>
      </c>
      <c r="C100" s="37">
        <f>C101+C102</f>
        <v>0</v>
      </c>
      <c r="D100" s="37">
        <f>D101+D102</f>
        <v>3424.4</v>
      </c>
      <c r="E100" s="75" t="s">
        <v>164</v>
      </c>
    </row>
    <row r="101" spans="1:5" ht="12.75">
      <c r="A101" s="74" t="s">
        <v>169</v>
      </c>
      <c r="B101" s="39"/>
      <c r="C101" s="37"/>
      <c r="D101" s="37">
        <v>0</v>
      </c>
      <c r="E101" s="75" t="s">
        <v>164</v>
      </c>
    </row>
    <row r="102" spans="1:5" ht="12.75">
      <c r="A102" s="74" t="s">
        <v>238</v>
      </c>
      <c r="B102" s="39"/>
      <c r="C102" s="37"/>
      <c r="D102" s="37">
        <v>3424.4</v>
      </c>
      <c r="E102" s="75" t="s">
        <v>164</v>
      </c>
    </row>
    <row r="103" spans="1:5" ht="12.75">
      <c r="A103" s="74" t="s">
        <v>240</v>
      </c>
      <c r="B103" s="39">
        <f>B104</f>
        <v>0</v>
      </c>
      <c r="C103" s="39">
        <f>C104</f>
        <v>0</v>
      </c>
      <c r="D103" s="39">
        <f>D104</f>
        <v>84.5</v>
      </c>
      <c r="E103" s="75" t="s">
        <v>164</v>
      </c>
    </row>
    <row r="104" spans="1:5" ht="12.75">
      <c r="A104" s="74" t="s">
        <v>239</v>
      </c>
      <c r="B104" s="39"/>
      <c r="C104" s="37"/>
      <c r="D104" s="37">
        <v>84.5</v>
      </c>
      <c r="E104" s="75" t="s">
        <v>164</v>
      </c>
    </row>
    <row r="105" spans="1:5" ht="12.75">
      <c r="A105" s="74" t="s">
        <v>170</v>
      </c>
      <c r="B105" s="39">
        <f>SUM(B106:B109)</f>
        <v>17601</v>
      </c>
      <c r="C105" s="39">
        <f>SUM(C106:C109)</f>
        <v>35060.1</v>
      </c>
      <c r="D105" s="39">
        <f>SUM(D106:D109)</f>
        <v>35330.1</v>
      </c>
      <c r="E105" s="69">
        <f aca="true" t="shared" si="4" ref="E105:E118">D105/C105*100</f>
        <v>100.77010618908675</v>
      </c>
    </row>
    <row r="106" spans="1:5" ht="12.75">
      <c r="A106" s="74" t="s">
        <v>161</v>
      </c>
      <c r="B106" s="39">
        <v>17601</v>
      </c>
      <c r="C106" s="37">
        <v>26094.1</v>
      </c>
      <c r="D106" s="37">
        <v>25473.5</v>
      </c>
      <c r="E106" s="69">
        <f t="shared" si="4"/>
        <v>97.62168459536831</v>
      </c>
    </row>
    <row r="107" spans="1:5" ht="12.75">
      <c r="A107" s="74" t="s">
        <v>163</v>
      </c>
      <c r="B107" s="39"/>
      <c r="C107" s="37"/>
      <c r="D107" s="37">
        <v>640.6</v>
      </c>
      <c r="E107" s="75" t="s">
        <v>164</v>
      </c>
    </row>
    <row r="108" spans="1:5" ht="12.75">
      <c r="A108" s="74" t="s">
        <v>238</v>
      </c>
      <c r="B108" s="39"/>
      <c r="C108" s="37"/>
      <c r="D108" s="37">
        <v>250</v>
      </c>
      <c r="E108" s="75" t="s">
        <v>164</v>
      </c>
    </row>
    <row r="109" spans="1:5" ht="12.75">
      <c r="A109" s="74" t="s">
        <v>171</v>
      </c>
      <c r="B109" s="39"/>
      <c r="C109" s="37">
        <v>8966</v>
      </c>
      <c r="D109" s="37">
        <v>8966</v>
      </c>
      <c r="E109" s="69">
        <f t="shared" si="4"/>
        <v>100</v>
      </c>
    </row>
    <row r="110" spans="1:5" ht="12.75">
      <c r="A110" s="74" t="s">
        <v>241</v>
      </c>
      <c r="B110" s="39">
        <f>B111+B112</f>
        <v>0</v>
      </c>
      <c r="C110" s="39">
        <f>C111+C112</f>
        <v>0</v>
      </c>
      <c r="D110" s="39">
        <f>D111+D112</f>
        <v>6319.4</v>
      </c>
      <c r="E110" s="75" t="s">
        <v>164</v>
      </c>
    </row>
    <row r="111" spans="1:5" ht="12.75">
      <c r="A111" s="74" t="s">
        <v>239</v>
      </c>
      <c r="B111" s="39"/>
      <c r="C111" s="37"/>
      <c r="D111" s="37">
        <v>6.4</v>
      </c>
      <c r="E111" s="75" t="s">
        <v>164</v>
      </c>
    </row>
    <row r="112" spans="1:5" ht="12.75">
      <c r="A112" s="74" t="s">
        <v>171</v>
      </c>
      <c r="B112" s="39"/>
      <c r="C112" s="37"/>
      <c r="D112" s="37">
        <v>6313</v>
      </c>
      <c r="E112" s="75" t="s">
        <v>164</v>
      </c>
    </row>
    <row r="113" spans="1:5" ht="12.75">
      <c r="A113" s="74" t="s">
        <v>172</v>
      </c>
      <c r="B113" s="39">
        <f>B114+B116+B115</f>
        <v>10000</v>
      </c>
      <c r="C113" s="39">
        <f>C114+C116+C115</f>
        <v>10000</v>
      </c>
      <c r="D113" s="39">
        <f>D114+D116+D115</f>
        <v>10260.7</v>
      </c>
      <c r="E113" s="69">
        <f t="shared" si="4"/>
        <v>102.607</v>
      </c>
    </row>
    <row r="114" spans="1:5" ht="12.75">
      <c r="A114" s="74" t="s">
        <v>173</v>
      </c>
      <c r="B114" s="39">
        <v>10000</v>
      </c>
      <c r="C114" s="37">
        <v>10000</v>
      </c>
      <c r="D114" s="37">
        <v>6522.1</v>
      </c>
      <c r="E114" s="69">
        <f t="shared" si="4"/>
        <v>65.221</v>
      </c>
    </row>
    <row r="115" spans="1:5" ht="12.75" hidden="1">
      <c r="A115" s="74" t="s">
        <v>236</v>
      </c>
      <c r="B115" s="39"/>
      <c r="C115" s="37"/>
      <c r="D115" s="37"/>
      <c r="E115" s="75" t="s">
        <v>164</v>
      </c>
    </row>
    <row r="116" spans="1:5" ht="12.75">
      <c r="A116" s="74" t="s">
        <v>233</v>
      </c>
      <c r="B116" s="39"/>
      <c r="C116" s="37"/>
      <c r="D116" s="40">
        <f>7.5+3723.1+8</f>
        <v>3738.6</v>
      </c>
      <c r="E116" s="75" t="s">
        <v>164</v>
      </c>
    </row>
    <row r="117" spans="1:5" ht="12.75">
      <c r="A117" s="71" t="s">
        <v>70</v>
      </c>
      <c r="B117" s="36">
        <f>SUM(B118:B124)</f>
        <v>0</v>
      </c>
      <c r="C117" s="36">
        <f>SUM(C118:C124)</f>
        <v>39218.9</v>
      </c>
      <c r="D117" s="36">
        <f>SUM(D118:D124)</f>
        <v>42275.2</v>
      </c>
      <c r="E117" s="77">
        <f t="shared" si="4"/>
        <v>107.79292636968398</v>
      </c>
    </row>
    <row r="118" spans="1:5" ht="12.75">
      <c r="A118" s="70" t="s">
        <v>174</v>
      </c>
      <c r="B118" s="39"/>
      <c r="C118" s="37">
        <v>37412</v>
      </c>
      <c r="D118" s="37">
        <v>36916.1</v>
      </c>
      <c r="E118" s="69">
        <f t="shared" si="4"/>
        <v>98.67448946861968</v>
      </c>
    </row>
    <row r="119" spans="1:5" ht="12.75" hidden="1">
      <c r="A119" s="70" t="s">
        <v>183</v>
      </c>
      <c r="B119" s="39"/>
      <c r="C119" s="37"/>
      <c r="D119" s="37"/>
      <c r="E119" s="75" t="s">
        <v>164</v>
      </c>
    </row>
    <row r="120" spans="1:5" ht="12.75" hidden="1">
      <c r="A120" s="70" t="s">
        <v>201</v>
      </c>
      <c r="B120" s="39"/>
      <c r="C120" s="37"/>
      <c r="D120" s="37"/>
      <c r="E120" s="75" t="s">
        <v>164</v>
      </c>
    </row>
    <row r="121" spans="1:5" ht="12.75">
      <c r="A121" s="70" t="s">
        <v>175</v>
      </c>
      <c r="B121" s="39"/>
      <c r="C121" s="37"/>
      <c r="D121" s="37">
        <v>2150</v>
      </c>
      <c r="E121" s="75" t="s">
        <v>164</v>
      </c>
    </row>
    <row r="122" spans="1:5" ht="12.75" customHeight="1">
      <c r="A122" s="70" t="s">
        <v>176</v>
      </c>
      <c r="B122" s="39"/>
      <c r="C122" s="37">
        <v>1806.9</v>
      </c>
      <c r="D122" s="37">
        <v>3136.6</v>
      </c>
      <c r="E122" s="69">
        <f>D122/C122*100</f>
        <v>173.59012673639936</v>
      </c>
    </row>
    <row r="123" spans="1:5" ht="12.75" customHeight="1">
      <c r="A123" s="74" t="s">
        <v>296</v>
      </c>
      <c r="B123" s="39"/>
      <c r="C123" s="37"/>
      <c r="D123" s="37">
        <v>72.5</v>
      </c>
      <c r="E123" s="75" t="s">
        <v>164</v>
      </c>
    </row>
    <row r="124" spans="1:5" ht="12.75" customHeight="1" hidden="1">
      <c r="A124" s="70" t="s">
        <v>177</v>
      </c>
      <c r="B124" s="34"/>
      <c r="C124" s="37"/>
      <c r="D124" s="37"/>
      <c r="E124" s="69" t="s">
        <v>164</v>
      </c>
    </row>
    <row r="125" spans="1:5" ht="12.75" customHeight="1" thickBot="1">
      <c r="A125" s="71" t="s">
        <v>55</v>
      </c>
      <c r="B125" s="15"/>
      <c r="C125" s="15">
        <v>15581</v>
      </c>
      <c r="D125" s="15">
        <v>22988.5</v>
      </c>
      <c r="E125" s="77">
        <f>D125/C125*100</f>
        <v>147.54187792824592</v>
      </c>
    </row>
    <row r="126" spans="1:6" ht="24.75" customHeight="1" thickBot="1">
      <c r="A126" s="116" t="s">
        <v>2</v>
      </c>
      <c r="B126" s="117">
        <f>B9+B13+B125+B46+B12+B41+B58+B64+B117</f>
        <v>2975179</v>
      </c>
      <c r="C126" s="117">
        <f>C9+C13+C125+C46+C12+C41+C58+C64+C117</f>
        <v>9281355</v>
      </c>
      <c r="D126" s="117">
        <f>D9+D13+D125+D46+D12+D41+D58+D64+D117</f>
        <v>9471433</v>
      </c>
      <c r="E126" s="118">
        <f>D126/C126*100</f>
        <v>102.04795528239141</v>
      </c>
      <c r="F126" s="53"/>
    </row>
    <row r="127" spans="1:5" ht="24.75" customHeight="1">
      <c r="A127" s="66" t="s">
        <v>5</v>
      </c>
      <c r="B127" s="13"/>
      <c r="C127" s="16"/>
      <c r="D127" s="13"/>
      <c r="E127" s="78"/>
    </row>
    <row r="128" spans="1:5" ht="19.5" customHeight="1">
      <c r="A128" s="120" t="s">
        <v>12</v>
      </c>
      <c r="B128" s="121">
        <f>B129+B138</f>
        <v>41579</v>
      </c>
      <c r="C128" s="121">
        <f>C129+C138</f>
        <v>53903</v>
      </c>
      <c r="D128" s="121">
        <f>D129+D138</f>
        <v>50260.600000000006</v>
      </c>
      <c r="E128" s="122">
        <f>D128/C128*100</f>
        <v>93.24267665992618</v>
      </c>
    </row>
    <row r="129" spans="1:5" ht="15" customHeight="1">
      <c r="A129" s="80" t="s">
        <v>32</v>
      </c>
      <c r="B129" s="17">
        <f>SUM(B131:B137)</f>
        <v>41579</v>
      </c>
      <c r="C129" s="17">
        <f>SUM(C131:C137)</f>
        <v>53748</v>
      </c>
      <c r="D129" s="17">
        <f>SUM(D131:D137)</f>
        <v>50105.600000000006</v>
      </c>
      <c r="E129" s="81">
        <f>D129/C129*100</f>
        <v>93.22318970008187</v>
      </c>
    </row>
    <row r="130" spans="1:5" ht="10.5" customHeight="1">
      <c r="A130" s="73" t="s">
        <v>1</v>
      </c>
      <c r="B130" s="16"/>
      <c r="C130" s="16"/>
      <c r="D130" s="16"/>
      <c r="E130" s="78"/>
    </row>
    <row r="131" spans="1:5" ht="12.75" customHeight="1">
      <c r="A131" s="74" t="s">
        <v>244</v>
      </c>
      <c r="B131" s="16">
        <v>18746.2</v>
      </c>
      <c r="C131" s="14">
        <v>17246.2</v>
      </c>
      <c r="D131" s="16">
        <v>16736.2</v>
      </c>
      <c r="E131" s="69">
        <f aca="true" t="shared" si="5" ref="E131:E138">D131/C131*100</f>
        <v>97.04282682561956</v>
      </c>
    </row>
    <row r="132" spans="1:5" ht="12.75" customHeight="1">
      <c r="A132" s="74" t="s">
        <v>6</v>
      </c>
      <c r="B132" s="16">
        <v>4767</v>
      </c>
      <c r="C132" s="14">
        <v>4767</v>
      </c>
      <c r="D132" s="16">
        <v>4561.4</v>
      </c>
      <c r="E132" s="69">
        <f t="shared" si="5"/>
        <v>95.68701489406335</v>
      </c>
    </row>
    <row r="133" spans="1:5" ht="12.75" customHeight="1">
      <c r="A133" s="74" t="s">
        <v>7</v>
      </c>
      <c r="B133" s="16">
        <v>1206</v>
      </c>
      <c r="C133" s="14">
        <v>1206</v>
      </c>
      <c r="D133" s="16">
        <v>1024.2</v>
      </c>
      <c r="E133" s="69">
        <f t="shared" si="5"/>
        <v>84.92537313432837</v>
      </c>
    </row>
    <row r="134" spans="1:5" ht="12.75" customHeight="1">
      <c r="A134" s="74" t="s">
        <v>8</v>
      </c>
      <c r="B134" s="16">
        <v>8104.8</v>
      </c>
      <c r="C134" s="14">
        <v>12578.8</v>
      </c>
      <c r="D134" s="16">
        <v>10360.5</v>
      </c>
      <c r="E134" s="69">
        <f t="shared" si="5"/>
        <v>82.36477247432188</v>
      </c>
    </row>
    <row r="135" spans="1:5" ht="12.75" customHeight="1">
      <c r="A135" s="74" t="s">
        <v>26</v>
      </c>
      <c r="B135" s="16">
        <v>2000</v>
      </c>
      <c r="C135" s="14">
        <v>2000</v>
      </c>
      <c r="D135" s="16">
        <v>1599.5</v>
      </c>
      <c r="E135" s="69">
        <f t="shared" si="5"/>
        <v>79.975</v>
      </c>
    </row>
    <row r="136" spans="1:5" ht="12.75" customHeight="1" hidden="1">
      <c r="A136" s="74" t="s">
        <v>41</v>
      </c>
      <c r="B136" s="16"/>
      <c r="C136" s="14"/>
      <c r="D136" s="16"/>
      <c r="E136" s="69" t="e">
        <f t="shared" si="5"/>
        <v>#DIV/0!</v>
      </c>
    </row>
    <row r="137" spans="1:5" ht="12.75" customHeight="1">
      <c r="A137" s="74" t="s">
        <v>9</v>
      </c>
      <c r="B137" s="16">
        <v>6755</v>
      </c>
      <c r="C137" s="14">
        <v>15950</v>
      </c>
      <c r="D137" s="16">
        <v>15823.8</v>
      </c>
      <c r="E137" s="69">
        <f t="shared" si="5"/>
        <v>99.20877742946708</v>
      </c>
    </row>
    <row r="138" spans="1:5" ht="12.75" customHeight="1">
      <c r="A138" s="82" t="s">
        <v>33</v>
      </c>
      <c r="B138" s="18">
        <f>SUM(B140:B141)</f>
        <v>0</v>
      </c>
      <c r="C138" s="18">
        <f>SUM(C140:C141)</f>
        <v>155</v>
      </c>
      <c r="D138" s="18">
        <f>SUM(D140:D141)</f>
        <v>155</v>
      </c>
      <c r="E138" s="83">
        <f t="shared" si="5"/>
        <v>100</v>
      </c>
    </row>
    <row r="139" spans="1:5" ht="9.75" customHeight="1">
      <c r="A139" s="68" t="s">
        <v>1</v>
      </c>
      <c r="B139" s="15"/>
      <c r="C139" s="15"/>
      <c r="D139" s="15"/>
      <c r="E139" s="78"/>
    </row>
    <row r="140" spans="1:5" ht="12.75" customHeight="1" thickBot="1">
      <c r="A140" s="140" t="s">
        <v>9</v>
      </c>
      <c r="B140" s="145"/>
      <c r="C140" s="145">
        <v>155</v>
      </c>
      <c r="D140" s="145">
        <v>155</v>
      </c>
      <c r="E140" s="146">
        <f>D140/C140*100</f>
        <v>100</v>
      </c>
    </row>
    <row r="141" spans="1:5" ht="12.75" customHeight="1" hidden="1">
      <c r="A141" s="84" t="s">
        <v>243</v>
      </c>
      <c r="B141" s="19"/>
      <c r="C141" s="21"/>
      <c r="D141" s="19"/>
      <c r="E141" s="85" t="s">
        <v>164</v>
      </c>
    </row>
    <row r="142" spans="1:5" ht="19.5" customHeight="1">
      <c r="A142" s="120" t="s">
        <v>13</v>
      </c>
      <c r="B142" s="121">
        <f>B143+B159</f>
        <v>289093</v>
      </c>
      <c r="C142" s="121">
        <f>C143+C159</f>
        <v>298281.3</v>
      </c>
      <c r="D142" s="121">
        <f>D143+D159</f>
        <v>287689.39999999997</v>
      </c>
      <c r="E142" s="122">
        <f>D142/C142*100</f>
        <v>96.44902312012184</v>
      </c>
    </row>
    <row r="143" spans="1:5" ht="15" customHeight="1">
      <c r="A143" s="80" t="s">
        <v>32</v>
      </c>
      <c r="B143" s="17">
        <f>SUM(B145:B158)</f>
        <v>289093</v>
      </c>
      <c r="C143" s="17">
        <f>SUM(C145:C158)</f>
        <v>296121.3</v>
      </c>
      <c r="D143" s="17">
        <f>SUM(D145:D158)</f>
        <v>285950.6</v>
      </c>
      <c r="E143" s="81">
        <f>D143/C143*100</f>
        <v>96.56536020880631</v>
      </c>
    </row>
    <row r="144" spans="1:5" ht="10.5" customHeight="1">
      <c r="A144" s="73" t="s">
        <v>1</v>
      </c>
      <c r="B144" s="16"/>
      <c r="C144" s="16"/>
      <c r="D144" s="16"/>
      <c r="E144" s="78"/>
    </row>
    <row r="145" spans="1:5" ht="12.75" customHeight="1">
      <c r="A145" s="92" t="s">
        <v>245</v>
      </c>
      <c r="B145" s="16">
        <v>134207</v>
      </c>
      <c r="C145" s="14">
        <v>134207</v>
      </c>
      <c r="D145" s="16">
        <v>133384.1</v>
      </c>
      <c r="E145" s="69">
        <f aca="true" t="shared" si="6" ref="E145:E192">D145/C145*100</f>
        <v>99.38684271312226</v>
      </c>
    </row>
    <row r="146" spans="1:5" ht="12.75" customHeight="1">
      <c r="A146" s="74" t="s">
        <v>6</v>
      </c>
      <c r="B146" s="16">
        <v>45436</v>
      </c>
      <c r="C146" s="14">
        <v>45436</v>
      </c>
      <c r="D146" s="16">
        <v>45136.4</v>
      </c>
      <c r="E146" s="69">
        <f t="shared" si="6"/>
        <v>99.34061096927547</v>
      </c>
    </row>
    <row r="147" spans="1:5" ht="12.75" customHeight="1">
      <c r="A147" s="74" t="s">
        <v>10</v>
      </c>
      <c r="B147" s="16">
        <v>200</v>
      </c>
      <c r="C147" s="14">
        <v>200</v>
      </c>
      <c r="D147" s="16">
        <v>154.7</v>
      </c>
      <c r="E147" s="69">
        <f t="shared" si="6"/>
        <v>77.35</v>
      </c>
    </row>
    <row r="148" spans="1:5" ht="12.75" customHeight="1">
      <c r="A148" s="74" t="s">
        <v>8</v>
      </c>
      <c r="B148" s="16">
        <v>35808</v>
      </c>
      <c r="C148" s="14">
        <v>36608</v>
      </c>
      <c r="D148" s="16">
        <v>32012.8</v>
      </c>
      <c r="E148" s="69">
        <f t="shared" si="6"/>
        <v>87.44755244755244</v>
      </c>
    </row>
    <row r="149" spans="1:5" ht="12.75" customHeight="1">
      <c r="A149" s="74" t="s">
        <v>11</v>
      </c>
      <c r="B149" s="16">
        <v>152</v>
      </c>
      <c r="C149" s="14">
        <v>152</v>
      </c>
      <c r="D149" s="16">
        <v>114.5</v>
      </c>
      <c r="E149" s="69">
        <f t="shared" si="6"/>
        <v>75.32894736842105</v>
      </c>
    </row>
    <row r="150" spans="1:5" ht="12.75" customHeight="1">
      <c r="A150" s="74" t="s">
        <v>50</v>
      </c>
      <c r="B150" s="16">
        <v>40</v>
      </c>
      <c r="C150" s="14">
        <v>40</v>
      </c>
      <c r="D150" s="16">
        <v>33.6</v>
      </c>
      <c r="E150" s="69">
        <f t="shared" si="6"/>
        <v>84.00000000000001</v>
      </c>
    </row>
    <row r="151" spans="1:5" ht="12.75" customHeight="1">
      <c r="A151" s="74" t="s">
        <v>206</v>
      </c>
      <c r="B151" s="16">
        <v>73250</v>
      </c>
      <c r="C151" s="14">
        <v>73250</v>
      </c>
      <c r="D151" s="16">
        <v>72737.3</v>
      </c>
      <c r="E151" s="69">
        <f t="shared" si="6"/>
        <v>99.30006825938567</v>
      </c>
    </row>
    <row r="152" spans="1:5" ht="12.75" customHeight="1">
      <c r="A152" s="74" t="s">
        <v>253</v>
      </c>
      <c r="B152" s="16"/>
      <c r="C152" s="14">
        <v>2069.1</v>
      </c>
      <c r="D152" s="16">
        <v>560.7</v>
      </c>
      <c r="E152" s="69">
        <f t="shared" si="6"/>
        <v>27.098738581992176</v>
      </c>
    </row>
    <row r="153" spans="1:5" ht="12.75" customHeight="1">
      <c r="A153" s="74" t="s">
        <v>271</v>
      </c>
      <c r="B153" s="16"/>
      <c r="C153" s="14">
        <v>364.9</v>
      </c>
      <c r="D153" s="16">
        <v>364.6</v>
      </c>
      <c r="E153" s="69">
        <f t="shared" si="6"/>
        <v>99.91778569471089</v>
      </c>
    </row>
    <row r="154" spans="1:5" ht="12.75" customHeight="1">
      <c r="A154" s="74" t="s">
        <v>272</v>
      </c>
      <c r="B154" s="16"/>
      <c r="C154" s="14">
        <v>3062.6</v>
      </c>
      <c r="D154" s="16">
        <v>1120.7</v>
      </c>
      <c r="E154" s="69">
        <f t="shared" si="6"/>
        <v>36.5930908378502</v>
      </c>
    </row>
    <row r="155" spans="1:5" ht="12.75" customHeight="1">
      <c r="A155" s="74" t="s">
        <v>273</v>
      </c>
      <c r="B155" s="16"/>
      <c r="C155" s="14">
        <v>100</v>
      </c>
      <c r="D155" s="16">
        <v>37.3</v>
      </c>
      <c r="E155" s="69">
        <f t="shared" si="6"/>
        <v>37.3</v>
      </c>
    </row>
    <row r="156" spans="1:5" ht="12.75" customHeight="1">
      <c r="A156" s="74" t="s">
        <v>274</v>
      </c>
      <c r="B156" s="16"/>
      <c r="C156" s="14">
        <v>100</v>
      </c>
      <c r="D156" s="16">
        <v>72.1</v>
      </c>
      <c r="E156" s="69">
        <f t="shared" si="6"/>
        <v>72.1</v>
      </c>
    </row>
    <row r="157" spans="1:5" ht="12.75" customHeight="1">
      <c r="A157" s="74" t="s">
        <v>275</v>
      </c>
      <c r="B157" s="16"/>
      <c r="C157" s="14">
        <v>281.7</v>
      </c>
      <c r="D157" s="16">
        <v>0</v>
      </c>
      <c r="E157" s="69">
        <f t="shared" si="6"/>
        <v>0</v>
      </c>
    </row>
    <row r="158" spans="1:5" ht="12.75" customHeight="1">
      <c r="A158" s="74" t="s">
        <v>187</v>
      </c>
      <c r="B158" s="16"/>
      <c r="C158" s="14">
        <v>250</v>
      </c>
      <c r="D158" s="16">
        <v>221.8</v>
      </c>
      <c r="E158" s="69">
        <f t="shared" si="6"/>
        <v>88.72000000000001</v>
      </c>
    </row>
    <row r="159" spans="1:5" ht="12.75" customHeight="1">
      <c r="A159" s="82" t="s">
        <v>33</v>
      </c>
      <c r="B159" s="18">
        <f>SUM(B161:B162)</f>
        <v>0</v>
      </c>
      <c r="C159" s="18">
        <f>SUM(C161:C162)</f>
        <v>2160</v>
      </c>
      <c r="D159" s="18">
        <f>SUM(D161:D162)</f>
        <v>1738.8</v>
      </c>
      <c r="E159" s="83">
        <f>D159/C159*100</f>
        <v>80.5</v>
      </c>
    </row>
    <row r="160" spans="1:5" ht="12.75" customHeight="1">
      <c r="A160" s="68" t="s">
        <v>1</v>
      </c>
      <c r="B160" s="15"/>
      <c r="C160" s="15"/>
      <c r="D160" s="15"/>
      <c r="E160" s="69"/>
    </row>
    <row r="161" spans="1:5" ht="12.75" customHeight="1">
      <c r="A161" s="70" t="s">
        <v>38</v>
      </c>
      <c r="B161" s="15"/>
      <c r="C161" s="131">
        <v>360</v>
      </c>
      <c r="D161" s="131">
        <v>346.8</v>
      </c>
      <c r="E161" s="69">
        <f t="shared" si="6"/>
        <v>96.33333333333334</v>
      </c>
    </row>
    <row r="162" spans="1:5" ht="12.75" customHeight="1">
      <c r="A162" s="84" t="s">
        <v>188</v>
      </c>
      <c r="B162" s="21"/>
      <c r="C162" s="19">
        <v>1800</v>
      </c>
      <c r="D162" s="21">
        <v>1392</v>
      </c>
      <c r="E162" s="86">
        <f>D162/C162*100</f>
        <v>77.33333333333333</v>
      </c>
    </row>
    <row r="163" spans="1:5" ht="18.75" customHeight="1">
      <c r="A163" s="120" t="s">
        <v>61</v>
      </c>
      <c r="B163" s="121">
        <f>B164+B177</f>
        <v>130113</v>
      </c>
      <c r="C163" s="121">
        <f>C164+C177</f>
        <v>210620.3</v>
      </c>
      <c r="D163" s="121">
        <f>D164+D177</f>
        <v>171325.3</v>
      </c>
      <c r="E163" s="122">
        <f t="shared" si="6"/>
        <v>81.3432038602167</v>
      </c>
    </row>
    <row r="164" spans="1:5" ht="15" customHeight="1">
      <c r="A164" s="80" t="s">
        <v>32</v>
      </c>
      <c r="B164" s="17">
        <f>SUM(B166:B175)</f>
        <v>85113</v>
      </c>
      <c r="C164" s="17">
        <f>SUM(C166:C175)</f>
        <v>92702.09999999999</v>
      </c>
      <c r="D164" s="17">
        <f>SUM(D166:D175)</f>
        <v>92125.5</v>
      </c>
      <c r="E164" s="81">
        <f t="shared" si="6"/>
        <v>99.37800761795042</v>
      </c>
    </row>
    <row r="165" spans="1:5" ht="10.5" customHeight="1">
      <c r="A165" s="73" t="s">
        <v>1</v>
      </c>
      <c r="B165" s="16"/>
      <c r="C165" s="13"/>
      <c r="D165" s="16"/>
      <c r="E165" s="69"/>
    </row>
    <row r="166" spans="1:5" ht="12.75" customHeight="1">
      <c r="A166" s="76" t="s">
        <v>105</v>
      </c>
      <c r="B166" s="20">
        <v>43213</v>
      </c>
      <c r="C166" s="14">
        <v>43213</v>
      </c>
      <c r="D166" s="16">
        <v>43213</v>
      </c>
      <c r="E166" s="69">
        <f t="shared" si="6"/>
        <v>100</v>
      </c>
    </row>
    <row r="167" spans="1:5" ht="12.75" customHeight="1">
      <c r="A167" s="74" t="s">
        <v>8</v>
      </c>
      <c r="B167" s="16">
        <v>41900</v>
      </c>
      <c r="C167" s="14">
        <v>28765.5</v>
      </c>
      <c r="D167" s="16">
        <v>28189.1</v>
      </c>
      <c r="E167" s="69">
        <f t="shared" si="6"/>
        <v>97.99621073855835</v>
      </c>
    </row>
    <row r="168" spans="1:5" ht="12.75" customHeight="1" hidden="1">
      <c r="A168" s="74" t="s">
        <v>188</v>
      </c>
      <c r="B168" s="16"/>
      <c r="C168" s="14"/>
      <c r="D168" s="16"/>
      <c r="E168" s="69" t="e">
        <f t="shared" si="6"/>
        <v>#DIV/0!</v>
      </c>
    </row>
    <row r="169" spans="1:5" ht="12.75" customHeight="1">
      <c r="A169" s="74" t="s">
        <v>106</v>
      </c>
      <c r="B169" s="16"/>
      <c r="C169" s="14">
        <v>3337.4</v>
      </c>
      <c r="D169" s="16">
        <v>3337.3</v>
      </c>
      <c r="E169" s="69">
        <f t="shared" si="6"/>
        <v>99.99700365554024</v>
      </c>
    </row>
    <row r="170" spans="1:5" ht="12.75" customHeight="1" hidden="1">
      <c r="A170" s="74" t="s">
        <v>124</v>
      </c>
      <c r="B170" s="16"/>
      <c r="C170" s="14"/>
      <c r="D170" s="16"/>
      <c r="E170" s="69" t="e">
        <f t="shared" si="6"/>
        <v>#DIV/0!</v>
      </c>
    </row>
    <row r="171" spans="1:5" ht="12.75" customHeight="1">
      <c r="A171" s="74" t="s">
        <v>153</v>
      </c>
      <c r="B171" s="16"/>
      <c r="C171" s="14">
        <v>956.6</v>
      </c>
      <c r="D171" s="16">
        <v>956.5</v>
      </c>
      <c r="E171" s="69">
        <f t="shared" si="6"/>
        <v>99.98954630984738</v>
      </c>
    </row>
    <row r="172" spans="1:5" ht="12.75" customHeight="1">
      <c r="A172" s="74" t="s">
        <v>276</v>
      </c>
      <c r="B172" s="16"/>
      <c r="C172" s="14">
        <v>1710</v>
      </c>
      <c r="D172" s="16">
        <v>1710</v>
      </c>
      <c r="E172" s="69">
        <f t="shared" si="6"/>
        <v>100</v>
      </c>
    </row>
    <row r="173" spans="1:5" ht="12.75" customHeight="1">
      <c r="A173" s="74" t="s">
        <v>253</v>
      </c>
      <c r="B173" s="16"/>
      <c r="C173" s="14">
        <v>13107.9</v>
      </c>
      <c r="D173" s="16">
        <v>13107.9</v>
      </c>
      <c r="E173" s="69">
        <f t="shared" si="6"/>
        <v>100</v>
      </c>
    </row>
    <row r="174" spans="1:5" ht="12.75" customHeight="1" hidden="1">
      <c r="A174" s="74" t="s">
        <v>41</v>
      </c>
      <c r="B174" s="16"/>
      <c r="C174" s="14"/>
      <c r="D174" s="16"/>
      <c r="E174" s="69" t="e">
        <f t="shared" si="6"/>
        <v>#DIV/0!</v>
      </c>
    </row>
    <row r="175" spans="1:5" ht="12.75" customHeight="1">
      <c r="A175" s="70" t="s">
        <v>51</v>
      </c>
      <c r="B175" s="14"/>
      <c r="C175" s="14">
        <v>1611.7</v>
      </c>
      <c r="D175" s="14">
        <v>1611.7</v>
      </c>
      <c r="E175" s="69">
        <f t="shared" si="6"/>
        <v>100</v>
      </c>
    </row>
    <row r="176" spans="1:5" ht="12.75" customHeight="1">
      <c r="A176" s="70" t="s">
        <v>107</v>
      </c>
      <c r="B176" s="14"/>
      <c r="C176" s="14">
        <v>1611.7</v>
      </c>
      <c r="D176" s="14">
        <v>1611.7</v>
      </c>
      <c r="E176" s="69">
        <f t="shared" si="6"/>
        <v>100</v>
      </c>
    </row>
    <row r="177" spans="1:5" ht="15" customHeight="1">
      <c r="A177" s="82" t="s">
        <v>33</v>
      </c>
      <c r="B177" s="18">
        <f>SUM(B179:B184)</f>
        <v>45000</v>
      </c>
      <c r="C177" s="18">
        <f>SUM(C179:C184)</f>
        <v>117918.2</v>
      </c>
      <c r="D177" s="18">
        <f>SUM(D179:D184)</f>
        <v>79199.8</v>
      </c>
      <c r="E177" s="83">
        <f t="shared" si="6"/>
        <v>67.16503474442453</v>
      </c>
    </row>
    <row r="178" spans="1:5" ht="10.5" customHeight="1">
      <c r="A178" s="68" t="s">
        <v>1</v>
      </c>
      <c r="B178" s="15"/>
      <c r="C178" s="15"/>
      <c r="D178" s="15"/>
      <c r="E178" s="69"/>
    </row>
    <row r="179" spans="1:5" ht="12.75" customHeight="1" hidden="1">
      <c r="A179" s="74" t="s">
        <v>147</v>
      </c>
      <c r="B179" s="14"/>
      <c r="C179" s="16"/>
      <c r="D179" s="14"/>
      <c r="E179" s="69" t="e">
        <f t="shared" si="6"/>
        <v>#DIV/0!</v>
      </c>
    </row>
    <row r="180" spans="1:5" ht="12.75" customHeight="1">
      <c r="A180" s="70" t="s">
        <v>112</v>
      </c>
      <c r="B180" s="14"/>
      <c r="C180" s="16">
        <v>41529</v>
      </c>
      <c r="D180" s="14">
        <v>41529</v>
      </c>
      <c r="E180" s="69">
        <f t="shared" si="6"/>
        <v>100</v>
      </c>
    </row>
    <row r="181" spans="1:5" ht="12.75" customHeight="1">
      <c r="A181" s="70" t="s">
        <v>38</v>
      </c>
      <c r="B181" s="14"/>
      <c r="C181" s="14">
        <v>5296</v>
      </c>
      <c r="D181" s="14">
        <v>5296</v>
      </c>
      <c r="E181" s="69">
        <f t="shared" si="6"/>
        <v>100</v>
      </c>
    </row>
    <row r="182" spans="1:5" ht="12.75" customHeight="1" hidden="1">
      <c r="A182" s="74" t="s">
        <v>41</v>
      </c>
      <c r="B182" s="14"/>
      <c r="C182" s="14"/>
      <c r="D182" s="14"/>
      <c r="E182" s="69" t="e">
        <f t="shared" si="6"/>
        <v>#DIV/0!</v>
      </c>
    </row>
    <row r="183" spans="1:5" ht="12.75" customHeight="1">
      <c r="A183" s="74" t="s">
        <v>253</v>
      </c>
      <c r="B183" s="14"/>
      <c r="C183" s="14">
        <v>1549</v>
      </c>
      <c r="D183" s="14">
        <v>1198</v>
      </c>
      <c r="E183" s="69">
        <f t="shared" si="6"/>
        <v>77.34021949644932</v>
      </c>
    </row>
    <row r="184" spans="1:5" ht="12.75" customHeight="1">
      <c r="A184" s="70" t="s">
        <v>51</v>
      </c>
      <c r="B184" s="14">
        <v>45000</v>
      </c>
      <c r="C184" s="16">
        <v>69544.2</v>
      </c>
      <c r="D184" s="14">
        <v>31176.8</v>
      </c>
      <c r="E184" s="69">
        <f t="shared" si="6"/>
        <v>44.830194322459676</v>
      </c>
    </row>
    <row r="185" spans="1:5" ht="12.75" customHeight="1">
      <c r="A185" s="87" t="s">
        <v>108</v>
      </c>
      <c r="B185" s="21"/>
      <c r="C185" s="19">
        <v>26369.5</v>
      </c>
      <c r="D185" s="21">
        <v>26360.8</v>
      </c>
      <c r="E185" s="86">
        <f t="shared" si="6"/>
        <v>99.9670073380231</v>
      </c>
    </row>
    <row r="186" spans="1:5" ht="18.75" customHeight="1">
      <c r="A186" s="123" t="s">
        <v>126</v>
      </c>
      <c r="B186" s="124">
        <f>B187+B193</f>
        <v>3670</v>
      </c>
      <c r="C186" s="124">
        <f>C187+C193</f>
        <v>5083</v>
      </c>
      <c r="D186" s="124">
        <f>D187+D193</f>
        <v>5064.22</v>
      </c>
      <c r="E186" s="122">
        <f t="shared" si="6"/>
        <v>99.63053314971474</v>
      </c>
    </row>
    <row r="187" spans="1:5" ht="15" customHeight="1">
      <c r="A187" s="80" t="s">
        <v>32</v>
      </c>
      <c r="B187" s="17">
        <f>SUM(B189:B192)</f>
        <v>3670</v>
      </c>
      <c r="C187" s="17">
        <f>SUM(C189:C192)</f>
        <v>5083</v>
      </c>
      <c r="D187" s="17">
        <f>SUM(D189:D192)</f>
        <v>5064.22</v>
      </c>
      <c r="E187" s="83">
        <f t="shared" si="6"/>
        <v>99.63053314971474</v>
      </c>
    </row>
    <row r="188" spans="1:5" ht="12.75" customHeight="1">
      <c r="A188" s="73" t="s">
        <v>1</v>
      </c>
      <c r="B188" s="16"/>
      <c r="C188" s="13"/>
      <c r="D188" s="16"/>
      <c r="E188" s="78"/>
    </row>
    <row r="189" spans="1:5" ht="12.75" customHeight="1">
      <c r="A189" s="74" t="s">
        <v>8</v>
      </c>
      <c r="B189" s="16">
        <v>3670</v>
      </c>
      <c r="C189" s="16">
        <v>1770</v>
      </c>
      <c r="D189" s="16">
        <v>1751.22</v>
      </c>
      <c r="E189" s="69">
        <f t="shared" si="6"/>
        <v>98.93898305084747</v>
      </c>
    </row>
    <row r="190" spans="1:5" ht="12.75" customHeight="1">
      <c r="A190" s="76" t="s">
        <v>31</v>
      </c>
      <c r="B190" s="16"/>
      <c r="C190" s="16">
        <v>1413</v>
      </c>
      <c r="D190" s="16">
        <v>1413</v>
      </c>
      <c r="E190" s="69">
        <f t="shared" si="6"/>
        <v>100</v>
      </c>
    </row>
    <row r="191" spans="1:5" ht="12.75" customHeight="1">
      <c r="A191" s="84" t="s">
        <v>106</v>
      </c>
      <c r="B191" s="19"/>
      <c r="C191" s="19">
        <v>1900</v>
      </c>
      <c r="D191" s="19">
        <v>1900</v>
      </c>
      <c r="E191" s="86">
        <f t="shared" si="6"/>
        <v>100</v>
      </c>
    </row>
    <row r="192" spans="1:5" ht="12.75" customHeight="1" hidden="1">
      <c r="A192" s="74" t="s">
        <v>41</v>
      </c>
      <c r="B192" s="16"/>
      <c r="C192" s="16"/>
      <c r="D192" s="16"/>
      <c r="E192" s="69" t="e">
        <f t="shared" si="6"/>
        <v>#DIV/0!</v>
      </c>
    </row>
    <row r="193" spans="1:5" ht="12.75" customHeight="1" hidden="1">
      <c r="A193" s="80" t="s">
        <v>33</v>
      </c>
      <c r="B193" s="17">
        <f>B195</f>
        <v>0</v>
      </c>
      <c r="C193" s="17">
        <f>C195</f>
        <v>0</v>
      </c>
      <c r="D193" s="17">
        <f>D195</f>
        <v>0</v>
      </c>
      <c r="E193" s="83" t="e">
        <f>D193/C193*100</f>
        <v>#DIV/0!</v>
      </c>
    </row>
    <row r="194" spans="1:5" ht="12.75" customHeight="1" hidden="1">
      <c r="A194" s="73" t="s">
        <v>1</v>
      </c>
      <c r="B194" s="16"/>
      <c r="C194" s="13"/>
      <c r="D194" s="16"/>
      <c r="E194" s="78"/>
    </row>
    <row r="195" spans="1:5" ht="12.75" customHeight="1" hidden="1">
      <c r="A195" s="84" t="s">
        <v>41</v>
      </c>
      <c r="B195" s="19"/>
      <c r="C195" s="19"/>
      <c r="D195" s="19"/>
      <c r="E195" s="86" t="e">
        <f>D195/C195*100</f>
        <v>#DIV/0!</v>
      </c>
    </row>
    <row r="196" spans="1:5" ht="18.75" customHeight="1">
      <c r="A196" s="120" t="s">
        <v>14</v>
      </c>
      <c r="B196" s="121">
        <f>B197+B214</f>
        <v>960245.6</v>
      </c>
      <c r="C196" s="121">
        <f>C197+C214</f>
        <v>2088443.7999999998</v>
      </c>
      <c r="D196" s="121">
        <f>D197+D214</f>
        <v>1715883.5999999996</v>
      </c>
      <c r="E196" s="122">
        <f>D196/C196*100</f>
        <v>82.16087021350538</v>
      </c>
    </row>
    <row r="197" spans="1:5" ht="12.75" customHeight="1">
      <c r="A197" s="80" t="s">
        <v>32</v>
      </c>
      <c r="B197" s="17">
        <f>SUM(B200:B213)</f>
        <v>960245.6</v>
      </c>
      <c r="C197" s="17">
        <f>SUM(C200:C213)</f>
        <v>1406740.9</v>
      </c>
      <c r="D197" s="17">
        <f>SUM(D200:D213)</f>
        <v>1401926.6999999997</v>
      </c>
      <c r="E197" s="83">
        <f>D197/C197*100</f>
        <v>99.65777635384026</v>
      </c>
    </row>
    <row r="198" spans="1:5" ht="10.5" customHeight="1">
      <c r="A198" s="73" t="s">
        <v>1</v>
      </c>
      <c r="B198" s="16"/>
      <c r="C198" s="13"/>
      <c r="D198" s="16"/>
      <c r="E198" s="78"/>
    </row>
    <row r="199" spans="1:5" ht="12.75" customHeight="1">
      <c r="A199" s="76" t="s">
        <v>34</v>
      </c>
      <c r="B199" s="16">
        <f>B200+B201</f>
        <v>595670</v>
      </c>
      <c r="C199" s="16">
        <f>C200+C201</f>
        <v>621152.7</v>
      </c>
      <c r="D199" s="16">
        <f>D200+D201</f>
        <v>621063.3999999999</v>
      </c>
      <c r="E199" s="69">
        <f aca="true" t="shared" si="7" ref="E199:E214">D199/C199*100</f>
        <v>99.98562350288422</v>
      </c>
    </row>
    <row r="200" spans="1:5" ht="12.75" customHeight="1">
      <c r="A200" s="76" t="s">
        <v>35</v>
      </c>
      <c r="B200" s="16">
        <v>243300</v>
      </c>
      <c r="C200" s="16">
        <v>268756.7</v>
      </c>
      <c r="D200" s="16">
        <v>268667.6</v>
      </c>
      <c r="E200" s="69">
        <f t="shared" si="7"/>
        <v>99.96684733813146</v>
      </c>
    </row>
    <row r="201" spans="1:5" ht="12.75" customHeight="1">
      <c r="A201" s="74" t="s">
        <v>36</v>
      </c>
      <c r="B201" s="16">
        <v>352370</v>
      </c>
      <c r="C201" s="16">
        <v>352396</v>
      </c>
      <c r="D201" s="16">
        <v>352395.8</v>
      </c>
      <c r="E201" s="69">
        <f t="shared" si="7"/>
        <v>99.9999432456668</v>
      </c>
    </row>
    <row r="202" spans="1:5" ht="12.75" customHeight="1">
      <c r="A202" s="76" t="s">
        <v>16</v>
      </c>
      <c r="B202" s="20">
        <v>8000</v>
      </c>
      <c r="C202" s="16">
        <v>1000</v>
      </c>
      <c r="D202" s="16">
        <v>1000</v>
      </c>
      <c r="E202" s="69">
        <f t="shared" si="7"/>
        <v>100</v>
      </c>
    </row>
    <row r="203" spans="1:5" ht="12.75" customHeight="1">
      <c r="A203" s="74" t="s">
        <v>109</v>
      </c>
      <c r="B203" s="16">
        <v>5400</v>
      </c>
      <c r="C203" s="16">
        <v>5500</v>
      </c>
      <c r="D203" s="16">
        <v>5500</v>
      </c>
      <c r="E203" s="69">
        <f t="shared" si="7"/>
        <v>100</v>
      </c>
    </row>
    <row r="204" spans="1:5" ht="12.75" customHeight="1" hidden="1">
      <c r="A204" s="74" t="s">
        <v>127</v>
      </c>
      <c r="B204" s="16"/>
      <c r="C204" s="16"/>
      <c r="D204" s="16"/>
      <c r="E204" s="69" t="e">
        <f t="shared" si="7"/>
        <v>#DIV/0!</v>
      </c>
    </row>
    <row r="205" spans="1:5" ht="12.75" customHeight="1" hidden="1">
      <c r="A205" s="74" t="s">
        <v>90</v>
      </c>
      <c r="B205" s="16"/>
      <c r="C205" s="16"/>
      <c r="D205" s="16"/>
      <c r="E205" s="69" t="e">
        <f t="shared" si="7"/>
        <v>#DIV/0!</v>
      </c>
    </row>
    <row r="206" spans="1:5" ht="12.75" customHeight="1" hidden="1">
      <c r="A206" s="74" t="s">
        <v>106</v>
      </c>
      <c r="B206" s="16"/>
      <c r="C206" s="16"/>
      <c r="D206" s="16"/>
      <c r="E206" s="69" t="e">
        <f t="shared" si="7"/>
        <v>#DIV/0!</v>
      </c>
    </row>
    <row r="207" spans="1:5" ht="12.75" customHeight="1">
      <c r="A207" s="74" t="s">
        <v>207</v>
      </c>
      <c r="B207" s="16"/>
      <c r="C207" s="16">
        <v>50996</v>
      </c>
      <c r="D207" s="16">
        <v>50996</v>
      </c>
      <c r="E207" s="69">
        <f t="shared" si="7"/>
        <v>100</v>
      </c>
    </row>
    <row r="208" spans="1:5" ht="12.75" customHeight="1">
      <c r="A208" s="74" t="s">
        <v>329</v>
      </c>
      <c r="B208" s="16"/>
      <c r="C208" s="16">
        <v>254602.6</v>
      </c>
      <c r="D208" s="16">
        <v>254602.6</v>
      </c>
      <c r="E208" s="69">
        <f t="shared" si="7"/>
        <v>100</v>
      </c>
    </row>
    <row r="209" spans="1:5" ht="12.75" customHeight="1">
      <c r="A209" s="74" t="s">
        <v>277</v>
      </c>
      <c r="B209" s="16"/>
      <c r="C209" s="16">
        <v>8754.2</v>
      </c>
      <c r="D209" s="16">
        <v>8754.2</v>
      </c>
      <c r="E209" s="69">
        <f t="shared" si="7"/>
        <v>100</v>
      </c>
    </row>
    <row r="210" spans="1:5" ht="12.75" customHeight="1" thickBot="1">
      <c r="A210" s="140" t="s">
        <v>278</v>
      </c>
      <c r="B210" s="147"/>
      <c r="C210" s="147">
        <v>447.9</v>
      </c>
      <c r="D210" s="147">
        <v>166.6</v>
      </c>
      <c r="E210" s="146">
        <f t="shared" si="7"/>
        <v>37.19580263451663</v>
      </c>
    </row>
    <row r="211" spans="1:5" ht="12.75" customHeight="1">
      <c r="A211" s="74" t="s">
        <v>279</v>
      </c>
      <c r="B211" s="16"/>
      <c r="C211" s="16">
        <v>4437.7</v>
      </c>
      <c r="D211" s="16">
        <v>0</v>
      </c>
      <c r="E211" s="69">
        <f t="shared" si="7"/>
        <v>0</v>
      </c>
    </row>
    <row r="212" spans="1:5" ht="12.75" customHeight="1" hidden="1">
      <c r="A212" s="74" t="s">
        <v>246</v>
      </c>
      <c r="B212" s="16"/>
      <c r="C212" s="16"/>
      <c r="D212" s="16"/>
      <c r="E212" s="69" t="e">
        <f t="shared" si="7"/>
        <v>#DIV/0!</v>
      </c>
    </row>
    <row r="213" spans="1:5" ht="12.75" customHeight="1">
      <c r="A213" s="74" t="s">
        <v>8</v>
      </c>
      <c r="B213" s="16">
        <v>351175.6</v>
      </c>
      <c r="C213" s="16">
        <v>459849.8</v>
      </c>
      <c r="D213" s="16">
        <v>459843.9</v>
      </c>
      <c r="E213" s="69">
        <f t="shared" si="7"/>
        <v>99.99871697236794</v>
      </c>
    </row>
    <row r="214" spans="1:5" ht="13.5" customHeight="1">
      <c r="A214" s="82" t="s">
        <v>33</v>
      </c>
      <c r="B214" s="18">
        <f>SUM(B216:B226)</f>
        <v>0</v>
      </c>
      <c r="C214" s="18">
        <f>SUM(C216:C226)</f>
        <v>681702.8999999999</v>
      </c>
      <c r="D214" s="18">
        <f>SUM(D216:D226)</f>
        <v>313956.89999999997</v>
      </c>
      <c r="E214" s="83">
        <f t="shared" si="7"/>
        <v>46.054798945405686</v>
      </c>
    </row>
    <row r="215" spans="1:5" ht="10.5" customHeight="1">
      <c r="A215" s="68" t="s">
        <v>1</v>
      </c>
      <c r="B215" s="15"/>
      <c r="C215" s="15"/>
      <c r="D215" s="15"/>
      <c r="E215" s="78"/>
    </row>
    <row r="216" spans="1:5" ht="12.75" customHeight="1" hidden="1">
      <c r="A216" s="74" t="s">
        <v>110</v>
      </c>
      <c r="B216" s="16"/>
      <c r="C216" s="16"/>
      <c r="D216" s="16"/>
      <c r="E216" s="78"/>
    </row>
    <row r="217" spans="1:5" ht="12.75" customHeight="1">
      <c r="A217" s="74" t="s">
        <v>216</v>
      </c>
      <c r="B217" s="14"/>
      <c r="C217" s="16">
        <v>3900</v>
      </c>
      <c r="D217" s="14">
        <v>3900</v>
      </c>
      <c r="E217" s="69">
        <f aca="true" t="shared" si="8" ref="E217:E224">D217/C217*100</f>
        <v>100</v>
      </c>
    </row>
    <row r="218" spans="1:5" ht="12.75" customHeight="1">
      <c r="A218" s="74" t="s">
        <v>188</v>
      </c>
      <c r="B218" s="14"/>
      <c r="C218" s="16">
        <v>36210.1</v>
      </c>
      <c r="D218" s="14">
        <v>31584.1</v>
      </c>
      <c r="E218" s="69">
        <f t="shared" si="8"/>
        <v>87.22455889378931</v>
      </c>
    </row>
    <row r="219" spans="1:5" ht="12.75" customHeight="1">
      <c r="A219" s="74" t="s">
        <v>278</v>
      </c>
      <c r="B219" s="14"/>
      <c r="C219" s="16">
        <v>6588.3</v>
      </c>
      <c r="D219" s="14">
        <v>6513.6</v>
      </c>
      <c r="E219" s="69">
        <f t="shared" si="8"/>
        <v>98.8661718500979</v>
      </c>
    </row>
    <row r="220" spans="1:5" ht="12.75" customHeight="1">
      <c r="A220" s="74" t="s">
        <v>261</v>
      </c>
      <c r="B220" s="14"/>
      <c r="C220" s="16">
        <v>107349.4</v>
      </c>
      <c r="D220" s="14">
        <v>107349.4</v>
      </c>
      <c r="E220" s="69">
        <f t="shared" si="8"/>
        <v>100</v>
      </c>
    </row>
    <row r="221" spans="1:5" ht="12.75" customHeight="1">
      <c r="A221" s="70" t="s">
        <v>196</v>
      </c>
      <c r="B221" s="14"/>
      <c r="C221" s="16">
        <v>144725.5</v>
      </c>
      <c r="D221" s="14">
        <v>144725.5</v>
      </c>
      <c r="E221" s="69">
        <f t="shared" si="8"/>
        <v>100</v>
      </c>
    </row>
    <row r="222" spans="1:5" ht="12.75" customHeight="1">
      <c r="A222" s="74" t="s">
        <v>279</v>
      </c>
      <c r="B222" s="14"/>
      <c r="C222" s="16">
        <v>363012.6</v>
      </c>
      <c r="D222" s="14">
        <v>0</v>
      </c>
      <c r="E222" s="69">
        <f t="shared" si="8"/>
        <v>0</v>
      </c>
    </row>
    <row r="223" spans="1:5" ht="12.75" customHeight="1">
      <c r="A223" s="74" t="s">
        <v>207</v>
      </c>
      <c r="B223" s="14"/>
      <c r="C223" s="16">
        <v>4417</v>
      </c>
      <c r="D223" s="14">
        <v>4417</v>
      </c>
      <c r="E223" s="69">
        <f t="shared" si="8"/>
        <v>100</v>
      </c>
    </row>
    <row r="224" spans="1:5" ht="12.75" customHeight="1">
      <c r="A224" s="88" t="s">
        <v>38</v>
      </c>
      <c r="B224" s="21"/>
      <c r="C224" s="19">
        <v>15500</v>
      </c>
      <c r="D224" s="21">
        <v>15467.3</v>
      </c>
      <c r="E224" s="86">
        <f t="shared" si="8"/>
        <v>99.78903225806451</v>
      </c>
    </row>
    <row r="225" spans="1:5" ht="12.75" customHeight="1" hidden="1">
      <c r="A225" s="70" t="s">
        <v>87</v>
      </c>
      <c r="B225" s="14"/>
      <c r="C225" s="16"/>
      <c r="D225" s="14"/>
      <c r="E225" s="78"/>
    </row>
    <row r="226" spans="1:5" ht="12.75" customHeight="1" hidden="1">
      <c r="A226" s="70" t="s">
        <v>52</v>
      </c>
      <c r="B226" s="14"/>
      <c r="C226" s="16"/>
      <c r="D226" s="14"/>
      <c r="E226" s="78"/>
    </row>
    <row r="227" spans="1:5" ht="12.75" customHeight="1" hidden="1">
      <c r="A227" s="87" t="s">
        <v>64</v>
      </c>
      <c r="B227" s="21"/>
      <c r="C227" s="19"/>
      <c r="D227" s="21"/>
      <c r="E227" s="89"/>
    </row>
    <row r="228" spans="1:5" ht="18.75" customHeight="1">
      <c r="A228" s="120" t="s">
        <v>73</v>
      </c>
      <c r="B228" s="121">
        <f>B229+B234</f>
        <v>6755</v>
      </c>
      <c r="C228" s="121">
        <f>C229+C234</f>
        <v>23523.5</v>
      </c>
      <c r="D228" s="121">
        <f>D229+D234</f>
        <v>16989.3</v>
      </c>
      <c r="E228" s="122">
        <f>D228/C228*100</f>
        <v>72.2226709460752</v>
      </c>
    </row>
    <row r="229" spans="1:5" ht="15" customHeight="1">
      <c r="A229" s="80" t="s">
        <v>32</v>
      </c>
      <c r="B229" s="17">
        <f>SUM(B231:B233)</f>
        <v>6755</v>
      </c>
      <c r="C229" s="17">
        <f>SUM(C231:C233)</f>
        <v>23173.5</v>
      </c>
      <c r="D229" s="17">
        <f>SUM(D231:D233)</f>
        <v>16639.3</v>
      </c>
      <c r="E229" s="83">
        <f>D229/C229*100</f>
        <v>71.80313720413403</v>
      </c>
    </row>
    <row r="230" spans="1:5" ht="10.5" customHeight="1">
      <c r="A230" s="73" t="s">
        <v>1</v>
      </c>
      <c r="B230" s="16"/>
      <c r="C230" s="13"/>
      <c r="D230" s="16"/>
      <c r="E230" s="78"/>
    </row>
    <row r="231" spans="1:5" ht="12.75" customHeight="1">
      <c r="A231" s="90" t="s">
        <v>8</v>
      </c>
      <c r="B231" s="14">
        <v>6755</v>
      </c>
      <c r="C231" s="14">
        <v>7189.4</v>
      </c>
      <c r="D231" s="14">
        <v>6846.5</v>
      </c>
      <c r="E231" s="69">
        <f>D231/C231*100</f>
        <v>95.23047820402259</v>
      </c>
    </row>
    <row r="232" spans="1:5" ht="12.75" customHeight="1">
      <c r="A232" s="90" t="s">
        <v>188</v>
      </c>
      <c r="B232" s="14"/>
      <c r="C232" s="14">
        <v>14184.1</v>
      </c>
      <c r="D232" s="14">
        <v>7992.8</v>
      </c>
      <c r="E232" s="69">
        <f>D232/C232*100</f>
        <v>56.35042054131034</v>
      </c>
    </row>
    <row r="233" spans="1:5" ht="12.75" customHeight="1">
      <c r="A233" s="90" t="s">
        <v>41</v>
      </c>
      <c r="B233" s="14"/>
      <c r="C233" s="16">
        <v>1800</v>
      </c>
      <c r="D233" s="14">
        <v>1800</v>
      </c>
      <c r="E233" s="69">
        <f>D233/C233*100</f>
        <v>100</v>
      </c>
    </row>
    <row r="234" spans="1:5" ht="12.75" customHeight="1">
      <c r="A234" s="82" t="s">
        <v>33</v>
      </c>
      <c r="B234" s="18">
        <f>B236</f>
        <v>0</v>
      </c>
      <c r="C234" s="18">
        <f>C236</f>
        <v>350</v>
      </c>
      <c r="D234" s="18">
        <f>D236</f>
        <v>350</v>
      </c>
      <c r="E234" s="83">
        <f>D234/C234*100</f>
        <v>100</v>
      </c>
    </row>
    <row r="235" spans="1:5" ht="12.75" customHeight="1">
      <c r="A235" s="68" t="s">
        <v>1</v>
      </c>
      <c r="B235" s="14"/>
      <c r="C235" s="16"/>
      <c r="D235" s="14"/>
      <c r="E235" s="69"/>
    </row>
    <row r="236" spans="1:5" ht="12.75" customHeight="1">
      <c r="A236" s="88" t="s">
        <v>38</v>
      </c>
      <c r="B236" s="21"/>
      <c r="C236" s="19">
        <v>350</v>
      </c>
      <c r="D236" s="21">
        <v>350</v>
      </c>
      <c r="E236" s="86">
        <f>D236/C236*100</f>
        <v>100</v>
      </c>
    </row>
    <row r="237" spans="1:5" ht="16.5" customHeight="1">
      <c r="A237" s="123" t="s">
        <v>54</v>
      </c>
      <c r="B237" s="124">
        <f>B238+B246</f>
        <v>33000</v>
      </c>
      <c r="C237" s="124">
        <f>C238+C246</f>
        <v>47845.8</v>
      </c>
      <c r="D237" s="124">
        <f>D238+D246</f>
        <v>35140</v>
      </c>
      <c r="E237" s="122">
        <f>D237/C237*100</f>
        <v>73.44427306054031</v>
      </c>
    </row>
    <row r="238" spans="1:5" ht="15" customHeight="1">
      <c r="A238" s="80" t="s">
        <v>32</v>
      </c>
      <c r="B238" s="17">
        <f>SUM(B240:B245)</f>
        <v>28000</v>
      </c>
      <c r="C238" s="17">
        <f>SUM(C240:C245)</f>
        <v>26930</v>
      </c>
      <c r="D238" s="17">
        <f>SUM(D240:D245)</f>
        <v>22150</v>
      </c>
      <c r="E238" s="83">
        <f>D238/C238*100</f>
        <v>82.25027849981433</v>
      </c>
    </row>
    <row r="239" spans="1:5" ht="10.5" customHeight="1">
      <c r="A239" s="73" t="s">
        <v>1</v>
      </c>
      <c r="B239" s="16"/>
      <c r="C239" s="13"/>
      <c r="D239" s="16"/>
      <c r="E239" s="78"/>
    </row>
    <row r="240" spans="1:5" ht="12.75" customHeight="1">
      <c r="A240" s="74" t="s">
        <v>8</v>
      </c>
      <c r="B240" s="16">
        <v>6000</v>
      </c>
      <c r="C240" s="16">
        <v>4930</v>
      </c>
      <c r="D240" s="16">
        <v>4430.9</v>
      </c>
      <c r="E240" s="69">
        <f>D240/C240*100</f>
        <v>89.8762677484787</v>
      </c>
    </row>
    <row r="241" spans="1:5" ht="12.75" customHeight="1" hidden="1">
      <c r="A241" s="74" t="s">
        <v>208</v>
      </c>
      <c r="B241" s="16"/>
      <c r="C241" s="16"/>
      <c r="D241" s="16"/>
      <c r="E241" s="69" t="e">
        <f>D241/C241*100</f>
        <v>#DIV/0!</v>
      </c>
    </row>
    <row r="242" spans="1:5" ht="12.75" customHeight="1" hidden="1">
      <c r="A242" s="74" t="s">
        <v>142</v>
      </c>
      <c r="B242" s="16"/>
      <c r="C242" s="16"/>
      <c r="D242" s="16"/>
      <c r="E242" s="75" t="s">
        <v>164</v>
      </c>
    </row>
    <row r="243" spans="1:5" ht="12.75" customHeight="1" hidden="1">
      <c r="A243" s="74" t="s">
        <v>197</v>
      </c>
      <c r="B243" s="16"/>
      <c r="C243" s="16"/>
      <c r="D243" s="16"/>
      <c r="E243" s="69" t="e">
        <f>D243/C243*100</f>
        <v>#DIV/0!</v>
      </c>
    </row>
    <row r="244" spans="1:5" ht="12.75" customHeight="1" hidden="1">
      <c r="A244" s="74" t="s">
        <v>198</v>
      </c>
      <c r="B244" s="16"/>
      <c r="C244" s="16"/>
      <c r="D244" s="16"/>
      <c r="E244" s="69" t="e">
        <f>D244/C244*100</f>
        <v>#DIV/0!</v>
      </c>
    </row>
    <row r="245" spans="1:5" ht="12.75" customHeight="1">
      <c r="A245" s="74" t="s">
        <v>25</v>
      </c>
      <c r="B245" s="16">
        <v>22000</v>
      </c>
      <c r="C245" s="16">
        <v>22000</v>
      </c>
      <c r="D245" s="16">
        <v>17719.1</v>
      </c>
      <c r="E245" s="69">
        <f>D245/C245*100</f>
        <v>80.54136363636363</v>
      </c>
    </row>
    <row r="246" spans="1:5" ht="15" customHeight="1">
      <c r="A246" s="82" t="s">
        <v>33</v>
      </c>
      <c r="B246" s="18">
        <f>SUM(B248:B253)</f>
        <v>5000</v>
      </c>
      <c r="C246" s="18">
        <f>SUM(C248:C253)</f>
        <v>20915.8</v>
      </c>
      <c r="D246" s="18">
        <f>SUM(D248:D253)</f>
        <v>12990</v>
      </c>
      <c r="E246" s="83">
        <f>D246/C246*100</f>
        <v>62.10615898029241</v>
      </c>
    </row>
    <row r="247" spans="1:5" ht="10.5" customHeight="1">
      <c r="A247" s="68" t="s">
        <v>1</v>
      </c>
      <c r="B247" s="15"/>
      <c r="C247" s="15"/>
      <c r="D247" s="15"/>
      <c r="E247" s="78"/>
    </row>
    <row r="248" spans="1:5" ht="12.75" customHeight="1">
      <c r="A248" s="76" t="s">
        <v>38</v>
      </c>
      <c r="B248" s="16">
        <v>5000</v>
      </c>
      <c r="C248" s="16">
        <v>17887.5</v>
      </c>
      <c r="D248" s="16">
        <v>12990</v>
      </c>
      <c r="E248" s="69">
        <f aca="true" t="shared" si="9" ref="E248:E255">D248/C248*100</f>
        <v>72.62054507337527</v>
      </c>
    </row>
    <row r="249" spans="1:5" ht="12.75" customHeight="1" hidden="1">
      <c r="A249" s="76" t="s">
        <v>147</v>
      </c>
      <c r="B249" s="16"/>
      <c r="C249" s="16"/>
      <c r="D249" s="16"/>
      <c r="E249" s="69" t="e">
        <f t="shared" si="9"/>
        <v>#DIV/0!</v>
      </c>
    </row>
    <row r="250" spans="1:5" ht="12.75" customHeight="1" hidden="1">
      <c r="A250" s="76" t="s">
        <v>125</v>
      </c>
      <c r="B250" s="16"/>
      <c r="C250" s="16"/>
      <c r="D250" s="16"/>
      <c r="E250" s="69" t="e">
        <f t="shared" si="9"/>
        <v>#DIV/0!</v>
      </c>
    </row>
    <row r="251" spans="1:5" ht="12.75" customHeight="1" hidden="1">
      <c r="A251" s="76" t="s">
        <v>148</v>
      </c>
      <c r="B251" s="16"/>
      <c r="C251" s="16"/>
      <c r="D251" s="16"/>
      <c r="E251" s="69" t="e">
        <f t="shared" si="9"/>
        <v>#DIV/0!</v>
      </c>
    </row>
    <row r="252" spans="1:5" ht="12.75" customHeight="1">
      <c r="A252" s="76" t="s">
        <v>323</v>
      </c>
      <c r="B252" s="16"/>
      <c r="C252" s="16">
        <v>2028.3</v>
      </c>
      <c r="D252" s="16">
        <v>0</v>
      </c>
      <c r="E252" s="69">
        <f t="shared" si="9"/>
        <v>0</v>
      </c>
    </row>
    <row r="253" spans="1:5" ht="12.75" customHeight="1">
      <c r="A253" s="91" t="s">
        <v>188</v>
      </c>
      <c r="B253" s="19"/>
      <c r="C253" s="19">
        <v>1000</v>
      </c>
      <c r="D253" s="19">
        <v>0</v>
      </c>
      <c r="E253" s="86">
        <f t="shared" si="9"/>
        <v>0</v>
      </c>
    </row>
    <row r="254" spans="1:5" ht="19.5" customHeight="1">
      <c r="A254" s="120" t="s">
        <v>53</v>
      </c>
      <c r="B254" s="121">
        <f>B255+B298</f>
        <v>307292</v>
      </c>
      <c r="C254" s="121">
        <f>C255+C298</f>
        <v>429659</v>
      </c>
      <c r="D254" s="121">
        <f>D255+D298</f>
        <v>213498.9</v>
      </c>
      <c r="E254" s="122">
        <f t="shared" si="9"/>
        <v>49.69031255018515</v>
      </c>
    </row>
    <row r="255" spans="1:5" ht="15" customHeight="1">
      <c r="A255" s="80" t="s">
        <v>32</v>
      </c>
      <c r="B255" s="17">
        <f>SUM(B257:B287)+B289</f>
        <v>164124.4</v>
      </c>
      <c r="C255" s="17">
        <f>SUM(C257:C287)+C289</f>
        <v>281068.1</v>
      </c>
      <c r="D255" s="17">
        <f>SUM(D257:D287)+D289</f>
        <v>205803.6</v>
      </c>
      <c r="E255" s="83">
        <f t="shared" si="9"/>
        <v>73.22197004925141</v>
      </c>
    </row>
    <row r="256" spans="1:5" ht="10.5" customHeight="1">
      <c r="A256" s="68" t="s">
        <v>1</v>
      </c>
      <c r="B256" s="15"/>
      <c r="C256" s="15"/>
      <c r="D256" s="15"/>
      <c r="E256" s="78"/>
    </row>
    <row r="257" spans="1:5" ht="12.75" customHeight="1">
      <c r="A257" s="74" t="s">
        <v>8</v>
      </c>
      <c r="B257" s="16">
        <v>3994</v>
      </c>
      <c r="C257" s="16">
        <v>3994</v>
      </c>
      <c r="D257" s="57">
        <v>3037.2</v>
      </c>
      <c r="E257" s="69">
        <f aca="true" t="shared" si="10" ref="E257:E298">D257/C257*100</f>
        <v>76.04406609914872</v>
      </c>
    </row>
    <row r="258" spans="1:5" ht="12.75" customHeight="1">
      <c r="A258" s="74" t="s">
        <v>16</v>
      </c>
      <c r="B258" s="16">
        <v>6000</v>
      </c>
      <c r="C258" s="16">
        <v>5720</v>
      </c>
      <c r="D258" s="16">
        <v>5720</v>
      </c>
      <c r="E258" s="69">
        <f t="shared" si="10"/>
        <v>100</v>
      </c>
    </row>
    <row r="259" spans="1:5" ht="12.75" customHeight="1">
      <c r="A259" s="92" t="s">
        <v>111</v>
      </c>
      <c r="B259" s="16">
        <v>1300</v>
      </c>
      <c r="C259" s="16">
        <v>1300</v>
      </c>
      <c r="D259" s="16">
        <v>1300</v>
      </c>
      <c r="E259" s="69">
        <f t="shared" si="10"/>
        <v>100</v>
      </c>
    </row>
    <row r="260" spans="1:5" ht="12.75" customHeight="1" hidden="1">
      <c r="A260" s="74" t="s">
        <v>262</v>
      </c>
      <c r="B260" s="16"/>
      <c r="C260" s="57"/>
      <c r="D260" s="57"/>
      <c r="E260" s="69" t="e">
        <f t="shared" si="10"/>
        <v>#DIV/0!</v>
      </c>
    </row>
    <row r="261" spans="1:5" ht="12.75" customHeight="1" hidden="1">
      <c r="A261" s="74" t="s">
        <v>217</v>
      </c>
      <c r="B261" s="16"/>
      <c r="C261" s="57"/>
      <c r="D261" s="57"/>
      <c r="E261" s="69" t="e">
        <f t="shared" si="10"/>
        <v>#DIV/0!</v>
      </c>
    </row>
    <row r="262" spans="1:5" ht="12.75" customHeight="1" hidden="1">
      <c r="A262" s="132" t="s">
        <v>280</v>
      </c>
      <c r="B262" s="16"/>
      <c r="C262" s="57"/>
      <c r="D262" s="57"/>
      <c r="E262" s="69" t="e">
        <f t="shared" si="10"/>
        <v>#DIV/0!</v>
      </c>
    </row>
    <row r="263" spans="1:5" ht="12.75" customHeight="1">
      <c r="A263" s="61" t="s">
        <v>247</v>
      </c>
      <c r="B263" s="16"/>
      <c r="C263" s="57">
        <f>347.4+22988</f>
        <v>23335.4</v>
      </c>
      <c r="D263" s="57">
        <v>10224.1</v>
      </c>
      <c r="E263" s="69">
        <f t="shared" si="10"/>
        <v>43.8136907873874</v>
      </c>
    </row>
    <row r="264" spans="1:5" ht="12.75" customHeight="1">
      <c r="A264" s="61" t="s">
        <v>248</v>
      </c>
      <c r="B264" s="16"/>
      <c r="C264" s="57">
        <v>432.5</v>
      </c>
      <c r="D264" s="57">
        <v>414.7</v>
      </c>
      <c r="E264" s="69">
        <f t="shared" si="10"/>
        <v>95.88439306358381</v>
      </c>
    </row>
    <row r="265" spans="1:5" ht="12.75" customHeight="1" hidden="1">
      <c r="A265" s="132" t="s">
        <v>281</v>
      </c>
      <c r="B265" s="16"/>
      <c r="C265" s="57"/>
      <c r="D265" s="57"/>
      <c r="E265" s="69" t="e">
        <f t="shared" si="10"/>
        <v>#DIV/0!</v>
      </c>
    </row>
    <row r="266" spans="1:5" ht="12.75" customHeight="1">
      <c r="A266" s="61" t="s">
        <v>282</v>
      </c>
      <c r="B266" s="16"/>
      <c r="C266" s="57">
        <f>3420.2+1235.6</f>
        <v>4655.799999999999</v>
      </c>
      <c r="D266" s="57">
        <v>3677.9</v>
      </c>
      <c r="E266" s="69">
        <f t="shared" si="10"/>
        <v>78.99609089737532</v>
      </c>
    </row>
    <row r="267" spans="1:5" ht="12.75" customHeight="1">
      <c r="A267" s="132" t="s">
        <v>283</v>
      </c>
      <c r="B267" s="16"/>
      <c r="C267" s="57">
        <v>380</v>
      </c>
      <c r="D267" s="57">
        <v>352.5</v>
      </c>
      <c r="E267" s="69">
        <f t="shared" si="10"/>
        <v>92.76315789473685</v>
      </c>
    </row>
    <row r="268" spans="1:5" ht="12.75" customHeight="1" hidden="1">
      <c r="A268" s="61" t="s">
        <v>284</v>
      </c>
      <c r="B268" s="16"/>
      <c r="C268" s="57"/>
      <c r="D268" s="57"/>
      <c r="E268" s="69" t="e">
        <f t="shared" si="10"/>
        <v>#DIV/0!</v>
      </c>
    </row>
    <row r="269" spans="1:5" ht="12.75" customHeight="1">
      <c r="A269" s="61" t="s">
        <v>285</v>
      </c>
      <c r="B269" s="16"/>
      <c r="C269" s="57">
        <f>336.6+106.7</f>
        <v>443.3</v>
      </c>
      <c r="D269" s="57">
        <v>219.8</v>
      </c>
      <c r="E269" s="69">
        <f t="shared" si="10"/>
        <v>49.582675389127004</v>
      </c>
    </row>
    <row r="270" spans="1:5" ht="12.75" customHeight="1" hidden="1">
      <c r="A270" s="132" t="s">
        <v>286</v>
      </c>
      <c r="B270" s="16"/>
      <c r="C270" s="57"/>
      <c r="D270" s="57"/>
      <c r="E270" s="69" t="e">
        <f t="shared" si="10"/>
        <v>#DIV/0!</v>
      </c>
    </row>
    <row r="271" spans="1:5" ht="12.75" customHeight="1">
      <c r="A271" s="61" t="s">
        <v>287</v>
      </c>
      <c r="B271" s="16"/>
      <c r="C271" s="57">
        <f>62+246.6</f>
        <v>308.6</v>
      </c>
      <c r="D271" s="57">
        <v>50.8</v>
      </c>
      <c r="E271" s="69">
        <f t="shared" si="10"/>
        <v>16.46143875567077</v>
      </c>
    </row>
    <row r="272" spans="1:5" ht="12.75" customHeight="1" hidden="1">
      <c r="A272" s="93" t="s">
        <v>84</v>
      </c>
      <c r="B272" s="16"/>
      <c r="C272" s="57"/>
      <c r="D272" s="16"/>
      <c r="E272" s="69" t="e">
        <f t="shared" si="10"/>
        <v>#DIV/0!</v>
      </c>
    </row>
    <row r="273" spans="1:5" ht="12.75" customHeight="1" hidden="1">
      <c r="A273" s="70" t="s">
        <v>85</v>
      </c>
      <c r="B273" s="16"/>
      <c r="C273" s="57"/>
      <c r="D273" s="16"/>
      <c r="E273" s="69" t="e">
        <f t="shared" si="10"/>
        <v>#DIV/0!</v>
      </c>
    </row>
    <row r="274" spans="1:5" ht="12.75" customHeight="1" hidden="1">
      <c r="A274" s="74" t="s">
        <v>218</v>
      </c>
      <c r="B274" s="16"/>
      <c r="C274" s="57"/>
      <c r="D274" s="16"/>
      <c r="E274" s="69" t="e">
        <f t="shared" si="10"/>
        <v>#DIV/0!</v>
      </c>
    </row>
    <row r="275" spans="1:5" ht="12.75" customHeight="1" hidden="1">
      <c r="A275" s="74" t="s">
        <v>288</v>
      </c>
      <c r="B275" s="16"/>
      <c r="C275" s="57"/>
      <c r="D275" s="57"/>
      <c r="E275" s="69" t="e">
        <f t="shared" si="10"/>
        <v>#DIV/0!</v>
      </c>
    </row>
    <row r="276" spans="1:5" ht="12.75" customHeight="1">
      <c r="A276" s="74" t="s">
        <v>209</v>
      </c>
      <c r="B276" s="16"/>
      <c r="C276" s="57">
        <f>141.7+277.2</f>
        <v>418.9</v>
      </c>
      <c r="D276" s="57">
        <v>418.9</v>
      </c>
      <c r="E276" s="69">
        <f t="shared" si="10"/>
        <v>100</v>
      </c>
    </row>
    <row r="277" spans="1:5" ht="12.75" customHeight="1" hidden="1">
      <c r="A277" s="74" t="s">
        <v>289</v>
      </c>
      <c r="B277" s="16"/>
      <c r="C277" s="57"/>
      <c r="D277" s="16"/>
      <c r="E277" s="69" t="e">
        <f t="shared" si="10"/>
        <v>#DIV/0!</v>
      </c>
    </row>
    <row r="278" spans="1:5" ht="12.75" customHeight="1">
      <c r="A278" s="74" t="s">
        <v>290</v>
      </c>
      <c r="B278" s="16"/>
      <c r="C278" s="57">
        <f>13500.6+68786.7</f>
        <v>82287.3</v>
      </c>
      <c r="D278" s="16">
        <v>64177.9</v>
      </c>
      <c r="E278" s="69">
        <f t="shared" si="10"/>
        <v>77.9924727145015</v>
      </c>
    </row>
    <row r="279" spans="1:5" ht="12.75" customHeight="1" hidden="1">
      <c r="A279" s="92" t="s">
        <v>291</v>
      </c>
      <c r="B279" s="16"/>
      <c r="C279" s="57"/>
      <c r="D279" s="16"/>
      <c r="E279" s="69" t="e">
        <f t="shared" si="10"/>
        <v>#DIV/0!</v>
      </c>
    </row>
    <row r="280" spans="1:5" ht="12.75" customHeight="1">
      <c r="A280" s="74" t="s">
        <v>330</v>
      </c>
      <c r="B280" s="16"/>
      <c r="C280" s="57">
        <f>6429.2+27929.3</f>
        <v>34358.5</v>
      </c>
      <c r="D280" s="16">
        <v>26014.5</v>
      </c>
      <c r="E280" s="69">
        <f t="shared" si="10"/>
        <v>75.71488860107397</v>
      </c>
    </row>
    <row r="281" spans="1:5" ht="12.75" customHeight="1" hidden="1">
      <c r="A281" s="92" t="s">
        <v>292</v>
      </c>
      <c r="B281" s="16"/>
      <c r="C281" s="57"/>
      <c r="D281" s="16"/>
      <c r="E281" s="69" t="e">
        <f t="shared" si="10"/>
        <v>#DIV/0!</v>
      </c>
    </row>
    <row r="282" spans="1:5" ht="12.75" customHeight="1">
      <c r="A282" s="74" t="s">
        <v>293</v>
      </c>
      <c r="B282" s="16"/>
      <c r="C282" s="57">
        <f>4695.9+34281.8</f>
        <v>38977.700000000004</v>
      </c>
      <c r="D282" s="16">
        <v>23020.3</v>
      </c>
      <c r="E282" s="69">
        <f t="shared" si="10"/>
        <v>59.06018056478447</v>
      </c>
    </row>
    <row r="283" spans="1:5" ht="12.75" customHeight="1">
      <c r="A283" s="74" t="s">
        <v>294</v>
      </c>
      <c r="B283" s="16"/>
      <c r="C283" s="16">
        <v>51.6</v>
      </c>
      <c r="D283" s="16">
        <v>0</v>
      </c>
      <c r="E283" s="69">
        <f t="shared" si="10"/>
        <v>0</v>
      </c>
    </row>
    <row r="284" spans="1:5" ht="12.75" customHeight="1" hidden="1">
      <c r="A284" s="70" t="s">
        <v>84</v>
      </c>
      <c r="B284" s="16"/>
      <c r="C284" s="16"/>
      <c r="D284" s="16"/>
      <c r="E284" s="69" t="e">
        <f t="shared" si="10"/>
        <v>#DIV/0!</v>
      </c>
    </row>
    <row r="285" spans="1:5" ht="12.75" customHeight="1" hidden="1">
      <c r="A285" s="70" t="s">
        <v>85</v>
      </c>
      <c r="B285" s="16"/>
      <c r="C285" s="16"/>
      <c r="D285" s="16"/>
      <c r="E285" s="69" t="e">
        <f t="shared" si="10"/>
        <v>#DIV/0!</v>
      </c>
    </row>
    <row r="286" spans="1:5" ht="12.75" customHeight="1">
      <c r="A286" s="74" t="s">
        <v>56</v>
      </c>
      <c r="B286" s="16">
        <v>13000</v>
      </c>
      <c r="C286" s="16"/>
      <c r="D286" s="16">
        <v>0</v>
      </c>
      <c r="E286" s="75" t="s">
        <v>164</v>
      </c>
    </row>
    <row r="287" spans="1:5" ht="12.75" customHeight="1">
      <c r="A287" s="74" t="s">
        <v>188</v>
      </c>
      <c r="B287" s="16">
        <v>79730.4</v>
      </c>
      <c r="C287" s="16">
        <v>47475.5</v>
      </c>
      <c r="D287" s="57">
        <v>31420.9</v>
      </c>
      <c r="E287" s="69">
        <f t="shared" si="10"/>
        <v>66.18339985887458</v>
      </c>
    </row>
    <row r="288" spans="1:5" ht="12.75" customHeight="1">
      <c r="A288" s="74" t="s">
        <v>93</v>
      </c>
      <c r="B288" s="16"/>
      <c r="C288" s="16">
        <v>28861.7</v>
      </c>
      <c r="D288" s="16">
        <v>16775.2</v>
      </c>
      <c r="E288" s="69">
        <f t="shared" si="10"/>
        <v>58.12270240491725</v>
      </c>
    </row>
    <row r="289" spans="1:5" ht="12" customHeight="1">
      <c r="A289" s="74" t="s">
        <v>41</v>
      </c>
      <c r="B289" s="16">
        <f>SUM(B290:B297)</f>
        <v>60100</v>
      </c>
      <c r="C289" s="16">
        <f>SUM(C290:C297)</f>
        <v>36929</v>
      </c>
      <c r="D289" s="16">
        <f>SUM(D290:D297)</f>
        <v>35754.1</v>
      </c>
      <c r="E289" s="69">
        <f t="shared" si="10"/>
        <v>96.81848953397059</v>
      </c>
    </row>
    <row r="290" spans="1:5" ht="12" customHeight="1">
      <c r="A290" s="74" t="s">
        <v>295</v>
      </c>
      <c r="B290" s="16"/>
      <c r="C290" s="16"/>
      <c r="D290" s="16"/>
      <c r="E290" s="75" t="s">
        <v>164</v>
      </c>
    </row>
    <row r="291" spans="1:5" ht="12" customHeight="1">
      <c r="A291" s="74" t="s">
        <v>94</v>
      </c>
      <c r="B291" s="16">
        <v>7500</v>
      </c>
      <c r="C291" s="16">
        <v>4966.6</v>
      </c>
      <c r="D291" s="16">
        <v>4966.6</v>
      </c>
      <c r="E291" s="69">
        <f t="shared" si="10"/>
        <v>100</v>
      </c>
    </row>
    <row r="292" spans="1:5" ht="12" customHeight="1">
      <c r="A292" s="74" t="s">
        <v>95</v>
      </c>
      <c r="B292" s="16">
        <v>6500</v>
      </c>
      <c r="C292" s="16">
        <v>6500</v>
      </c>
      <c r="D292" s="16">
        <v>6423.1</v>
      </c>
      <c r="E292" s="69">
        <f t="shared" si="10"/>
        <v>98.81692307692308</v>
      </c>
    </row>
    <row r="293" spans="1:5" ht="12" customHeight="1">
      <c r="A293" s="74" t="s">
        <v>96</v>
      </c>
      <c r="B293" s="16">
        <v>2000</v>
      </c>
      <c r="C293" s="16">
        <v>1920</v>
      </c>
      <c r="D293" s="16">
        <v>1920</v>
      </c>
      <c r="E293" s="69">
        <f t="shared" si="10"/>
        <v>100</v>
      </c>
    </row>
    <row r="294" spans="1:5" ht="12" customHeight="1">
      <c r="A294" s="74" t="s">
        <v>97</v>
      </c>
      <c r="B294" s="16">
        <v>2000</v>
      </c>
      <c r="C294" s="16">
        <v>2000</v>
      </c>
      <c r="D294" s="16">
        <v>1994.2</v>
      </c>
      <c r="E294" s="69">
        <f t="shared" si="10"/>
        <v>99.71</v>
      </c>
    </row>
    <row r="295" spans="1:5" ht="12" customHeight="1" thickBot="1">
      <c r="A295" s="140" t="s">
        <v>98</v>
      </c>
      <c r="B295" s="147">
        <v>5000</v>
      </c>
      <c r="C295" s="147">
        <v>13700</v>
      </c>
      <c r="D295" s="147">
        <v>13400</v>
      </c>
      <c r="E295" s="146">
        <f t="shared" si="10"/>
        <v>97.8102189781022</v>
      </c>
    </row>
    <row r="296" spans="1:5" ht="12" customHeight="1">
      <c r="A296" s="74" t="s">
        <v>99</v>
      </c>
      <c r="B296" s="16">
        <v>26600</v>
      </c>
      <c r="C296" s="16">
        <v>0</v>
      </c>
      <c r="D296" s="16">
        <v>0</v>
      </c>
      <c r="E296" s="75" t="s">
        <v>164</v>
      </c>
    </row>
    <row r="297" spans="1:5" ht="12" customHeight="1">
      <c r="A297" s="74" t="s">
        <v>100</v>
      </c>
      <c r="B297" s="16">
        <v>10500</v>
      </c>
      <c r="C297" s="16">
        <v>7842.4</v>
      </c>
      <c r="D297" s="16">
        <v>7050.2</v>
      </c>
      <c r="E297" s="69">
        <f t="shared" si="10"/>
        <v>89.89850045904315</v>
      </c>
    </row>
    <row r="298" spans="1:5" ht="12.75" customHeight="1">
      <c r="A298" s="82" t="s">
        <v>33</v>
      </c>
      <c r="B298" s="18">
        <f>SUM(B300:B312)</f>
        <v>143167.6</v>
      </c>
      <c r="C298" s="18">
        <f>SUM(C300:C312)</f>
        <v>148590.9</v>
      </c>
      <c r="D298" s="18">
        <f>SUM(D300:D312)</f>
        <v>7695.299999999999</v>
      </c>
      <c r="E298" s="83">
        <f t="shared" si="10"/>
        <v>5.178850118008572</v>
      </c>
    </row>
    <row r="299" spans="1:5" ht="10.5" customHeight="1">
      <c r="A299" s="92" t="s">
        <v>1</v>
      </c>
      <c r="B299" s="16"/>
      <c r="C299" s="16"/>
      <c r="D299" s="16"/>
      <c r="E299" s="78"/>
    </row>
    <row r="300" spans="1:5" ht="12.75" customHeight="1">
      <c r="A300" s="74" t="s">
        <v>297</v>
      </c>
      <c r="B300" s="16"/>
      <c r="C300" s="16">
        <v>280</v>
      </c>
      <c r="D300" s="16">
        <v>280</v>
      </c>
      <c r="E300" s="69">
        <f aca="true" t="shared" si="11" ref="E300:E312">D300/C300*100</f>
        <v>100</v>
      </c>
    </row>
    <row r="301" spans="1:5" ht="12.75" customHeight="1">
      <c r="A301" s="61" t="s">
        <v>247</v>
      </c>
      <c r="B301" s="16"/>
      <c r="C301" s="16">
        <v>2553.7</v>
      </c>
      <c r="D301" s="16">
        <v>52</v>
      </c>
      <c r="E301" s="69">
        <f t="shared" si="11"/>
        <v>2.0362611113286606</v>
      </c>
    </row>
    <row r="302" spans="1:5" ht="12.75" customHeight="1" hidden="1">
      <c r="A302" s="74" t="s">
        <v>123</v>
      </c>
      <c r="B302" s="16"/>
      <c r="C302" s="16"/>
      <c r="D302" s="16"/>
      <c r="E302" s="69" t="e">
        <f t="shared" si="11"/>
        <v>#DIV/0!</v>
      </c>
    </row>
    <row r="303" spans="1:5" ht="12.75" customHeight="1" hidden="1">
      <c r="A303" s="74" t="s">
        <v>112</v>
      </c>
      <c r="B303" s="16"/>
      <c r="C303" s="16"/>
      <c r="D303" s="16"/>
      <c r="E303" s="69" t="e">
        <f t="shared" si="11"/>
        <v>#DIV/0!</v>
      </c>
    </row>
    <row r="304" spans="1:5" ht="12.75" customHeight="1" hidden="1">
      <c r="A304" s="74" t="s">
        <v>210</v>
      </c>
      <c r="B304" s="16"/>
      <c r="C304" s="16"/>
      <c r="D304" s="16"/>
      <c r="E304" s="69" t="e">
        <f t="shared" si="11"/>
        <v>#DIV/0!</v>
      </c>
    </row>
    <row r="305" spans="1:5" ht="12.75" customHeight="1">
      <c r="A305" s="74" t="s">
        <v>290</v>
      </c>
      <c r="B305" s="16"/>
      <c r="C305" s="16">
        <v>3918.1</v>
      </c>
      <c r="D305" s="16">
        <v>1781.2</v>
      </c>
      <c r="E305" s="69">
        <f t="shared" si="11"/>
        <v>45.46081008652153</v>
      </c>
    </row>
    <row r="306" spans="1:5" ht="12.75" customHeight="1">
      <c r="A306" s="74" t="s">
        <v>330</v>
      </c>
      <c r="B306" s="16"/>
      <c r="C306" s="16">
        <v>1962.4</v>
      </c>
      <c r="D306" s="16">
        <v>95</v>
      </c>
      <c r="E306" s="69">
        <f t="shared" si="11"/>
        <v>4.841011006930289</v>
      </c>
    </row>
    <row r="307" spans="1:5" ht="12.75" customHeight="1">
      <c r="A307" s="92" t="s">
        <v>324</v>
      </c>
      <c r="B307" s="16"/>
      <c r="C307" s="16">
        <v>2457.7</v>
      </c>
      <c r="D307" s="16">
        <v>112</v>
      </c>
      <c r="E307" s="69">
        <f t="shared" si="11"/>
        <v>4.557106237539163</v>
      </c>
    </row>
    <row r="308" spans="1:5" ht="12.75" customHeight="1" hidden="1">
      <c r="A308" s="74" t="s">
        <v>38</v>
      </c>
      <c r="B308" s="16"/>
      <c r="C308" s="16"/>
      <c r="D308" s="57"/>
      <c r="E308" s="69" t="e">
        <f t="shared" si="11"/>
        <v>#DIV/0!</v>
      </c>
    </row>
    <row r="309" spans="1:5" ht="12.75" customHeight="1">
      <c r="A309" s="74" t="s">
        <v>298</v>
      </c>
      <c r="B309" s="16"/>
      <c r="C309" s="16">
        <v>2263.6</v>
      </c>
      <c r="D309" s="57">
        <v>2263.6</v>
      </c>
      <c r="E309" s="69">
        <f t="shared" si="11"/>
        <v>100</v>
      </c>
    </row>
    <row r="310" spans="1:5" ht="12.75" customHeight="1">
      <c r="A310" s="74" t="s">
        <v>299</v>
      </c>
      <c r="B310" s="16"/>
      <c r="C310" s="16">
        <v>2533.4</v>
      </c>
      <c r="D310" s="57">
        <v>2531.4</v>
      </c>
      <c r="E310" s="69">
        <f t="shared" si="11"/>
        <v>99.9210547090866</v>
      </c>
    </row>
    <row r="311" spans="1:5" ht="12.75" customHeight="1">
      <c r="A311" s="74" t="s">
        <v>56</v>
      </c>
      <c r="B311" s="16">
        <v>12000</v>
      </c>
      <c r="C311" s="16"/>
      <c r="D311" s="57">
        <v>0</v>
      </c>
      <c r="E311" s="75" t="s">
        <v>164</v>
      </c>
    </row>
    <row r="312" spans="1:5" ht="12.75" customHeight="1">
      <c r="A312" s="87" t="s">
        <v>188</v>
      </c>
      <c r="B312" s="21">
        <v>131167.6</v>
      </c>
      <c r="C312" s="19">
        <v>132622</v>
      </c>
      <c r="D312" s="58">
        <v>580.1</v>
      </c>
      <c r="E312" s="86">
        <f t="shared" si="11"/>
        <v>0.4374085747462714</v>
      </c>
    </row>
    <row r="313" spans="1:5" ht="12.75" customHeight="1" hidden="1">
      <c r="A313" s="74" t="s">
        <v>219</v>
      </c>
      <c r="B313" s="14"/>
      <c r="C313" s="16"/>
      <c r="D313" s="14"/>
      <c r="E313" s="75" t="s">
        <v>164</v>
      </c>
    </row>
    <row r="314" spans="1:5" ht="12.75" customHeight="1" hidden="1">
      <c r="A314" s="84" t="s">
        <v>220</v>
      </c>
      <c r="B314" s="21"/>
      <c r="C314" s="19"/>
      <c r="D314" s="58"/>
      <c r="E314" s="89"/>
    </row>
    <row r="315" spans="1:5" ht="19.5" customHeight="1">
      <c r="A315" s="120" t="s">
        <v>15</v>
      </c>
      <c r="B315" s="121">
        <f>B316+B352</f>
        <v>338057.8</v>
      </c>
      <c r="C315" s="121">
        <f>C316+C352</f>
        <v>4897628.000000001</v>
      </c>
      <c r="D315" s="121">
        <f>D316+D352</f>
        <v>4866695.800000001</v>
      </c>
      <c r="E315" s="122">
        <f>D315/C315*100</f>
        <v>99.36842487832885</v>
      </c>
    </row>
    <row r="316" spans="1:5" ht="15" customHeight="1">
      <c r="A316" s="80" t="s">
        <v>32</v>
      </c>
      <c r="B316" s="17">
        <f>SUM(B318:B351)</f>
        <v>338057.8</v>
      </c>
      <c r="C316" s="17">
        <f>SUM(C318:C351)</f>
        <v>4812326.100000001</v>
      </c>
      <c r="D316" s="17">
        <f>SUM(D318:D351)</f>
        <v>4807560.800000001</v>
      </c>
      <c r="E316" s="83">
        <f>D316/C316*100</f>
        <v>99.90097720102551</v>
      </c>
    </row>
    <row r="317" spans="1:5" ht="10.5" customHeight="1">
      <c r="A317" s="68" t="s">
        <v>1</v>
      </c>
      <c r="B317" s="14"/>
      <c r="C317" s="16"/>
      <c r="D317" s="14"/>
      <c r="E317" s="78"/>
    </row>
    <row r="318" spans="1:5" ht="12.75" customHeight="1">
      <c r="A318" s="76" t="s">
        <v>16</v>
      </c>
      <c r="B318" s="16">
        <v>317845</v>
      </c>
      <c r="C318" s="16">
        <v>338400.3</v>
      </c>
      <c r="D318" s="16">
        <v>338400.3</v>
      </c>
      <c r="E318" s="69">
        <f>D318/C318*100</f>
        <v>100</v>
      </c>
    </row>
    <row r="319" spans="1:5" ht="12.75" customHeight="1">
      <c r="A319" s="76" t="s">
        <v>30</v>
      </c>
      <c r="B319" s="16"/>
      <c r="C319" s="16"/>
      <c r="D319" s="16"/>
      <c r="E319" s="78"/>
    </row>
    <row r="320" spans="1:5" ht="12.75" customHeight="1">
      <c r="A320" s="76" t="s">
        <v>27</v>
      </c>
      <c r="B320" s="16"/>
      <c r="C320" s="16">
        <v>1616674.9</v>
      </c>
      <c r="D320" s="16">
        <v>1616674.9</v>
      </c>
      <c r="E320" s="69">
        <f aca="true" t="shared" si="12" ref="E320:E352">D320/C320*100</f>
        <v>100</v>
      </c>
    </row>
    <row r="321" spans="1:5" ht="12.75" customHeight="1">
      <c r="A321" s="76" t="s">
        <v>28</v>
      </c>
      <c r="B321" s="16"/>
      <c r="C321" s="16">
        <v>205253</v>
      </c>
      <c r="D321" s="16">
        <v>205071.1</v>
      </c>
      <c r="E321" s="69">
        <f t="shared" si="12"/>
        <v>99.91137766561269</v>
      </c>
    </row>
    <row r="322" spans="1:5" ht="12.75" customHeight="1">
      <c r="A322" s="76" t="s">
        <v>29</v>
      </c>
      <c r="B322" s="16"/>
      <c r="C322" s="16">
        <v>2516726.1</v>
      </c>
      <c r="D322" s="16">
        <v>2516726.1</v>
      </c>
      <c r="E322" s="69">
        <f t="shared" si="12"/>
        <v>100</v>
      </c>
    </row>
    <row r="323" spans="1:5" ht="12.75" customHeight="1" hidden="1">
      <c r="A323" s="76" t="s">
        <v>83</v>
      </c>
      <c r="B323" s="16"/>
      <c r="C323" s="16"/>
      <c r="D323" s="16"/>
      <c r="E323" s="69" t="e">
        <f t="shared" si="12"/>
        <v>#DIV/0!</v>
      </c>
    </row>
    <row r="324" spans="1:5" ht="12.75" customHeight="1" hidden="1">
      <c r="A324" s="76" t="s">
        <v>42</v>
      </c>
      <c r="B324" s="16"/>
      <c r="C324" s="16"/>
      <c r="D324" s="16"/>
      <c r="E324" s="69" t="e">
        <f t="shared" si="12"/>
        <v>#DIV/0!</v>
      </c>
    </row>
    <row r="325" spans="1:5" ht="12.75" customHeight="1" hidden="1">
      <c r="A325" s="76" t="s">
        <v>211</v>
      </c>
      <c r="B325" s="16"/>
      <c r="C325" s="16"/>
      <c r="D325" s="16"/>
      <c r="E325" s="69" t="e">
        <f t="shared" si="12"/>
        <v>#DIV/0!</v>
      </c>
    </row>
    <row r="326" spans="1:5" ht="12.75" customHeight="1">
      <c r="A326" s="76" t="s">
        <v>71</v>
      </c>
      <c r="B326" s="16"/>
      <c r="C326" s="16">
        <v>796.7</v>
      </c>
      <c r="D326" s="16">
        <v>796.7</v>
      </c>
      <c r="E326" s="69">
        <f t="shared" si="12"/>
        <v>100</v>
      </c>
    </row>
    <row r="327" spans="1:5" ht="12.75" customHeight="1">
      <c r="A327" s="76" t="s">
        <v>249</v>
      </c>
      <c r="B327" s="16"/>
      <c r="C327" s="16">
        <v>4351</v>
      </c>
      <c r="D327" s="16">
        <v>4351</v>
      </c>
      <c r="E327" s="69">
        <f t="shared" si="12"/>
        <v>100</v>
      </c>
    </row>
    <row r="328" spans="1:5" ht="12.75" customHeight="1" hidden="1">
      <c r="A328" s="76" t="s">
        <v>212</v>
      </c>
      <c r="B328" s="16"/>
      <c r="C328" s="16"/>
      <c r="D328" s="16"/>
      <c r="E328" s="69" t="e">
        <f t="shared" si="12"/>
        <v>#DIV/0!</v>
      </c>
    </row>
    <row r="329" spans="1:5" ht="12.75" customHeight="1" hidden="1">
      <c r="A329" s="76" t="s">
        <v>88</v>
      </c>
      <c r="B329" s="16"/>
      <c r="C329" s="16"/>
      <c r="D329" s="16"/>
      <c r="E329" s="69" t="e">
        <f t="shared" si="12"/>
        <v>#DIV/0!</v>
      </c>
    </row>
    <row r="330" spans="1:5" ht="12.75" customHeight="1" hidden="1">
      <c r="A330" s="76" t="s">
        <v>213</v>
      </c>
      <c r="B330" s="16"/>
      <c r="C330" s="16"/>
      <c r="D330" s="16"/>
      <c r="E330" s="69" t="e">
        <f t="shared" si="12"/>
        <v>#DIV/0!</v>
      </c>
    </row>
    <row r="331" spans="1:5" ht="12.75" customHeight="1">
      <c r="A331" s="76" t="s">
        <v>221</v>
      </c>
      <c r="B331" s="16"/>
      <c r="C331" s="16">
        <v>7173</v>
      </c>
      <c r="D331" s="16">
        <v>7173</v>
      </c>
      <c r="E331" s="69">
        <f t="shared" si="12"/>
        <v>100</v>
      </c>
    </row>
    <row r="332" spans="1:5" ht="12.75" customHeight="1">
      <c r="A332" s="76" t="s">
        <v>300</v>
      </c>
      <c r="B332" s="16"/>
      <c r="C332" s="16">
        <v>1851</v>
      </c>
      <c r="D332" s="16">
        <v>1851</v>
      </c>
      <c r="E332" s="69">
        <f t="shared" si="12"/>
        <v>100</v>
      </c>
    </row>
    <row r="333" spans="1:5" ht="12.75" customHeight="1">
      <c r="A333" s="63" t="s">
        <v>214</v>
      </c>
      <c r="B333" s="16"/>
      <c r="C333" s="16">
        <v>1779.3</v>
      </c>
      <c r="D333" s="16">
        <v>1779.3</v>
      </c>
      <c r="E333" s="69">
        <f t="shared" si="12"/>
        <v>100</v>
      </c>
    </row>
    <row r="334" spans="1:5" ht="12.75" customHeight="1">
      <c r="A334" s="63" t="s">
        <v>325</v>
      </c>
      <c r="B334" s="16"/>
      <c r="C334" s="16">
        <v>30</v>
      </c>
      <c r="D334" s="16">
        <v>30</v>
      </c>
      <c r="E334" s="69">
        <f t="shared" si="12"/>
        <v>100</v>
      </c>
    </row>
    <row r="335" spans="1:5" ht="12.75" customHeight="1">
      <c r="A335" s="63" t="s">
        <v>301</v>
      </c>
      <c r="B335" s="16"/>
      <c r="C335" s="16">
        <v>40.8</v>
      </c>
      <c r="D335" s="16">
        <v>40.8</v>
      </c>
      <c r="E335" s="69">
        <f t="shared" si="12"/>
        <v>100</v>
      </c>
    </row>
    <row r="336" spans="1:5" ht="12.75" customHeight="1">
      <c r="A336" s="63" t="s">
        <v>302</v>
      </c>
      <c r="B336" s="16"/>
      <c r="C336" s="16">
        <v>200</v>
      </c>
      <c r="D336" s="16">
        <v>200</v>
      </c>
      <c r="E336" s="69">
        <f t="shared" si="12"/>
        <v>100</v>
      </c>
    </row>
    <row r="337" spans="1:5" ht="12.75" customHeight="1">
      <c r="A337" s="63" t="s">
        <v>72</v>
      </c>
      <c r="B337" s="16"/>
      <c r="C337" s="16">
        <v>449.1</v>
      </c>
      <c r="D337" s="16">
        <v>449.1</v>
      </c>
      <c r="E337" s="69">
        <f t="shared" si="12"/>
        <v>100</v>
      </c>
    </row>
    <row r="338" spans="1:5" ht="12.75" customHeight="1">
      <c r="A338" s="63" t="s">
        <v>303</v>
      </c>
      <c r="B338" s="16"/>
      <c r="C338" s="16">
        <v>140</v>
      </c>
      <c r="D338" s="16">
        <v>140</v>
      </c>
      <c r="E338" s="69">
        <f t="shared" si="12"/>
        <v>100</v>
      </c>
    </row>
    <row r="339" spans="1:5" ht="12.75" customHeight="1">
      <c r="A339" s="64" t="s">
        <v>250</v>
      </c>
      <c r="B339" s="16"/>
      <c r="C339" s="16">
        <v>37831</v>
      </c>
      <c r="D339" s="16">
        <v>37831</v>
      </c>
      <c r="E339" s="69">
        <f t="shared" si="12"/>
        <v>100</v>
      </c>
    </row>
    <row r="340" spans="1:5" ht="12.75" customHeight="1">
      <c r="A340" s="64" t="s">
        <v>304</v>
      </c>
      <c r="B340" s="16"/>
      <c r="C340" s="16">
        <v>1002.9</v>
      </c>
      <c r="D340" s="16">
        <v>1002.9</v>
      </c>
      <c r="E340" s="69">
        <f t="shared" si="12"/>
        <v>100</v>
      </c>
    </row>
    <row r="341" spans="1:5" ht="12.75" customHeight="1">
      <c r="A341" s="63" t="s">
        <v>199</v>
      </c>
      <c r="B341" s="16"/>
      <c r="C341" s="16">
        <v>676</v>
      </c>
      <c r="D341" s="16">
        <v>676</v>
      </c>
      <c r="E341" s="69">
        <f t="shared" si="12"/>
        <v>100</v>
      </c>
    </row>
    <row r="342" spans="1:5" ht="12.75" customHeight="1">
      <c r="A342" s="63" t="s">
        <v>252</v>
      </c>
      <c r="B342" s="16"/>
      <c r="C342" s="16">
        <v>1443.3</v>
      </c>
      <c r="D342" s="16">
        <v>927.7</v>
      </c>
      <c r="E342" s="69">
        <f t="shared" si="12"/>
        <v>64.27631123120628</v>
      </c>
    </row>
    <row r="343" spans="1:5" ht="12.75" customHeight="1">
      <c r="A343" s="64" t="s">
        <v>305</v>
      </c>
      <c r="B343" s="16"/>
      <c r="C343" s="16">
        <v>3379.8</v>
      </c>
      <c r="D343" s="16">
        <v>3379.8</v>
      </c>
      <c r="E343" s="69">
        <f t="shared" si="12"/>
        <v>100</v>
      </c>
    </row>
    <row r="344" spans="1:5" ht="12.75" customHeight="1">
      <c r="A344" s="64" t="s">
        <v>306</v>
      </c>
      <c r="B344" s="16"/>
      <c r="C344" s="16">
        <v>10461.3</v>
      </c>
      <c r="D344" s="16">
        <v>6623.4</v>
      </c>
      <c r="E344" s="69">
        <f t="shared" si="12"/>
        <v>63.31335493676694</v>
      </c>
    </row>
    <row r="345" spans="1:5" ht="12.75" customHeight="1">
      <c r="A345" s="64" t="s">
        <v>307</v>
      </c>
      <c r="B345" s="16"/>
      <c r="C345" s="16">
        <v>8665.8</v>
      </c>
      <c r="D345" s="16">
        <v>8665.8</v>
      </c>
      <c r="E345" s="69">
        <f t="shared" si="12"/>
        <v>100</v>
      </c>
    </row>
    <row r="346" spans="1:5" ht="12.75" customHeight="1">
      <c r="A346" s="64" t="s">
        <v>308</v>
      </c>
      <c r="B346" s="16"/>
      <c r="C346" s="16">
        <v>48454.5</v>
      </c>
      <c r="D346" s="16">
        <v>48454.5</v>
      </c>
      <c r="E346" s="69">
        <f t="shared" si="12"/>
        <v>100</v>
      </c>
    </row>
    <row r="347" spans="1:5" ht="12.75" customHeight="1">
      <c r="A347" s="76" t="s">
        <v>251</v>
      </c>
      <c r="B347" s="16"/>
      <c r="C347" s="16">
        <v>591</v>
      </c>
      <c r="D347" s="16">
        <v>591</v>
      </c>
      <c r="E347" s="69">
        <f t="shared" si="12"/>
        <v>100</v>
      </c>
    </row>
    <row r="348" spans="1:5" ht="12.75" customHeight="1" hidden="1">
      <c r="A348" s="76" t="s">
        <v>41</v>
      </c>
      <c r="B348" s="16"/>
      <c r="C348" s="16"/>
      <c r="D348" s="16"/>
      <c r="E348" s="69" t="e">
        <f t="shared" si="12"/>
        <v>#DIV/0!</v>
      </c>
    </row>
    <row r="349" spans="1:5" ht="12.75" customHeight="1">
      <c r="A349" s="76" t="s">
        <v>188</v>
      </c>
      <c r="B349" s="16"/>
      <c r="C349" s="16">
        <v>199.9</v>
      </c>
      <c r="D349" s="16">
        <v>0</v>
      </c>
      <c r="E349" s="69">
        <f t="shared" si="12"/>
        <v>0</v>
      </c>
    </row>
    <row r="350" spans="1:5" ht="12.75" customHeight="1">
      <c r="A350" s="76" t="s">
        <v>124</v>
      </c>
      <c r="B350" s="16"/>
      <c r="C350" s="16">
        <v>950</v>
      </c>
      <c r="D350" s="16">
        <v>950</v>
      </c>
      <c r="E350" s="69">
        <f t="shared" si="12"/>
        <v>100</v>
      </c>
    </row>
    <row r="351" spans="1:5" ht="12.75" customHeight="1">
      <c r="A351" s="74" t="s">
        <v>8</v>
      </c>
      <c r="B351" s="16">
        <v>20212.8</v>
      </c>
      <c r="C351" s="62">
        <v>4805.4</v>
      </c>
      <c r="D351" s="16">
        <v>4775.4</v>
      </c>
      <c r="E351" s="69">
        <f t="shared" si="12"/>
        <v>99.37570233487327</v>
      </c>
    </row>
    <row r="352" spans="1:5" ht="15" customHeight="1">
      <c r="A352" s="82" t="s">
        <v>33</v>
      </c>
      <c r="B352" s="18">
        <f>SUM(B360:B362)</f>
        <v>0</v>
      </c>
      <c r="C352" s="17">
        <f>SUM(C354:C362)</f>
        <v>85301.9</v>
      </c>
      <c r="D352" s="17">
        <f>SUM(D354:D362)</f>
        <v>59135</v>
      </c>
      <c r="E352" s="83">
        <f t="shared" si="12"/>
        <v>69.32436440454434</v>
      </c>
    </row>
    <row r="353" spans="1:5" ht="10.5" customHeight="1">
      <c r="A353" s="73" t="s">
        <v>1</v>
      </c>
      <c r="B353" s="16"/>
      <c r="C353" s="13"/>
      <c r="D353" s="16"/>
      <c r="E353" s="78"/>
    </row>
    <row r="354" spans="1:5" ht="12.75" customHeight="1">
      <c r="A354" s="76" t="s">
        <v>110</v>
      </c>
      <c r="B354" s="16"/>
      <c r="C354" s="16">
        <v>520</v>
      </c>
      <c r="D354" s="16">
        <v>520</v>
      </c>
      <c r="E354" s="69">
        <f aca="true" t="shared" si="13" ref="E354:E364">D354/C354*100</f>
        <v>100</v>
      </c>
    </row>
    <row r="355" spans="1:5" ht="12.75" customHeight="1" hidden="1">
      <c r="A355" s="76" t="s">
        <v>112</v>
      </c>
      <c r="B355" s="16"/>
      <c r="C355" s="16"/>
      <c r="D355" s="16"/>
      <c r="E355" s="69" t="e">
        <f t="shared" si="13"/>
        <v>#DIV/0!</v>
      </c>
    </row>
    <row r="356" spans="1:5" ht="12.75" customHeight="1">
      <c r="A356" s="76" t="s">
        <v>38</v>
      </c>
      <c r="B356" s="16"/>
      <c r="C356" s="16">
        <v>2803</v>
      </c>
      <c r="D356" s="16">
        <v>2803</v>
      </c>
      <c r="E356" s="69">
        <f t="shared" si="13"/>
        <v>100</v>
      </c>
    </row>
    <row r="357" spans="1:5" ht="12.75" customHeight="1">
      <c r="A357" s="76" t="s">
        <v>253</v>
      </c>
      <c r="B357" s="16"/>
      <c r="C357" s="16">
        <v>72922.7</v>
      </c>
      <c r="D357" s="16">
        <v>46755.8</v>
      </c>
      <c r="E357" s="69">
        <f t="shared" si="13"/>
        <v>64.11693478162493</v>
      </c>
    </row>
    <row r="358" spans="1:5" ht="12.75" customHeight="1">
      <c r="A358" s="76" t="s">
        <v>251</v>
      </c>
      <c r="B358" s="16"/>
      <c r="C358" s="16">
        <v>6124.2</v>
      </c>
      <c r="D358" s="16">
        <v>6124.2</v>
      </c>
      <c r="E358" s="69">
        <f t="shared" si="13"/>
        <v>100</v>
      </c>
    </row>
    <row r="359" spans="1:5" ht="12.75" customHeight="1" hidden="1">
      <c r="A359" s="76" t="s">
        <v>199</v>
      </c>
      <c r="B359" s="16"/>
      <c r="C359" s="16"/>
      <c r="D359" s="16"/>
      <c r="E359" s="69" t="e">
        <f t="shared" si="13"/>
        <v>#DIV/0!</v>
      </c>
    </row>
    <row r="360" spans="1:5" ht="12.75" customHeight="1" hidden="1">
      <c r="A360" s="70" t="s">
        <v>41</v>
      </c>
      <c r="B360" s="14"/>
      <c r="C360" s="16"/>
      <c r="D360" s="14"/>
      <c r="E360" s="69" t="e">
        <f t="shared" si="13"/>
        <v>#DIV/0!</v>
      </c>
    </row>
    <row r="361" spans="1:5" ht="12.75" customHeight="1">
      <c r="A361" s="64" t="s">
        <v>305</v>
      </c>
      <c r="B361" s="14"/>
      <c r="C361" s="16">
        <v>92</v>
      </c>
      <c r="D361" s="14">
        <v>92</v>
      </c>
      <c r="E361" s="69">
        <f t="shared" si="13"/>
        <v>100</v>
      </c>
    </row>
    <row r="362" spans="1:5" ht="12.75" customHeight="1">
      <c r="A362" s="95" t="s">
        <v>307</v>
      </c>
      <c r="B362" s="21"/>
      <c r="C362" s="19">
        <v>2840</v>
      </c>
      <c r="D362" s="21">
        <v>2840</v>
      </c>
      <c r="E362" s="86">
        <f t="shared" si="13"/>
        <v>100</v>
      </c>
    </row>
    <row r="363" spans="1:5" ht="19.5" customHeight="1">
      <c r="A363" s="120" t="s">
        <v>17</v>
      </c>
      <c r="B363" s="121">
        <f>B364+B374</f>
        <v>409181.9</v>
      </c>
      <c r="C363" s="121">
        <f>C364+C374</f>
        <v>577886.1</v>
      </c>
      <c r="D363" s="121">
        <f>D364+D374</f>
        <v>565811</v>
      </c>
      <c r="E363" s="122">
        <f t="shared" si="13"/>
        <v>97.91047059273446</v>
      </c>
    </row>
    <row r="364" spans="1:5" ht="12.75" customHeight="1">
      <c r="A364" s="80" t="s">
        <v>32</v>
      </c>
      <c r="B364" s="17">
        <f>SUM(B366:B373)</f>
        <v>406181.9</v>
      </c>
      <c r="C364" s="17">
        <f>SUM(C366:C373)</f>
        <v>467099.89999999997</v>
      </c>
      <c r="D364" s="17">
        <f>SUM(D366:D373)</f>
        <v>460182.19999999995</v>
      </c>
      <c r="E364" s="83">
        <f t="shared" si="13"/>
        <v>98.51901060137243</v>
      </c>
    </row>
    <row r="365" spans="1:5" ht="10.5" customHeight="1">
      <c r="A365" s="73" t="s">
        <v>1</v>
      </c>
      <c r="B365" s="16"/>
      <c r="C365" s="13"/>
      <c r="D365" s="16"/>
      <c r="E365" s="78"/>
    </row>
    <row r="366" spans="1:5" ht="12.75" customHeight="1">
      <c r="A366" s="70" t="s">
        <v>16</v>
      </c>
      <c r="B366" s="14">
        <v>208971</v>
      </c>
      <c r="C366" s="16">
        <v>210083</v>
      </c>
      <c r="D366" s="14">
        <v>210083</v>
      </c>
      <c r="E366" s="69">
        <f aca="true" t="shared" si="14" ref="E366:E374">D366/C366*100</f>
        <v>100</v>
      </c>
    </row>
    <row r="367" spans="1:5" ht="12.75" customHeight="1">
      <c r="A367" s="76" t="s">
        <v>105</v>
      </c>
      <c r="B367" s="16">
        <v>176250</v>
      </c>
      <c r="C367" s="16">
        <v>201250</v>
      </c>
      <c r="D367" s="16">
        <v>201250</v>
      </c>
      <c r="E367" s="69">
        <f t="shared" si="14"/>
        <v>100</v>
      </c>
    </row>
    <row r="368" spans="1:5" ht="12.75" customHeight="1">
      <c r="A368" s="76" t="s">
        <v>8</v>
      </c>
      <c r="B368" s="16">
        <v>20960.9</v>
      </c>
      <c r="C368" s="16">
        <v>51372.5</v>
      </c>
      <c r="D368" s="16">
        <v>44454.8</v>
      </c>
      <c r="E368" s="69">
        <f t="shared" si="14"/>
        <v>86.53423524259088</v>
      </c>
    </row>
    <row r="369" spans="1:5" ht="12.75" customHeight="1" thickBot="1">
      <c r="A369" s="148" t="s">
        <v>254</v>
      </c>
      <c r="B369" s="147"/>
      <c r="C369" s="147">
        <v>720</v>
      </c>
      <c r="D369" s="147">
        <v>720</v>
      </c>
      <c r="E369" s="146">
        <f t="shared" si="14"/>
        <v>100</v>
      </c>
    </row>
    <row r="370" spans="1:5" ht="12.75" customHeight="1">
      <c r="A370" s="76" t="s">
        <v>122</v>
      </c>
      <c r="B370" s="16"/>
      <c r="C370" s="16">
        <v>1384.2</v>
      </c>
      <c r="D370" s="16">
        <v>1384.2</v>
      </c>
      <c r="E370" s="69">
        <f t="shared" si="14"/>
        <v>100</v>
      </c>
    </row>
    <row r="371" spans="1:5" ht="12.75" customHeight="1">
      <c r="A371" s="76" t="s">
        <v>154</v>
      </c>
      <c r="B371" s="16"/>
      <c r="C371" s="16">
        <v>386.8</v>
      </c>
      <c r="D371" s="16">
        <v>386.8</v>
      </c>
      <c r="E371" s="69">
        <f t="shared" si="14"/>
        <v>100</v>
      </c>
    </row>
    <row r="372" spans="1:5" ht="12.75" customHeight="1">
      <c r="A372" s="74" t="s">
        <v>255</v>
      </c>
      <c r="B372" s="16"/>
      <c r="C372" s="16">
        <v>1.8</v>
      </c>
      <c r="D372" s="16">
        <v>1.8</v>
      </c>
      <c r="E372" s="69">
        <f t="shared" si="14"/>
        <v>100</v>
      </c>
    </row>
    <row r="373" spans="1:5" ht="12.75" customHeight="1">
      <c r="A373" s="76" t="s">
        <v>188</v>
      </c>
      <c r="B373" s="16"/>
      <c r="C373" s="16">
        <v>1901.6</v>
      </c>
      <c r="D373" s="16">
        <v>1901.6</v>
      </c>
      <c r="E373" s="69">
        <f t="shared" si="14"/>
        <v>100</v>
      </c>
    </row>
    <row r="374" spans="1:5" ht="15" customHeight="1">
      <c r="A374" s="80" t="s">
        <v>33</v>
      </c>
      <c r="B374" s="17">
        <f>SUM(B376:B379)</f>
        <v>3000</v>
      </c>
      <c r="C374" s="17">
        <f>SUM(C376:C382)</f>
        <v>110786.20000000001</v>
      </c>
      <c r="D374" s="17">
        <f>SUM(D376:D382)</f>
        <v>105628.79999999999</v>
      </c>
      <c r="E374" s="83">
        <f t="shared" si="14"/>
        <v>95.34472705084205</v>
      </c>
    </row>
    <row r="375" spans="1:5" ht="10.5" customHeight="1">
      <c r="A375" s="73" t="s">
        <v>1</v>
      </c>
      <c r="B375" s="16"/>
      <c r="C375" s="16"/>
      <c r="D375" s="16"/>
      <c r="E375" s="78"/>
    </row>
    <row r="376" spans="1:5" ht="12.75" customHeight="1">
      <c r="A376" s="94" t="s">
        <v>222</v>
      </c>
      <c r="B376" s="16">
        <v>3000</v>
      </c>
      <c r="C376" s="16">
        <v>3000</v>
      </c>
      <c r="D376" s="16">
        <v>3000</v>
      </c>
      <c r="E376" s="69">
        <f aca="true" t="shared" si="15" ref="E376:E384">D376/C376*100</f>
        <v>100</v>
      </c>
    </row>
    <row r="377" spans="1:5" ht="12.75" customHeight="1">
      <c r="A377" s="76" t="s">
        <v>264</v>
      </c>
      <c r="B377" s="16"/>
      <c r="C377" s="16">
        <v>7500</v>
      </c>
      <c r="D377" s="16">
        <v>7500</v>
      </c>
      <c r="E377" s="69">
        <f t="shared" si="15"/>
        <v>100</v>
      </c>
    </row>
    <row r="378" spans="1:5" ht="12.75" customHeight="1">
      <c r="A378" s="76" t="s">
        <v>309</v>
      </c>
      <c r="B378" s="16"/>
      <c r="C378" s="16">
        <v>45000</v>
      </c>
      <c r="D378" s="16">
        <v>45000</v>
      </c>
      <c r="E378" s="69">
        <f t="shared" si="15"/>
        <v>100</v>
      </c>
    </row>
    <row r="379" spans="1:5" ht="12.75" customHeight="1" hidden="1">
      <c r="A379" s="74" t="s">
        <v>110</v>
      </c>
      <c r="B379" s="16"/>
      <c r="C379" s="16"/>
      <c r="D379" s="16"/>
      <c r="E379" s="69" t="e">
        <f t="shared" si="15"/>
        <v>#DIV/0!</v>
      </c>
    </row>
    <row r="380" spans="1:5" ht="12.75" customHeight="1">
      <c r="A380" s="74" t="s">
        <v>38</v>
      </c>
      <c r="B380" s="50"/>
      <c r="C380" s="16">
        <v>3500</v>
      </c>
      <c r="D380" s="50">
        <v>3500</v>
      </c>
      <c r="E380" s="69">
        <f t="shared" si="15"/>
        <v>100</v>
      </c>
    </row>
    <row r="381" spans="1:5" ht="12.75" customHeight="1">
      <c r="A381" s="74" t="s">
        <v>188</v>
      </c>
      <c r="B381" s="50"/>
      <c r="C381" s="16">
        <v>13812.6</v>
      </c>
      <c r="D381" s="50">
        <v>8655.2</v>
      </c>
      <c r="E381" s="69">
        <f t="shared" si="15"/>
        <v>62.661627789120075</v>
      </c>
    </row>
    <row r="382" spans="1:5" ht="12.75" customHeight="1">
      <c r="A382" s="84" t="s">
        <v>255</v>
      </c>
      <c r="B382" s="29"/>
      <c r="C382" s="19">
        <v>37973.6</v>
      </c>
      <c r="D382" s="29">
        <v>37973.6</v>
      </c>
      <c r="E382" s="86">
        <f t="shared" si="15"/>
        <v>100</v>
      </c>
    </row>
    <row r="383" spans="1:5" ht="19.5" customHeight="1">
      <c r="A383" s="123" t="s">
        <v>18</v>
      </c>
      <c r="B383" s="125">
        <f>B384+B396</f>
        <v>153702.5</v>
      </c>
      <c r="C383" s="125">
        <f>C384+C396</f>
        <v>168292.6</v>
      </c>
      <c r="D383" s="125">
        <f>D384+D396</f>
        <v>159173.2</v>
      </c>
      <c r="E383" s="122">
        <f t="shared" si="15"/>
        <v>94.58122341683473</v>
      </c>
    </row>
    <row r="384" spans="1:5" ht="15" customHeight="1">
      <c r="A384" s="80" t="s">
        <v>32</v>
      </c>
      <c r="B384" s="17">
        <f>SUM(B386:B395)</f>
        <v>153702.5</v>
      </c>
      <c r="C384" s="17">
        <f>SUM(C386:C395)</f>
        <v>154368.6</v>
      </c>
      <c r="D384" s="17">
        <f>SUM(D386:D395)</f>
        <v>153550.1</v>
      </c>
      <c r="E384" s="83">
        <f t="shared" si="15"/>
        <v>99.46977558907706</v>
      </c>
    </row>
    <row r="385" spans="1:5" ht="10.5" customHeight="1">
      <c r="A385" s="73" t="s">
        <v>1</v>
      </c>
      <c r="B385" s="16"/>
      <c r="C385" s="16"/>
      <c r="D385" s="16"/>
      <c r="E385" s="78"/>
    </row>
    <row r="386" spans="1:5" ht="12.75" customHeight="1">
      <c r="A386" s="76" t="s">
        <v>16</v>
      </c>
      <c r="B386" s="16">
        <v>127400</v>
      </c>
      <c r="C386" s="16">
        <v>127990</v>
      </c>
      <c r="D386" s="16">
        <v>127990</v>
      </c>
      <c r="E386" s="69">
        <f aca="true" t="shared" si="16" ref="E386:E399">D386/C386*100</f>
        <v>100</v>
      </c>
    </row>
    <row r="387" spans="1:5" ht="12.75" customHeight="1">
      <c r="A387" s="76" t="s">
        <v>8</v>
      </c>
      <c r="B387" s="16">
        <v>23102.5</v>
      </c>
      <c r="C387" s="16">
        <v>10579.5</v>
      </c>
      <c r="D387" s="16">
        <v>10577.5</v>
      </c>
      <c r="E387" s="69">
        <f t="shared" si="16"/>
        <v>99.9810955149109</v>
      </c>
    </row>
    <row r="388" spans="1:5" ht="12.75" customHeight="1">
      <c r="A388" s="76" t="s">
        <v>106</v>
      </c>
      <c r="B388" s="16"/>
      <c r="C388" s="16">
        <v>6570</v>
      </c>
      <c r="D388" s="16">
        <v>6570</v>
      </c>
      <c r="E388" s="69">
        <f t="shared" si="16"/>
        <v>100</v>
      </c>
    </row>
    <row r="389" spans="1:5" ht="12.75" customHeight="1">
      <c r="A389" s="76" t="s">
        <v>256</v>
      </c>
      <c r="B389" s="16">
        <v>3200</v>
      </c>
      <c r="C389" s="16">
        <v>3000</v>
      </c>
      <c r="D389" s="16">
        <v>2778</v>
      </c>
      <c r="E389" s="69">
        <f t="shared" si="16"/>
        <v>92.60000000000001</v>
      </c>
    </row>
    <row r="390" spans="1:5" ht="12.75" customHeight="1">
      <c r="A390" s="76" t="s">
        <v>254</v>
      </c>
      <c r="B390" s="16"/>
      <c r="C390" s="16">
        <v>4900</v>
      </c>
      <c r="D390" s="16">
        <v>4900</v>
      </c>
      <c r="E390" s="69">
        <f t="shared" si="16"/>
        <v>100</v>
      </c>
    </row>
    <row r="391" spans="1:5" ht="12.75" customHeight="1">
      <c r="A391" s="76" t="s">
        <v>145</v>
      </c>
      <c r="B391" s="16"/>
      <c r="C391" s="16">
        <v>97</v>
      </c>
      <c r="D391" s="16">
        <v>97</v>
      </c>
      <c r="E391" s="69">
        <f t="shared" si="16"/>
        <v>100</v>
      </c>
    </row>
    <row r="392" spans="1:5" ht="12.75" customHeight="1">
      <c r="A392" s="76" t="s">
        <v>146</v>
      </c>
      <c r="B392" s="16"/>
      <c r="C392" s="16">
        <v>220</v>
      </c>
      <c r="D392" s="16">
        <v>220</v>
      </c>
      <c r="E392" s="69">
        <f t="shared" si="16"/>
        <v>100</v>
      </c>
    </row>
    <row r="393" spans="1:5" ht="12.75" customHeight="1">
      <c r="A393" s="94" t="s">
        <v>326</v>
      </c>
      <c r="B393" s="16"/>
      <c r="C393" s="16">
        <v>417.6</v>
      </c>
      <c r="D393" s="16">
        <v>417.6</v>
      </c>
      <c r="E393" s="69">
        <f t="shared" si="16"/>
        <v>100</v>
      </c>
    </row>
    <row r="394" spans="1:5" ht="12.75" customHeight="1">
      <c r="A394" s="74" t="s">
        <v>188</v>
      </c>
      <c r="B394" s="16"/>
      <c r="C394" s="16">
        <v>594.5</v>
      </c>
      <c r="D394" s="16">
        <v>0</v>
      </c>
      <c r="E394" s="69">
        <f t="shared" si="16"/>
        <v>0</v>
      </c>
    </row>
    <row r="395" spans="1:5" ht="12.75" customHeight="1" hidden="1">
      <c r="A395" s="76" t="s">
        <v>41</v>
      </c>
      <c r="B395" s="16"/>
      <c r="C395" s="16"/>
      <c r="D395" s="16"/>
      <c r="E395" s="69" t="e">
        <f t="shared" si="16"/>
        <v>#DIV/0!</v>
      </c>
    </row>
    <row r="396" spans="1:5" ht="15" customHeight="1">
      <c r="A396" s="80" t="s">
        <v>33</v>
      </c>
      <c r="B396" s="17">
        <f>SUM(B398:B400)</f>
        <v>0</v>
      </c>
      <c r="C396" s="17">
        <f>SUM(C398:C400)</f>
        <v>13924</v>
      </c>
      <c r="D396" s="17">
        <f>SUM(D398:D400)</f>
        <v>5623.1</v>
      </c>
      <c r="E396" s="83">
        <f t="shared" si="16"/>
        <v>40.384228669922436</v>
      </c>
    </row>
    <row r="397" spans="1:5" ht="10.5" customHeight="1">
      <c r="A397" s="73" t="s">
        <v>1</v>
      </c>
      <c r="B397" s="16"/>
      <c r="C397" s="16"/>
      <c r="D397" s="16"/>
      <c r="E397" s="78"/>
    </row>
    <row r="398" spans="1:5" ht="12.75" customHeight="1">
      <c r="A398" s="76" t="s">
        <v>253</v>
      </c>
      <c r="B398" s="16"/>
      <c r="C398" s="16">
        <v>8300.9</v>
      </c>
      <c r="D398" s="16">
        <v>0</v>
      </c>
      <c r="E398" s="69">
        <f t="shared" si="16"/>
        <v>0</v>
      </c>
    </row>
    <row r="399" spans="1:5" ht="12.75" customHeight="1">
      <c r="A399" s="76" t="s">
        <v>189</v>
      </c>
      <c r="B399" s="16"/>
      <c r="C399" s="16">
        <v>700</v>
      </c>
      <c r="D399" s="16">
        <v>700</v>
      </c>
      <c r="E399" s="69">
        <f t="shared" si="16"/>
        <v>100</v>
      </c>
    </row>
    <row r="400" spans="1:5" ht="12.75" customHeight="1">
      <c r="A400" s="95" t="s">
        <v>326</v>
      </c>
      <c r="B400" s="30"/>
      <c r="C400" s="21">
        <v>4923.1</v>
      </c>
      <c r="D400" s="21">
        <v>4923.1</v>
      </c>
      <c r="E400" s="86">
        <f>D400/C400*100</f>
        <v>100</v>
      </c>
    </row>
    <row r="401" spans="1:5" ht="16.5" customHeight="1">
      <c r="A401" s="120" t="s">
        <v>19</v>
      </c>
      <c r="B401" s="121">
        <f>B402+B427</f>
        <v>133078.2</v>
      </c>
      <c r="C401" s="124">
        <f>C402+C427</f>
        <v>391241.6</v>
      </c>
      <c r="D401" s="121">
        <f>D402+D427</f>
        <v>366871.80000000005</v>
      </c>
      <c r="E401" s="122">
        <f>D401/C401*100</f>
        <v>93.77116339366776</v>
      </c>
    </row>
    <row r="402" spans="1:5" ht="12.75" customHeight="1">
      <c r="A402" s="80" t="s">
        <v>32</v>
      </c>
      <c r="B402" s="17">
        <f>SUM(B404:B426)</f>
        <v>133078.2</v>
      </c>
      <c r="C402" s="18">
        <f>SUM(C404:C426)</f>
        <v>308395.6</v>
      </c>
      <c r="D402" s="17">
        <f>SUM(D404:D426)</f>
        <v>284025.80000000005</v>
      </c>
      <c r="E402" s="83">
        <f>D402/C402*100</f>
        <v>92.09787688280898</v>
      </c>
    </row>
    <row r="403" spans="1:5" ht="10.5" customHeight="1">
      <c r="A403" s="73" t="s">
        <v>1</v>
      </c>
      <c r="B403" s="16"/>
      <c r="C403" s="16"/>
      <c r="D403" s="16"/>
      <c r="E403" s="78"/>
    </row>
    <row r="404" spans="1:5" ht="12.75" customHeight="1">
      <c r="A404" s="74" t="s">
        <v>16</v>
      </c>
      <c r="B404" s="16">
        <v>78118.2</v>
      </c>
      <c r="C404" s="16">
        <v>117658.8</v>
      </c>
      <c r="D404" s="16">
        <v>117658.8</v>
      </c>
      <c r="E404" s="69">
        <f aca="true" t="shared" si="17" ref="E404:E427">D404/C404*100</f>
        <v>100</v>
      </c>
    </row>
    <row r="405" spans="1:5" ht="12.75" customHeight="1">
      <c r="A405" s="74" t="s">
        <v>254</v>
      </c>
      <c r="B405" s="16">
        <v>45700</v>
      </c>
      <c r="C405" s="16">
        <v>8966</v>
      </c>
      <c r="D405" s="16">
        <v>8966</v>
      </c>
      <c r="E405" s="69">
        <f t="shared" si="17"/>
        <v>100</v>
      </c>
    </row>
    <row r="406" spans="1:5" ht="12.75" customHeight="1">
      <c r="A406" s="74" t="s">
        <v>8</v>
      </c>
      <c r="B406" s="16">
        <v>9260</v>
      </c>
      <c r="C406" s="16">
        <v>9126.8</v>
      </c>
      <c r="D406" s="16">
        <v>7545.4</v>
      </c>
      <c r="E406" s="69">
        <f t="shared" si="17"/>
        <v>82.67300696848841</v>
      </c>
    </row>
    <row r="407" spans="1:5" ht="12.75" customHeight="1" hidden="1">
      <c r="A407" s="74" t="s">
        <v>188</v>
      </c>
      <c r="B407" s="16"/>
      <c r="C407" s="16"/>
      <c r="D407" s="16"/>
      <c r="E407" s="69" t="e">
        <f t="shared" si="17"/>
        <v>#DIV/0!</v>
      </c>
    </row>
    <row r="408" spans="1:5" ht="12.75" customHeight="1" hidden="1">
      <c r="A408" s="74" t="s">
        <v>106</v>
      </c>
      <c r="B408" s="16"/>
      <c r="C408" s="16"/>
      <c r="D408" s="16"/>
      <c r="E408" s="69" t="e">
        <f t="shared" si="17"/>
        <v>#DIV/0!</v>
      </c>
    </row>
    <row r="409" spans="1:5" ht="12.75" customHeight="1" hidden="1">
      <c r="A409" s="74" t="s">
        <v>310</v>
      </c>
      <c r="B409" s="16"/>
      <c r="C409" s="16"/>
      <c r="D409" s="16"/>
      <c r="E409" s="69" t="e">
        <f t="shared" si="17"/>
        <v>#DIV/0!</v>
      </c>
    </row>
    <row r="410" spans="1:5" ht="12.75" customHeight="1">
      <c r="A410" s="74" t="s">
        <v>311</v>
      </c>
      <c r="B410" s="16"/>
      <c r="C410" s="16">
        <f>10902.6+629.5</f>
        <v>11532.1</v>
      </c>
      <c r="D410" s="16">
        <v>11532.1</v>
      </c>
      <c r="E410" s="69">
        <f t="shared" si="17"/>
        <v>100</v>
      </c>
    </row>
    <row r="411" spans="1:5" ht="12.75" customHeight="1">
      <c r="A411" s="74" t="s">
        <v>312</v>
      </c>
      <c r="B411" s="16"/>
      <c r="C411" s="16">
        <v>2057.9</v>
      </c>
      <c r="D411" s="16">
        <v>334.1</v>
      </c>
      <c r="E411" s="69">
        <f t="shared" si="17"/>
        <v>16.234996841440303</v>
      </c>
    </row>
    <row r="412" spans="1:5" ht="12.75" customHeight="1" hidden="1">
      <c r="A412" s="61" t="s">
        <v>313</v>
      </c>
      <c r="B412" s="16"/>
      <c r="C412" s="16"/>
      <c r="D412" s="16"/>
      <c r="E412" s="69" t="e">
        <f t="shared" si="17"/>
        <v>#DIV/0!</v>
      </c>
    </row>
    <row r="413" spans="1:5" ht="12.75" customHeight="1">
      <c r="A413" s="65" t="s">
        <v>223</v>
      </c>
      <c r="B413" s="16"/>
      <c r="C413" s="16">
        <f>12349.5+3098.8</f>
        <v>15448.3</v>
      </c>
      <c r="D413" s="16">
        <v>15448.3</v>
      </c>
      <c r="E413" s="69">
        <f t="shared" si="17"/>
        <v>100</v>
      </c>
    </row>
    <row r="414" spans="1:5" ht="12.75" customHeight="1">
      <c r="A414" s="65" t="s">
        <v>314</v>
      </c>
      <c r="B414" s="16"/>
      <c r="C414" s="16">
        <v>2334.6</v>
      </c>
      <c r="D414" s="16">
        <v>700.9</v>
      </c>
      <c r="E414" s="69">
        <f t="shared" si="17"/>
        <v>30.022273622890435</v>
      </c>
    </row>
    <row r="415" spans="1:5" ht="12.75" customHeight="1" hidden="1">
      <c r="A415" s="65" t="s">
        <v>315</v>
      </c>
      <c r="B415" s="16"/>
      <c r="C415" s="16"/>
      <c r="D415" s="16"/>
      <c r="E415" s="69" t="e">
        <f t="shared" si="17"/>
        <v>#DIV/0!</v>
      </c>
    </row>
    <row r="416" spans="1:5" ht="12.75" customHeight="1">
      <c r="A416" s="65" t="s">
        <v>224</v>
      </c>
      <c r="B416" s="16"/>
      <c r="C416" s="16">
        <f>79222+17524.6</f>
        <v>96746.6</v>
      </c>
      <c r="D416" s="16">
        <v>81163.8</v>
      </c>
      <c r="E416" s="69">
        <f t="shared" si="17"/>
        <v>83.89318074226898</v>
      </c>
    </row>
    <row r="417" spans="1:5" ht="12.75" customHeight="1" hidden="1">
      <c r="A417" s="132" t="s">
        <v>316</v>
      </c>
      <c r="B417" s="16"/>
      <c r="C417" s="16"/>
      <c r="D417" s="16"/>
      <c r="E417" s="69" t="e">
        <f t="shared" si="17"/>
        <v>#DIV/0!</v>
      </c>
    </row>
    <row r="418" spans="1:5" ht="12.75" customHeight="1">
      <c r="A418" s="61" t="s">
        <v>257</v>
      </c>
      <c r="B418" s="16"/>
      <c r="C418" s="16">
        <f>9442.4+42.5</f>
        <v>9484.9</v>
      </c>
      <c r="D418" s="16">
        <v>7768.1</v>
      </c>
      <c r="E418" s="69">
        <f t="shared" si="17"/>
        <v>81.89965102425963</v>
      </c>
    </row>
    <row r="419" spans="1:5" ht="12.75" customHeight="1">
      <c r="A419" s="61" t="s">
        <v>317</v>
      </c>
      <c r="B419" s="16"/>
      <c r="C419" s="16">
        <v>1913.3</v>
      </c>
      <c r="D419" s="16">
        <v>257.4</v>
      </c>
      <c r="E419" s="69">
        <f t="shared" si="17"/>
        <v>13.45319604871165</v>
      </c>
    </row>
    <row r="420" spans="1:5" ht="12.75" customHeight="1">
      <c r="A420" s="61" t="s">
        <v>318</v>
      </c>
      <c r="B420" s="16"/>
      <c r="C420" s="16">
        <v>616.1</v>
      </c>
      <c r="D420" s="16">
        <v>340.7</v>
      </c>
      <c r="E420" s="69">
        <f t="shared" si="17"/>
        <v>55.299464372666776</v>
      </c>
    </row>
    <row r="421" spans="1:5" ht="12.75" customHeight="1" hidden="1">
      <c r="A421" s="61" t="s">
        <v>225</v>
      </c>
      <c r="B421" s="16"/>
      <c r="C421" s="16"/>
      <c r="D421" s="16"/>
      <c r="E421" s="69" t="e">
        <f t="shared" si="17"/>
        <v>#DIV/0!</v>
      </c>
    </row>
    <row r="422" spans="1:5" ht="12.75" customHeight="1" hidden="1">
      <c r="A422" s="61" t="s">
        <v>226</v>
      </c>
      <c r="B422" s="16"/>
      <c r="C422" s="16"/>
      <c r="D422" s="16"/>
      <c r="E422" s="69" t="e">
        <f t="shared" si="17"/>
        <v>#DIV/0!</v>
      </c>
    </row>
    <row r="423" spans="1:5" ht="12.75" customHeight="1">
      <c r="A423" s="93" t="s">
        <v>89</v>
      </c>
      <c r="B423" s="16"/>
      <c r="C423" s="16">
        <v>4222.3</v>
      </c>
      <c r="D423" s="16">
        <v>4222.3</v>
      </c>
      <c r="E423" s="69">
        <f t="shared" si="17"/>
        <v>100</v>
      </c>
    </row>
    <row r="424" spans="1:5" ht="12.75" customHeight="1">
      <c r="A424" s="65" t="s">
        <v>258</v>
      </c>
      <c r="B424" s="16"/>
      <c r="C424" s="16">
        <v>1587.9</v>
      </c>
      <c r="D424" s="16">
        <v>1587.9</v>
      </c>
      <c r="E424" s="69">
        <f t="shared" si="17"/>
        <v>100</v>
      </c>
    </row>
    <row r="425" spans="1:5" ht="12.75" customHeight="1">
      <c r="A425" s="65" t="s">
        <v>327</v>
      </c>
      <c r="B425" s="16"/>
      <c r="C425" s="16">
        <v>100</v>
      </c>
      <c r="D425" s="16">
        <v>100</v>
      </c>
      <c r="E425" s="69">
        <f t="shared" si="17"/>
        <v>100</v>
      </c>
    </row>
    <row r="426" spans="1:5" ht="12.75" customHeight="1">
      <c r="A426" s="93" t="s">
        <v>41</v>
      </c>
      <c r="B426" s="16"/>
      <c r="C426" s="16">
        <v>26600</v>
      </c>
      <c r="D426" s="16">
        <v>26400</v>
      </c>
      <c r="E426" s="69">
        <f t="shared" si="17"/>
        <v>99.24812030075188</v>
      </c>
    </row>
    <row r="427" spans="1:5" ht="12.75" customHeight="1">
      <c r="A427" s="96" t="s">
        <v>33</v>
      </c>
      <c r="B427" s="17">
        <f>SUM(B429:B432)</f>
        <v>0</v>
      </c>
      <c r="C427" s="17">
        <f>SUM(C429:C432)</f>
        <v>82846</v>
      </c>
      <c r="D427" s="17">
        <f>SUM(D429:D432)</f>
        <v>82846</v>
      </c>
      <c r="E427" s="83">
        <f t="shared" si="17"/>
        <v>100</v>
      </c>
    </row>
    <row r="428" spans="1:5" ht="10.5" customHeight="1">
      <c r="A428" s="97" t="s">
        <v>1</v>
      </c>
      <c r="B428" s="16"/>
      <c r="C428" s="16"/>
      <c r="D428" s="16"/>
      <c r="E428" s="78"/>
    </row>
    <row r="429" spans="1:5" ht="12.75" customHeight="1">
      <c r="A429" s="74" t="s">
        <v>319</v>
      </c>
      <c r="B429" s="16"/>
      <c r="C429" s="16">
        <v>866.2</v>
      </c>
      <c r="D429" s="16">
        <v>866.2</v>
      </c>
      <c r="E429" s="78"/>
    </row>
    <row r="430" spans="1:5" ht="12.75" customHeight="1">
      <c r="A430" s="74" t="s">
        <v>38</v>
      </c>
      <c r="B430" s="16"/>
      <c r="C430" s="16">
        <v>432.5</v>
      </c>
      <c r="D430" s="16">
        <v>432.5</v>
      </c>
      <c r="E430" s="69">
        <f>D430/C430*100</f>
        <v>100</v>
      </c>
    </row>
    <row r="431" spans="1:5" ht="12.75" customHeight="1" hidden="1">
      <c r="A431" s="74" t="s">
        <v>112</v>
      </c>
      <c r="B431" s="16"/>
      <c r="C431" s="16"/>
      <c r="D431" s="16"/>
      <c r="E431" s="69" t="e">
        <f>D431/C431*100</f>
        <v>#DIV/0!</v>
      </c>
    </row>
    <row r="432" spans="1:5" ht="12.75" customHeight="1">
      <c r="A432" s="91" t="s">
        <v>135</v>
      </c>
      <c r="B432" s="30"/>
      <c r="C432" s="21">
        <v>81547.3</v>
      </c>
      <c r="D432" s="21">
        <v>81547.3</v>
      </c>
      <c r="E432" s="86">
        <f>D432/C432*100</f>
        <v>100</v>
      </c>
    </row>
    <row r="433" spans="1:5" ht="16.5" customHeight="1">
      <c r="A433" s="123" t="s">
        <v>66</v>
      </c>
      <c r="B433" s="121">
        <f>B434+B446</f>
        <v>7720</v>
      </c>
      <c r="C433" s="121">
        <f>C434+C446</f>
        <v>237188.4</v>
      </c>
      <c r="D433" s="121">
        <f>D434+D446</f>
        <v>235739.79999999996</v>
      </c>
      <c r="E433" s="122">
        <f>D433/C433*100</f>
        <v>99.38926186946746</v>
      </c>
    </row>
    <row r="434" spans="1:5" ht="12.75" customHeight="1">
      <c r="A434" s="80" t="s">
        <v>32</v>
      </c>
      <c r="B434" s="17">
        <f>SUM(B436:B445)</f>
        <v>5920</v>
      </c>
      <c r="C434" s="17">
        <f>SUM(C436:C445)</f>
        <v>46659</v>
      </c>
      <c r="D434" s="17">
        <f>SUM(D436:D445)</f>
        <v>45708.49999999999</v>
      </c>
      <c r="E434" s="83">
        <f>D434/C434*100</f>
        <v>97.9628796159369</v>
      </c>
    </row>
    <row r="435" spans="1:5" ht="10.5" customHeight="1">
      <c r="A435" s="73" t="s">
        <v>1</v>
      </c>
      <c r="B435" s="16"/>
      <c r="C435" s="13"/>
      <c r="D435" s="16"/>
      <c r="E435" s="78"/>
    </row>
    <row r="436" spans="1:5" ht="12.75" customHeight="1">
      <c r="A436" s="74" t="s">
        <v>8</v>
      </c>
      <c r="B436" s="16">
        <v>5920</v>
      </c>
      <c r="C436" s="16">
        <v>7259</v>
      </c>
      <c r="D436" s="57">
        <v>7206.3</v>
      </c>
      <c r="E436" s="69">
        <f aca="true" t="shared" si="18" ref="E436:E446">D436/C436*100</f>
        <v>99.27400468384076</v>
      </c>
    </row>
    <row r="437" spans="1:5" ht="12.75" customHeight="1" hidden="1">
      <c r="A437" s="74" t="s">
        <v>137</v>
      </c>
      <c r="B437" s="16"/>
      <c r="C437" s="16"/>
      <c r="D437" s="16"/>
      <c r="E437" s="69" t="e">
        <f t="shared" si="18"/>
        <v>#DIV/0!</v>
      </c>
    </row>
    <row r="438" spans="1:5" ht="12.75" customHeight="1">
      <c r="A438" s="74" t="s">
        <v>227</v>
      </c>
      <c r="B438" s="16"/>
      <c r="C438" s="16">
        <v>150</v>
      </c>
      <c r="D438" s="16">
        <v>150</v>
      </c>
      <c r="E438" s="69">
        <f t="shared" si="18"/>
        <v>100</v>
      </c>
    </row>
    <row r="439" spans="1:5" ht="12.75" customHeight="1" thickBot="1">
      <c r="A439" s="140" t="s">
        <v>106</v>
      </c>
      <c r="B439" s="147"/>
      <c r="C439" s="147">
        <v>888</v>
      </c>
      <c r="D439" s="147">
        <v>888</v>
      </c>
      <c r="E439" s="146">
        <f t="shared" si="18"/>
        <v>100</v>
      </c>
    </row>
    <row r="440" spans="1:5" ht="12.75" customHeight="1">
      <c r="A440" s="74" t="s">
        <v>320</v>
      </c>
      <c r="B440" s="16"/>
      <c r="C440" s="57">
        <v>1358.5</v>
      </c>
      <c r="D440" s="57">
        <v>1353.4</v>
      </c>
      <c r="E440" s="69">
        <f t="shared" si="18"/>
        <v>99.62458594037543</v>
      </c>
    </row>
    <row r="441" spans="1:5" ht="12.75" customHeight="1">
      <c r="A441" s="74" t="s">
        <v>188</v>
      </c>
      <c r="B441" s="16"/>
      <c r="C441" s="16">
        <v>1160.7</v>
      </c>
      <c r="D441" s="16">
        <v>798.1</v>
      </c>
      <c r="E441" s="69">
        <f t="shared" si="18"/>
        <v>68.76023089514948</v>
      </c>
    </row>
    <row r="442" spans="1:5" ht="12.75" customHeight="1">
      <c r="A442" s="74" t="s">
        <v>56</v>
      </c>
      <c r="B442" s="16"/>
      <c r="C442" s="16">
        <v>29218</v>
      </c>
      <c r="D442" s="16">
        <v>29039.1</v>
      </c>
      <c r="E442" s="69">
        <f t="shared" si="18"/>
        <v>99.3877062085016</v>
      </c>
    </row>
    <row r="443" spans="1:5" ht="12.75" customHeight="1">
      <c r="A443" s="76" t="s">
        <v>228</v>
      </c>
      <c r="B443" s="16"/>
      <c r="C443" s="16">
        <v>6274</v>
      </c>
      <c r="D443" s="16">
        <v>6273</v>
      </c>
      <c r="E443" s="69">
        <f t="shared" si="18"/>
        <v>99.9840612049729</v>
      </c>
    </row>
    <row r="444" spans="1:5" ht="12.75" customHeight="1">
      <c r="A444" s="76" t="s">
        <v>328</v>
      </c>
      <c r="B444" s="16"/>
      <c r="C444" s="16">
        <v>350.8</v>
      </c>
      <c r="D444" s="16">
        <v>0.6</v>
      </c>
      <c r="E444" s="69">
        <f t="shared" si="18"/>
        <v>0.1710376282782212</v>
      </c>
    </row>
    <row r="445" spans="1:5" ht="12.75" customHeight="1" hidden="1">
      <c r="A445" s="74" t="s">
        <v>41</v>
      </c>
      <c r="B445" s="16"/>
      <c r="C445" s="16"/>
      <c r="D445" s="16"/>
      <c r="E445" s="69" t="e">
        <f t="shared" si="18"/>
        <v>#DIV/0!</v>
      </c>
    </row>
    <row r="446" spans="1:5" ht="12.75" customHeight="1">
      <c r="A446" s="80" t="s">
        <v>33</v>
      </c>
      <c r="B446" s="17">
        <f>SUM(B448:B457)</f>
        <v>1800</v>
      </c>
      <c r="C446" s="17">
        <f>SUM(C448:C457)</f>
        <v>190529.4</v>
      </c>
      <c r="D446" s="17">
        <f>SUM(D448:D457)</f>
        <v>190031.29999999996</v>
      </c>
      <c r="E446" s="83">
        <f t="shared" si="18"/>
        <v>99.73857053032233</v>
      </c>
    </row>
    <row r="447" spans="1:5" ht="10.5" customHeight="1">
      <c r="A447" s="73" t="s">
        <v>1</v>
      </c>
      <c r="B447" s="16"/>
      <c r="C447" s="16"/>
      <c r="D447" s="16"/>
      <c r="E447" s="78"/>
    </row>
    <row r="448" spans="1:5" ht="12.75" customHeight="1">
      <c r="A448" s="76" t="s">
        <v>112</v>
      </c>
      <c r="B448" s="16"/>
      <c r="C448" s="16">
        <v>7642</v>
      </c>
      <c r="D448" s="16">
        <v>7493.5</v>
      </c>
      <c r="E448" s="69">
        <f aca="true" t="shared" si="19" ref="E448:E459">D448/C448*100</f>
        <v>98.05679141585972</v>
      </c>
    </row>
    <row r="449" spans="1:5" ht="12.75" customHeight="1">
      <c r="A449" s="76" t="s">
        <v>38</v>
      </c>
      <c r="B449" s="16">
        <v>600</v>
      </c>
      <c r="C449" s="16">
        <v>0</v>
      </c>
      <c r="D449" s="16">
        <v>0</v>
      </c>
      <c r="E449" s="75" t="s">
        <v>164</v>
      </c>
    </row>
    <row r="450" spans="1:5" ht="12.75" customHeight="1">
      <c r="A450" s="76" t="s">
        <v>189</v>
      </c>
      <c r="B450" s="16"/>
      <c r="C450" s="16">
        <v>2000</v>
      </c>
      <c r="D450" s="16">
        <v>2000</v>
      </c>
      <c r="E450" s="69">
        <f t="shared" si="19"/>
        <v>100</v>
      </c>
    </row>
    <row r="451" spans="1:5" ht="12.75" customHeight="1">
      <c r="A451" s="74" t="s">
        <v>56</v>
      </c>
      <c r="B451" s="16"/>
      <c r="C451" s="16">
        <v>18657</v>
      </c>
      <c r="D451" s="16">
        <v>18340.8</v>
      </c>
      <c r="E451" s="69">
        <f t="shared" si="19"/>
        <v>98.30519376105484</v>
      </c>
    </row>
    <row r="452" spans="1:5" ht="12.75" customHeight="1" hidden="1">
      <c r="A452" s="74" t="s">
        <v>41</v>
      </c>
      <c r="B452" s="16"/>
      <c r="C452" s="16"/>
      <c r="D452" s="16"/>
      <c r="E452" s="69" t="e">
        <f t="shared" si="19"/>
        <v>#DIV/0!</v>
      </c>
    </row>
    <row r="453" spans="1:5" ht="12.75" customHeight="1">
      <c r="A453" s="92" t="s">
        <v>259</v>
      </c>
      <c r="B453" s="14"/>
      <c r="C453" s="16">
        <v>156723.9</v>
      </c>
      <c r="D453" s="14">
        <v>156723.9</v>
      </c>
      <c r="E453" s="69">
        <f t="shared" si="19"/>
        <v>100</v>
      </c>
    </row>
    <row r="454" spans="1:5" ht="12.75" customHeight="1">
      <c r="A454" s="74" t="s">
        <v>320</v>
      </c>
      <c r="B454" s="14"/>
      <c r="C454" s="16">
        <v>19.2</v>
      </c>
      <c r="D454" s="14">
        <v>0</v>
      </c>
      <c r="E454" s="69">
        <f t="shared" si="19"/>
        <v>0</v>
      </c>
    </row>
    <row r="455" spans="1:5" ht="12.75" customHeight="1">
      <c r="A455" s="92" t="s">
        <v>265</v>
      </c>
      <c r="B455" s="14">
        <v>1200</v>
      </c>
      <c r="C455" s="16">
        <v>2086</v>
      </c>
      <c r="D455" s="14">
        <v>2085.8</v>
      </c>
      <c r="E455" s="69">
        <f t="shared" si="19"/>
        <v>99.99041227229148</v>
      </c>
    </row>
    <row r="456" spans="1:5" ht="12.75" customHeight="1">
      <c r="A456" s="84" t="s">
        <v>188</v>
      </c>
      <c r="B456" s="21"/>
      <c r="C456" s="19">
        <v>3401.3</v>
      </c>
      <c r="D456" s="21">
        <v>3387.3</v>
      </c>
      <c r="E456" s="86">
        <f t="shared" si="19"/>
        <v>99.58839267338959</v>
      </c>
    </row>
    <row r="457" spans="1:5" ht="12.75" customHeight="1" hidden="1">
      <c r="A457" s="88" t="s">
        <v>266</v>
      </c>
      <c r="B457" s="21"/>
      <c r="C457" s="19"/>
      <c r="D457" s="21"/>
      <c r="E457" s="85" t="s">
        <v>164</v>
      </c>
    </row>
    <row r="458" spans="1:5" ht="18.75" customHeight="1">
      <c r="A458" s="120" t="s">
        <v>67</v>
      </c>
      <c r="B458" s="121">
        <f>B459+B463</f>
        <v>5505.299999999999</v>
      </c>
      <c r="C458" s="121">
        <f>C459+C463</f>
        <v>5355.3</v>
      </c>
      <c r="D458" s="121">
        <f>D459+D463</f>
        <v>925.6</v>
      </c>
      <c r="E458" s="122">
        <f t="shared" si="19"/>
        <v>17.28381229809721</v>
      </c>
    </row>
    <row r="459" spans="1:5" ht="12.75" customHeight="1">
      <c r="A459" s="80" t="s">
        <v>32</v>
      </c>
      <c r="B459" s="17">
        <f>SUM(B461:B462)</f>
        <v>4838.9</v>
      </c>
      <c r="C459" s="17">
        <f>SUM(C461:C462)</f>
        <v>4683.3</v>
      </c>
      <c r="D459" s="17">
        <f>SUM(D461:D462)</f>
        <v>925.6</v>
      </c>
      <c r="E459" s="83">
        <f t="shared" si="19"/>
        <v>19.763841735528366</v>
      </c>
    </row>
    <row r="460" spans="1:5" ht="10.5" customHeight="1">
      <c r="A460" s="73" t="s">
        <v>1</v>
      </c>
      <c r="B460" s="16"/>
      <c r="C460" s="13"/>
      <c r="D460" s="16"/>
      <c r="E460" s="78"/>
    </row>
    <row r="461" spans="1:5" ht="12.75" customHeight="1">
      <c r="A461" s="74" t="s">
        <v>8</v>
      </c>
      <c r="B461" s="16">
        <v>4838.9</v>
      </c>
      <c r="C461" s="16">
        <v>4683.3</v>
      </c>
      <c r="D461" s="16">
        <v>925.6</v>
      </c>
      <c r="E461" s="69">
        <f>D461/C461*100</f>
        <v>19.763841735528366</v>
      </c>
    </row>
    <row r="462" spans="1:5" ht="12.75" customHeight="1" hidden="1">
      <c r="A462" s="63" t="s">
        <v>260</v>
      </c>
      <c r="B462" s="16"/>
      <c r="C462" s="16"/>
      <c r="D462" s="16"/>
      <c r="E462" s="69" t="e">
        <f>D462/C462*100</f>
        <v>#DIV/0!</v>
      </c>
    </row>
    <row r="463" spans="1:5" ht="12.75" customHeight="1">
      <c r="A463" s="80" t="s">
        <v>33</v>
      </c>
      <c r="B463" s="17">
        <f>SUM(B465:B466)</f>
        <v>666.4</v>
      </c>
      <c r="C463" s="17">
        <f>SUM(C465:C466)</f>
        <v>672</v>
      </c>
      <c r="D463" s="17">
        <f>SUM(D465:D466)</f>
        <v>0</v>
      </c>
      <c r="E463" s="83">
        <f>D463/C463*100</f>
        <v>0</v>
      </c>
    </row>
    <row r="464" spans="1:5" ht="10.5" customHeight="1">
      <c r="A464" s="73" t="s">
        <v>1</v>
      </c>
      <c r="B464" s="16"/>
      <c r="C464" s="16"/>
      <c r="D464" s="16"/>
      <c r="E464" s="78"/>
    </row>
    <row r="465" spans="1:5" ht="12.75" customHeight="1">
      <c r="A465" s="91" t="s">
        <v>38</v>
      </c>
      <c r="B465" s="19">
        <v>666.4</v>
      </c>
      <c r="C465" s="19">
        <v>672</v>
      </c>
      <c r="D465" s="19">
        <v>0</v>
      </c>
      <c r="E465" s="86">
        <f>D465/C465*100</f>
        <v>0</v>
      </c>
    </row>
    <row r="466" spans="1:5" ht="12.75" customHeight="1" hidden="1">
      <c r="A466" s="91" t="s">
        <v>112</v>
      </c>
      <c r="B466" s="19"/>
      <c r="C466" s="19"/>
      <c r="D466" s="19"/>
      <c r="E466" s="86" t="e">
        <f>D466/C466*100</f>
        <v>#DIV/0!</v>
      </c>
    </row>
    <row r="467" spans="1:5" ht="18.75" customHeight="1">
      <c r="A467" s="120" t="s">
        <v>20</v>
      </c>
      <c r="B467" s="121">
        <f>B468</f>
        <v>168000</v>
      </c>
      <c r="C467" s="121">
        <f>C468</f>
        <v>125812.70000000001</v>
      </c>
      <c r="D467" s="121">
        <f>D468</f>
        <v>61987.5</v>
      </c>
      <c r="E467" s="122">
        <f>D467/C467*100</f>
        <v>49.269668324421936</v>
      </c>
    </row>
    <row r="468" spans="1:5" ht="15" customHeight="1">
      <c r="A468" s="80" t="s">
        <v>32</v>
      </c>
      <c r="B468" s="17">
        <f>SUM(B470:B473)</f>
        <v>168000</v>
      </c>
      <c r="C468" s="17">
        <f>SUM(C470:C473)</f>
        <v>125812.70000000001</v>
      </c>
      <c r="D468" s="17">
        <f>SUM(D470:D473)</f>
        <v>61987.5</v>
      </c>
      <c r="E468" s="83">
        <f>D468/C468*100</f>
        <v>49.269668324421936</v>
      </c>
    </row>
    <row r="469" spans="1:5" ht="10.5" customHeight="1">
      <c r="A469" s="73" t="s">
        <v>1</v>
      </c>
      <c r="B469" s="13"/>
      <c r="C469" s="13"/>
      <c r="D469" s="13"/>
      <c r="E469" s="78"/>
    </row>
    <row r="470" spans="1:5" ht="12.75" customHeight="1">
      <c r="A470" s="92" t="s">
        <v>155</v>
      </c>
      <c r="B470" s="16">
        <v>98000</v>
      </c>
      <c r="C470" s="16">
        <v>9523</v>
      </c>
      <c r="D470" s="16">
        <v>0</v>
      </c>
      <c r="E470" s="69">
        <f aca="true" t="shared" si="20" ref="E470:E475">D470/C470*100</f>
        <v>0</v>
      </c>
    </row>
    <row r="471" spans="1:5" ht="12.75" customHeight="1">
      <c r="A471" s="92" t="s">
        <v>136</v>
      </c>
      <c r="B471" s="16"/>
      <c r="C471" s="16">
        <v>40747.3</v>
      </c>
      <c r="D471" s="16">
        <v>40747.3</v>
      </c>
      <c r="E471" s="69">
        <f t="shared" si="20"/>
        <v>100</v>
      </c>
    </row>
    <row r="472" spans="1:5" ht="12.75" customHeight="1">
      <c r="A472" s="92" t="s">
        <v>149</v>
      </c>
      <c r="B472" s="16"/>
      <c r="C472" s="16">
        <v>5542.4</v>
      </c>
      <c r="D472" s="16">
        <v>5542.4</v>
      </c>
      <c r="E472" s="69">
        <f t="shared" si="20"/>
        <v>100</v>
      </c>
    </row>
    <row r="473" spans="1:5" ht="12.75" customHeight="1">
      <c r="A473" s="84" t="s">
        <v>8</v>
      </c>
      <c r="B473" s="19">
        <v>70000</v>
      </c>
      <c r="C473" s="19">
        <v>70000</v>
      </c>
      <c r="D473" s="19">
        <v>15697.8</v>
      </c>
      <c r="E473" s="86">
        <f t="shared" si="20"/>
        <v>22.425428571428572</v>
      </c>
    </row>
    <row r="474" spans="1:5" ht="18.75" customHeight="1">
      <c r="A474" s="120" t="s">
        <v>268</v>
      </c>
      <c r="B474" s="121">
        <f>B475</f>
        <v>0</v>
      </c>
      <c r="C474" s="121">
        <f>C475</f>
        <v>1500</v>
      </c>
      <c r="D474" s="121">
        <f>D475</f>
        <v>1481.2</v>
      </c>
      <c r="E474" s="122">
        <f t="shared" si="20"/>
        <v>98.74666666666667</v>
      </c>
    </row>
    <row r="475" spans="1:5" ht="11.25" customHeight="1">
      <c r="A475" s="80" t="s">
        <v>32</v>
      </c>
      <c r="B475" s="17">
        <f>SUM(B477:B477)</f>
        <v>0</v>
      </c>
      <c r="C475" s="17">
        <f>SUM(C477:C477)</f>
        <v>1500</v>
      </c>
      <c r="D475" s="17">
        <f>SUM(D477:D477)</f>
        <v>1481.2</v>
      </c>
      <c r="E475" s="83">
        <f t="shared" si="20"/>
        <v>98.74666666666667</v>
      </c>
    </row>
    <row r="476" spans="1:5" ht="12" customHeight="1">
      <c r="A476" s="73" t="s">
        <v>1</v>
      </c>
      <c r="B476" s="13"/>
      <c r="C476" s="13"/>
      <c r="D476" s="13"/>
      <c r="E476" s="78"/>
    </row>
    <row r="477" spans="1:5" ht="12.75" customHeight="1">
      <c r="A477" s="92" t="s">
        <v>8</v>
      </c>
      <c r="B477" s="16"/>
      <c r="C477" s="16">
        <v>1500</v>
      </c>
      <c r="D477" s="16">
        <v>1481.2</v>
      </c>
      <c r="E477" s="69">
        <f>D477/C477*100</f>
        <v>98.74666666666667</v>
      </c>
    </row>
    <row r="478" spans="1:5" ht="19.5" customHeight="1">
      <c r="A478" s="120" t="s">
        <v>62</v>
      </c>
      <c r="B478" s="121">
        <f>B480+B481</f>
        <v>213220.7</v>
      </c>
      <c r="C478" s="121">
        <f>C480+C481</f>
        <v>474851.49999999994</v>
      </c>
      <c r="D478" s="121">
        <f>D480+D481</f>
        <v>292271.19999999995</v>
      </c>
      <c r="E478" s="122">
        <f>D478/C478*100</f>
        <v>61.55002142775162</v>
      </c>
    </row>
    <row r="479" spans="1:5" ht="10.5" customHeight="1">
      <c r="A479" s="70" t="s">
        <v>1</v>
      </c>
      <c r="B479" s="13"/>
      <c r="C479" s="13"/>
      <c r="D479" s="13"/>
      <c r="E479" s="78"/>
    </row>
    <row r="480" spans="1:5" ht="12.75" customHeight="1">
      <c r="A480" s="66" t="s">
        <v>32</v>
      </c>
      <c r="B480" s="13">
        <f>B496+B517+B508+B499+B507+B505+B512+B519</f>
        <v>19525</v>
      </c>
      <c r="C480" s="13">
        <f>C496+C517+C508+C499+C507+C505+C512+C519</f>
        <v>43761.1</v>
      </c>
      <c r="D480" s="13">
        <f>D496+D517+D508+D499+D507+D505+D512+D519+D522</f>
        <v>33694.3</v>
      </c>
      <c r="E480" s="79">
        <f>D480/C480*100</f>
        <v>76.99600787000328</v>
      </c>
    </row>
    <row r="481" spans="1:5" ht="12.75" customHeight="1">
      <c r="A481" s="66" t="s">
        <v>33</v>
      </c>
      <c r="B481" s="13">
        <f>B484+B485+B487+B488+B489+B491+B492+B493+B494+B498+B500+B501+B503+B504+B506+B509+B511+B513+B514+B516+B518+B520+B521</f>
        <v>193695.7</v>
      </c>
      <c r="C481" s="13">
        <f>C484+C485+C487+C488+C489+C491+C492+C493+C494+C498+C500+C501+C503+C504+C506+C509+C511+C513+C514+C516+C518+C520+C521</f>
        <v>431090.39999999997</v>
      </c>
      <c r="D481" s="13">
        <f>D484+D485+D487+D488+D489+D491+D492+D493+D494+D498+D500+D501+D503+D504+D506+D509+D511+D513+D514+D516+D518+D520+D521</f>
        <v>258576.89999999997</v>
      </c>
      <c r="E481" s="79">
        <f>D481/C481*100</f>
        <v>59.98205944739201</v>
      </c>
    </row>
    <row r="482" spans="1:5" ht="12.75" customHeight="1">
      <c r="A482" s="68" t="s">
        <v>43</v>
      </c>
      <c r="B482" s="13"/>
      <c r="C482" s="13"/>
      <c r="D482" s="13"/>
      <c r="E482" s="78"/>
    </row>
    <row r="483" spans="1:5" ht="12.75" customHeight="1">
      <c r="A483" s="70" t="s">
        <v>101</v>
      </c>
      <c r="B483" s="14">
        <f>B484+B485</f>
        <v>0</v>
      </c>
      <c r="C483" s="16">
        <f>C484+C485</f>
        <v>310.3</v>
      </c>
      <c r="D483" s="16">
        <f>D484+D485</f>
        <v>0</v>
      </c>
      <c r="E483" s="69">
        <f aca="true" t="shared" si="21" ref="E483:E521">D483/C483*100</f>
        <v>0</v>
      </c>
    </row>
    <row r="484" spans="1:5" ht="12.75" customHeight="1">
      <c r="A484" s="70" t="s">
        <v>79</v>
      </c>
      <c r="B484" s="14"/>
      <c r="C484" s="16">
        <v>0</v>
      </c>
      <c r="D484" s="14">
        <v>0</v>
      </c>
      <c r="E484" s="75" t="s">
        <v>164</v>
      </c>
    </row>
    <row r="485" spans="1:5" ht="12.75" customHeight="1">
      <c r="A485" s="70" t="s">
        <v>76</v>
      </c>
      <c r="B485" s="14"/>
      <c r="C485" s="16">
        <v>310.3</v>
      </c>
      <c r="D485" s="14">
        <v>0</v>
      </c>
      <c r="E485" s="69">
        <f t="shared" si="21"/>
        <v>0</v>
      </c>
    </row>
    <row r="486" spans="1:5" ht="12.75" customHeight="1">
      <c r="A486" s="70" t="s">
        <v>80</v>
      </c>
      <c r="B486" s="14">
        <f>B487+B488</f>
        <v>3000</v>
      </c>
      <c r="C486" s="16">
        <f>C487+C488</f>
        <v>5704.2</v>
      </c>
      <c r="D486" s="16">
        <f>D487+D488</f>
        <v>2226.5</v>
      </c>
      <c r="E486" s="69">
        <f t="shared" si="21"/>
        <v>39.03264261421409</v>
      </c>
    </row>
    <row r="487" spans="1:5" ht="12.75" customHeight="1">
      <c r="A487" s="70" t="s">
        <v>79</v>
      </c>
      <c r="B487" s="14">
        <v>3000</v>
      </c>
      <c r="C487" s="16">
        <v>4090.1</v>
      </c>
      <c r="D487" s="14">
        <v>2226.5</v>
      </c>
      <c r="E487" s="69">
        <f t="shared" si="21"/>
        <v>54.43632185032151</v>
      </c>
    </row>
    <row r="488" spans="1:5" ht="12.75" customHeight="1">
      <c r="A488" s="74" t="s">
        <v>76</v>
      </c>
      <c r="B488" s="14"/>
      <c r="C488" s="16">
        <v>1614.1</v>
      </c>
      <c r="D488" s="14">
        <v>0</v>
      </c>
      <c r="E488" s="69">
        <f t="shared" si="21"/>
        <v>0</v>
      </c>
    </row>
    <row r="489" spans="1:5" ht="12.75" customHeight="1" hidden="1">
      <c r="A489" s="70"/>
      <c r="B489" s="14"/>
      <c r="C489" s="16"/>
      <c r="D489" s="14"/>
      <c r="E489" s="69"/>
    </row>
    <row r="490" spans="1:5" ht="12.75" customHeight="1">
      <c r="A490" s="70" t="s">
        <v>44</v>
      </c>
      <c r="B490" s="14">
        <f>SUM(B491:B493)</f>
        <v>17939.899999999998</v>
      </c>
      <c r="C490" s="14">
        <f>SUM(C491:C493)</f>
        <v>73925</v>
      </c>
      <c r="D490" s="14">
        <f>SUM(D491:D493)</f>
        <v>51132.5</v>
      </c>
      <c r="E490" s="69">
        <f t="shared" si="21"/>
        <v>69.16807575245181</v>
      </c>
    </row>
    <row r="491" spans="1:5" ht="12.75" customHeight="1">
      <c r="A491" s="70" t="s">
        <v>113</v>
      </c>
      <c r="B491" s="14">
        <v>2210.6</v>
      </c>
      <c r="C491" s="16">
        <v>23520.8</v>
      </c>
      <c r="D491" s="14">
        <v>20169.7</v>
      </c>
      <c r="E491" s="69">
        <f t="shared" si="21"/>
        <v>85.75261045542669</v>
      </c>
    </row>
    <row r="492" spans="1:5" ht="12.75" customHeight="1">
      <c r="A492" s="70" t="s">
        <v>138</v>
      </c>
      <c r="B492" s="14">
        <v>15729.3</v>
      </c>
      <c r="C492" s="16">
        <v>50404.2</v>
      </c>
      <c r="D492" s="14">
        <v>30962.8</v>
      </c>
      <c r="E492" s="69">
        <f t="shared" si="21"/>
        <v>61.42900790013531</v>
      </c>
    </row>
    <row r="493" spans="1:5" ht="12.75" customHeight="1" hidden="1">
      <c r="A493" s="74" t="s">
        <v>76</v>
      </c>
      <c r="B493" s="14"/>
      <c r="C493" s="16"/>
      <c r="D493" s="14"/>
      <c r="E493" s="69" t="e">
        <f t="shared" si="21"/>
        <v>#DIV/0!</v>
      </c>
    </row>
    <row r="494" spans="1:5" ht="12.75" customHeight="1" hidden="1">
      <c r="A494" s="70" t="s">
        <v>57</v>
      </c>
      <c r="B494" s="14"/>
      <c r="C494" s="16">
        <v>0</v>
      </c>
      <c r="D494" s="14">
        <v>0</v>
      </c>
      <c r="E494" s="75" t="s">
        <v>164</v>
      </c>
    </row>
    <row r="495" spans="1:5" ht="12.75" customHeight="1">
      <c r="A495" s="70" t="s">
        <v>78</v>
      </c>
      <c r="B495" s="14">
        <f>B496</f>
        <v>1618</v>
      </c>
      <c r="C495" s="16">
        <f>C496</f>
        <v>1541.3</v>
      </c>
      <c r="D495" s="14">
        <f>D496</f>
        <v>579.7</v>
      </c>
      <c r="E495" s="69">
        <f t="shared" si="21"/>
        <v>37.611107506650235</v>
      </c>
    </row>
    <row r="496" spans="1:5" ht="12.75" customHeight="1">
      <c r="A496" s="70" t="s">
        <v>77</v>
      </c>
      <c r="B496" s="14">
        <v>1618</v>
      </c>
      <c r="C496" s="16">
        <v>1541.3</v>
      </c>
      <c r="D496" s="14">
        <v>579.7</v>
      </c>
      <c r="E496" s="69">
        <f t="shared" si="21"/>
        <v>37.611107506650235</v>
      </c>
    </row>
    <row r="497" spans="1:5" ht="12.75" customHeight="1">
      <c r="A497" s="70" t="s">
        <v>45</v>
      </c>
      <c r="B497" s="14">
        <f>SUM(B498:B501)</f>
        <v>50950</v>
      </c>
      <c r="C497" s="16">
        <f>SUM(C498:C501)</f>
        <v>112680.2</v>
      </c>
      <c r="D497" s="16">
        <f>SUM(D498:D501)</f>
        <v>86591</v>
      </c>
      <c r="E497" s="69">
        <f t="shared" si="21"/>
        <v>76.84668646310531</v>
      </c>
    </row>
    <row r="498" spans="1:5" ht="12.75" customHeight="1">
      <c r="A498" s="70" t="s">
        <v>114</v>
      </c>
      <c r="B498" s="14">
        <v>39600</v>
      </c>
      <c r="C498" s="16">
        <v>91683.2</v>
      </c>
      <c r="D498" s="14">
        <v>67335.7</v>
      </c>
      <c r="E498" s="69">
        <f t="shared" si="21"/>
        <v>73.44388066734146</v>
      </c>
    </row>
    <row r="499" spans="1:5" ht="12.75" customHeight="1">
      <c r="A499" s="70" t="s">
        <v>143</v>
      </c>
      <c r="B499" s="14">
        <v>10600</v>
      </c>
      <c r="C499" s="16">
        <v>20247</v>
      </c>
      <c r="D499" s="14">
        <v>18505.3</v>
      </c>
      <c r="E499" s="69">
        <f t="shared" si="21"/>
        <v>91.39773793648442</v>
      </c>
    </row>
    <row r="500" spans="1:5" ht="12.75" customHeight="1">
      <c r="A500" s="70" t="s">
        <v>59</v>
      </c>
      <c r="B500" s="14">
        <v>750</v>
      </c>
      <c r="C500" s="16">
        <v>750</v>
      </c>
      <c r="D500" s="14">
        <v>750</v>
      </c>
      <c r="E500" s="69">
        <f t="shared" si="21"/>
        <v>100</v>
      </c>
    </row>
    <row r="501" spans="1:5" ht="12.75" customHeight="1" hidden="1">
      <c r="A501" s="70" t="s">
        <v>74</v>
      </c>
      <c r="B501" s="14"/>
      <c r="C501" s="16"/>
      <c r="D501" s="14"/>
      <c r="E501" s="69" t="e">
        <f t="shared" si="21"/>
        <v>#DIV/0!</v>
      </c>
    </row>
    <row r="502" spans="1:5" ht="12.75" customHeight="1">
      <c r="A502" s="70" t="s">
        <v>46</v>
      </c>
      <c r="B502" s="14">
        <f>SUM(B503:B509)</f>
        <v>65681.8</v>
      </c>
      <c r="C502" s="16">
        <f>SUM(C503:C509)</f>
        <v>133022</v>
      </c>
      <c r="D502" s="16">
        <f>SUM(D503:D509)</f>
        <v>81335.6</v>
      </c>
      <c r="E502" s="69">
        <f t="shared" si="21"/>
        <v>61.14447234292072</v>
      </c>
    </row>
    <row r="503" spans="1:5" ht="12.75" customHeight="1">
      <c r="A503" s="70" t="s">
        <v>75</v>
      </c>
      <c r="B503" s="14">
        <v>7074</v>
      </c>
      <c r="C503" s="16">
        <v>55646.4</v>
      </c>
      <c r="D503" s="14">
        <v>25508.6</v>
      </c>
      <c r="E503" s="69">
        <f t="shared" si="21"/>
        <v>45.84052157911383</v>
      </c>
    </row>
    <row r="504" spans="1:5" ht="12.75" customHeight="1">
      <c r="A504" s="70" t="s">
        <v>115</v>
      </c>
      <c r="B504" s="14">
        <v>54215</v>
      </c>
      <c r="C504" s="16">
        <v>65648.2</v>
      </c>
      <c r="D504" s="14">
        <v>47106.9</v>
      </c>
      <c r="E504" s="69">
        <f t="shared" si="21"/>
        <v>71.75657519932001</v>
      </c>
    </row>
    <row r="505" spans="1:5" ht="12.75" customHeight="1" hidden="1">
      <c r="A505" s="70" t="s">
        <v>190</v>
      </c>
      <c r="B505" s="14"/>
      <c r="C505" s="16"/>
      <c r="D505" s="14"/>
      <c r="E505" s="69" t="e">
        <f t="shared" si="21"/>
        <v>#DIV/0!</v>
      </c>
    </row>
    <row r="506" spans="1:5" ht="12.75" customHeight="1" thickBot="1">
      <c r="A506" s="149" t="s">
        <v>116</v>
      </c>
      <c r="B506" s="145">
        <v>2481</v>
      </c>
      <c r="C506" s="147">
        <v>6799.6</v>
      </c>
      <c r="D506" s="145">
        <v>5363.5</v>
      </c>
      <c r="E506" s="146">
        <f t="shared" si="21"/>
        <v>78.87963997882228</v>
      </c>
    </row>
    <row r="507" spans="1:5" ht="12.75" customHeight="1" hidden="1">
      <c r="A507" s="70" t="s">
        <v>139</v>
      </c>
      <c r="B507" s="14"/>
      <c r="C507" s="16"/>
      <c r="D507" s="14"/>
      <c r="E507" s="69" t="e">
        <f t="shared" si="21"/>
        <v>#DIV/0!</v>
      </c>
    </row>
    <row r="508" spans="1:5" ht="12.75" customHeight="1">
      <c r="A508" s="70" t="s">
        <v>68</v>
      </c>
      <c r="B508" s="14"/>
      <c r="C508" s="16">
        <v>4922.3</v>
      </c>
      <c r="D508" s="14">
        <v>3356.6</v>
      </c>
      <c r="E508" s="69">
        <f>D508/C508*100</f>
        <v>68.19169900249882</v>
      </c>
    </row>
    <row r="509" spans="1:5" ht="12.75" customHeight="1">
      <c r="A509" s="70" t="s">
        <v>74</v>
      </c>
      <c r="B509" s="14">
        <v>1911.8</v>
      </c>
      <c r="C509" s="16">
        <v>5.5</v>
      </c>
      <c r="D509" s="14">
        <v>0</v>
      </c>
      <c r="E509" s="69">
        <f>D509/C509*100</f>
        <v>0</v>
      </c>
    </row>
    <row r="510" spans="1:5" ht="12.75" customHeight="1">
      <c r="A510" s="70" t="s">
        <v>39</v>
      </c>
      <c r="B510" s="14">
        <f>SUM(B511:B514)</f>
        <v>5000</v>
      </c>
      <c r="C510" s="14">
        <f>SUM(C511:C514)</f>
        <v>5867.2</v>
      </c>
      <c r="D510" s="14">
        <f>SUM(D511:D514)</f>
        <v>1751.1</v>
      </c>
      <c r="E510" s="69">
        <f t="shared" si="21"/>
        <v>29.8455822197982</v>
      </c>
    </row>
    <row r="511" spans="1:5" ht="12.75" customHeight="1">
      <c r="A511" s="70" t="s">
        <v>114</v>
      </c>
      <c r="B511" s="14">
        <v>5000</v>
      </c>
      <c r="C511" s="16">
        <v>4730</v>
      </c>
      <c r="D511" s="14">
        <v>1042.3</v>
      </c>
      <c r="E511" s="69">
        <f t="shared" si="21"/>
        <v>22.035940803382665</v>
      </c>
    </row>
    <row r="512" spans="1:5" ht="12.75" customHeight="1">
      <c r="A512" s="70" t="s">
        <v>139</v>
      </c>
      <c r="B512" s="14"/>
      <c r="C512" s="16">
        <v>278</v>
      </c>
      <c r="D512" s="14">
        <v>38</v>
      </c>
      <c r="E512" s="69">
        <f>D512/C512*100</f>
        <v>13.66906474820144</v>
      </c>
    </row>
    <row r="513" spans="1:5" ht="12.75" customHeight="1">
      <c r="A513" s="74" t="s">
        <v>138</v>
      </c>
      <c r="B513" s="14"/>
      <c r="C513" s="16">
        <v>859.2</v>
      </c>
      <c r="D513" s="14">
        <v>670.8</v>
      </c>
      <c r="E513" s="69">
        <f>D513/C513*100</f>
        <v>78.07262569832402</v>
      </c>
    </row>
    <row r="514" spans="1:5" ht="12.75" customHeight="1" hidden="1">
      <c r="A514" s="84" t="s">
        <v>229</v>
      </c>
      <c r="B514" s="21"/>
      <c r="C514" s="19"/>
      <c r="D514" s="21"/>
      <c r="E514" s="86" t="e">
        <f>D514/C514*100</f>
        <v>#DIV/0!</v>
      </c>
    </row>
    <row r="515" spans="1:5" ht="12.75" customHeight="1">
      <c r="A515" s="70" t="s">
        <v>37</v>
      </c>
      <c r="B515" s="14">
        <f>SUM(B516:B520)</f>
        <v>69031</v>
      </c>
      <c r="C515" s="16">
        <f>SUM(C516:C520)</f>
        <v>141466.30000000002</v>
      </c>
      <c r="D515" s="16">
        <f>SUM(D516:D520)</f>
        <v>68649.8</v>
      </c>
      <c r="E515" s="69">
        <f t="shared" si="21"/>
        <v>48.52731710661832</v>
      </c>
    </row>
    <row r="516" spans="1:5" ht="12.75" customHeight="1">
      <c r="A516" s="70" t="s">
        <v>114</v>
      </c>
      <c r="B516" s="14">
        <v>53599</v>
      </c>
      <c r="C516" s="16">
        <v>47277.1</v>
      </c>
      <c r="D516" s="14">
        <v>38335.5</v>
      </c>
      <c r="E516" s="69">
        <f t="shared" si="21"/>
        <v>81.0868263916357</v>
      </c>
    </row>
    <row r="517" spans="1:5" ht="12.75" customHeight="1">
      <c r="A517" s="70" t="s">
        <v>143</v>
      </c>
      <c r="B517" s="14">
        <v>993</v>
      </c>
      <c r="C517" s="16">
        <v>11349.5</v>
      </c>
      <c r="D517" s="14">
        <v>10211.4</v>
      </c>
      <c r="E517" s="69">
        <f t="shared" si="21"/>
        <v>89.97224547336887</v>
      </c>
    </row>
    <row r="518" spans="1:5" ht="12.75" customHeight="1">
      <c r="A518" s="70" t="s">
        <v>60</v>
      </c>
      <c r="B518" s="14">
        <v>8125</v>
      </c>
      <c r="C518" s="16">
        <v>77359.5</v>
      </c>
      <c r="D518" s="14">
        <v>19104.6</v>
      </c>
      <c r="E518" s="69">
        <f t="shared" si="21"/>
        <v>24.69586799294204</v>
      </c>
    </row>
    <row r="519" spans="1:5" ht="12.75" customHeight="1">
      <c r="A519" s="70" t="s">
        <v>68</v>
      </c>
      <c r="B519" s="14">
        <v>6314</v>
      </c>
      <c r="C519" s="16">
        <v>5423</v>
      </c>
      <c r="D519" s="14">
        <v>998.3</v>
      </c>
      <c r="E519" s="69">
        <f t="shared" si="21"/>
        <v>18.40862990964411</v>
      </c>
    </row>
    <row r="520" spans="1:5" ht="12.75" customHeight="1">
      <c r="A520" s="70" t="s">
        <v>74</v>
      </c>
      <c r="B520" s="14"/>
      <c r="C520" s="16">
        <v>57.2</v>
      </c>
      <c r="D520" s="14">
        <v>0</v>
      </c>
      <c r="E520" s="75" t="s">
        <v>164</v>
      </c>
    </row>
    <row r="521" spans="1:5" ht="12.75" customHeight="1">
      <c r="A521" s="70" t="s">
        <v>81</v>
      </c>
      <c r="B521" s="14"/>
      <c r="C521" s="16">
        <v>335</v>
      </c>
      <c r="D521" s="14">
        <v>0</v>
      </c>
      <c r="E521" s="69">
        <f t="shared" si="21"/>
        <v>0</v>
      </c>
    </row>
    <row r="522" spans="1:5" ht="12.75" customHeight="1">
      <c r="A522" s="87" t="s">
        <v>182</v>
      </c>
      <c r="B522" s="21"/>
      <c r="C522" s="19"/>
      <c r="D522" s="21">
        <v>5</v>
      </c>
      <c r="E522" s="98" t="s">
        <v>164</v>
      </c>
    </row>
    <row r="523" spans="1:5" ht="18" customHeight="1" thickBot="1">
      <c r="A523" s="126" t="s">
        <v>120</v>
      </c>
      <c r="B523" s="124">
        <v>4819</v>
      </c>
      <c r="C523" s="124">
        <v>7986</v>
      </c>
      <c r="D523" s="124">
        <v>7082</v>
      </c>
      <c r="E523" s="127">
        <f>D523/C523*100</f>
        <v>88.68019033308289</v>
      </c>
    </row>
    <row r="524" spans="1:5" ht="21.75" customHeight="1" thickBot="1">
      <c r="A524" s="12" t="s">
        <v>21</v>
      </c>
      <c r="B524" s="22">
        <f>B128+B142+B163+B196+B228+B315+B363+B383+B401+B458+B467+B478+B254+B237+B433+B186+B523+B474</f>
        <v>3205033.0000000005</v>
      </c>
      <c r="C524" s="22">
        <f>C128+C142+C163+C196+C228+C315+C363+C383+C401+C458+C467+C478+C254+C237+C433+C186+C523+C474</f>
        <v>10045101.9</v>
      </c>
      <c r="D524" s="22">
        <f>D128+D142+D163+D196+D228+D315+D363+D383+D401+D458+D467+D478+D254+D237+D433+D186+D523+D474</f>
        <v>9053890.42</v>
      </c>
      <c r="E524" s="99">
        <f>D524/C524*100</f>
        <v>90.1323899959641</v>
      </c>
    </row>
    <row r="525" spans="1:5" ht="15" customHeight="1" thickBot="1">
      <c r="A525" s="11" t="s">
        <v>118</v>
      </c>
      <c r="B525" s="23">
        <v>-4819</v>
      </c>
      <c r="C525" s="23">
        <v>-4986</v>
      </c>
      <c r="D525" s="45">
        <v>-4969.6</v>
      </c>
      <c r="E525" s="100">
        <f>D525/C525*100</f>
        <v>99.67107902125953</v>
      </c>
    </row>
    <row r="526" spans="1:5" ht="21.75" customHeight="1" thickBot="1">
      <c r="A526" s="116" t="s">
        <v>119</v>
      </c>
      <c r="B526" s="117">
        <f>B524+B525</f>
        <v>3200214.0000000005</v>
      </c>
      <c r="C526" s="117">
        <f>C524+C525</f>
        <v>10040115.9</v>
      </c>
      <c r="D526" s="117">
        <f>D524+D525</f>
        <v>9048920.82</v>
      </c>
      <c r="E526" s="119">
        <f>D526/C526*100</f>
        <v>90.12765300846776</v>
      </c>
    </row>
    <row r="527" spans="1:5" ht="12" customHeight="1">
      <c r="A527" s="10" t="s">
        <v>1</v>
      </c>
      <c r="B527" s="24"/>
      <c r="C527" s="24"/>
      <c r="D527" s="46"/>
      <c r="E527" s="101"/>
    </row>
    <row r="528" spans="1:5" ht="15" customHeight="1">
      <c r="A528" s="9" t="s">
        <v>32</v>
      </c>
      <c r="B528" s="25">
        <f>B129+B143+B164+B197+B229+B255+B316+B364+B384+B402+B459+B468+B480+B238+B434+B187+B523+B525+B475</f>
        <v>2807884.3000000003</v>
      </c>
      <c r="C528" s="25">
        <f>C129+C143+C164+C197+C229+C255+C316+C364+C384+C402+C459+C468+C480+C238+C434+C187+C523+C525+C475</f>
        <v>8153173.199999999</v>
      </c>
      <c r="D528" s="25">
        <f>D129+D143+D164+D197+D229+D255+D316+D364+D384+D402+D459+D468+D480+D238+D434+D187+D523+D525+D475</f>
        <v>7930993.92</v>
      </c>
      <c r="E528" s="102">
        <f>D528/C528*100</f>
        <v>97.2749348683038</v>
      </c>
    </row>
    <row r="529" spans="1:5" ht="15" customHeight="1" thickBot="1">
      <c r="A529" s="9" t="s">
        <v>33</v>
      </c>
      <c r="B529" s="25">
        <f>B159+B177+B214+B234+B298+B352+B374+B463+B481+B246+B427+B138+B446+B396+B193</f>
        <v>392329.7</v>
      </c>
      <c r="C529" s="25">
        <f>C159+C177+C214+C234+C298+C352+C374+C463+C481+C246+C427+C138+C446+C396+C193</f>
        <v>1886942.6999999997</v>
      </c>
      <c r="D529" s="25">
        <f>D159+D177+D214+D234+D298+D352+D374+D463+D481+D246+D427+D138+D446+D396+D193</f>
        <v>1117926.9000000001</v>
      </c>
      <c r="E529" s="102">
        <f>D529/C529*100</f>
        <v>59.245407928921225</v>
      </c>
    </row>
    <row r="530" spans="1:5" ht="19.5" customHeight="1" thickBot="1">
      <c r="A530" s="128" t="s">
        <v>184</v>
      </c>
      <c r="B530" s="129">
        <f>B126-B526</f>
        <v>-225035.00000000047</v>
      </c>
      <c r="C530" s="129">
        <f>C126-C526</f>
        <v>-758760.9000000004</v>
      </c>
      <c r="D530" s="130">
        <f>D126-D526</f>
        <v>422512.1799999997</v>
      </c>
      <c r="E530" s="159" t="s">
        <v>164</v>
      </c>
    </row>
    <row r="531" spans="1:5" ht="19.5" customHeight="1">
      <c r="A531" s="107" t="s">
        <v>48</v>
      </c>
      <c r="B531" s="108">
        <f>SUM(B533:B538)</f>
        <v>225035</v>
      </c>
      <c r="C531" s="108">
        <f>SUM(C533:C538)</f>
        <v>758760.8999999999</v>
      </c>
      <c r="D531" s="109">
        <f>SUM(D533:D538)</f>
        <v>-422512.2</v>
      </c>
      <c r="E531" s="160" t="s">
        <v>164</v>
      </c>
    </row>
    <row r="532" spans="1:5" ht="12.75" customHeight="1">
      <c r="A532" s="8" t="s">
        <v>1</v>
      </c>
      <c r="B532" s="26"/>
      <c r="C532" s="27"/>
      <c r="D532" s="47"/>
      <c r="E532" s="103"/>
    </row>
    <row r="533" spans="1:5" ht="12.75" customHeight="1">
      <c r="A533" s="8" t="s">
        <v>58</v>
      </c>
      <c r="B533" s="27">
        <v>325035</v>
      </c>
      <c r="C533" s="27">
        <v>243461.7</v>
      </c>
      <c r="D533" s="48">
        <v>139861.7</v>
      </c>
      <c r="E533" s="104">
        <f>D533/C533*100</f>
        <v>57.447105643310636</v>
      </c>
    </row>
    <row r="534" spans="1:5" ht="12.75" customHeight="1">
      <c r="A534" s="59" t="s">
        <v>269</v>
      </c>
      <c r="B534" s="27">
        <v>-100000</v>
      </c>
      <c r="C534" s="27">
        <v>-100000</v>
      </c>
      <c r="D534" s="48">
        <v>-100000</v>
      </c>
      <c r="E534" s="104">
        <f>D534/C534*100</f>
        <v>100</v>
      </c>
    </row>
    <row r="535" spans="1:5" ht="12.75" customHeight="1">
      <c r="A535" s="59" t="s">
        <v>232</v>
      </c>
      <c r="B535" s="27"/>
      <c r="C535" s="27">
        <v>107349.4</v>
      </c>
      <c r="D535" s="48">
        <v>107349.4</v>
      </c>
      <c r="E535" s="104">
        <f>D535/C535*100</f>
        <v>100</v>
      </c>
    </row>
    <row r="536" spans="1:5" ht="12.75" customHeight="1">
      <c r="A536" s="59" t="s">
        <v>134</v>
      </c>
      <c r="B536" s="27"/>
      <c r="C536" s="27">
        <v>-72164.9</v>
      </c>
      <c r="D536" s="48">
        <v>-72164.8</v>
      </c>
      <c r="E536" s="104">
        <f>D536/C536*100</f>
        <v>99.9998614284784</v>
      </c>
    </row>
    <row r="537" spans="1:5" ht="12.75" customHeight="1">
      <c r="A537" s="59" t="s">
        <v>117</v>
      </c>
      <c r="B537" s="27"/>
      <c r="C537" s="27">
        <v>577114.7</v>
      </c>
      <c r="D537" s="137">
        <f>-497558.5-2165.7</f>
        <v>-499724.2</v>
      </c>
      <c r="E537" s="139" t="s">
        <v>164</v>
      </c>
    </row>
    <row r="538" spans="1:5" ht="12.75" customHeight="1" thickBot="1">
      <c r="A538" s="133" t="s">
        <v>321</v>
      </c>
      <c r="B538" s="110"/>
      <c r="C538" s="28">
        <v>3000</v>
      </c>
      <c r="D538" s="138">
        <v>2165.7</v>
      </c>
      <c r="E538" s="111">
        <f>D538/C538*100</f>
        <v>72.19</v>
      </c>
    </row>
    <row r="539" spans="1:5" ht="12.75" customHeight="1">
      <c r="A539" s="4"/>
      <c r="B539" s="49"/>
      <c r="C539" s="49"/>
      <c r="D539" s="49"/>
      <c r="E539" s="49"/>
    </row>
    <row r="540" spans="1:4" ht="12.75" customHeight="1">
      <c r="A540" s="3"/>
      <c r="B540" s="44"/>
      <c r="D540" s="60"/>
    </row>
    <row r="541" spans="2:4" ht="12.75" customHeight="1">
      <c r="B541" s="43"/>
      <c r="D541" s="60"/>
    </row>
    <row r="542" spans="1:4" ht="12.75" customHeight="1">
      <c r="A542" s="7"/>
      <c r="B542" s="42"/>
      <c r="D542" s="60"/>
    </row>
    <row r="543" spans="1:4" ht="12.75" customHeight="1">
      <c r="A543" s="7"/>
      <c r="B543" s="42"/>
      <c r="D543" s="60"/>
    </row>
    <row r="544" spans="1:4" ht="12.75" customHeight="1">
      <c r="A544" s="7"/>
      <c r="B544" s="42"/>
      <c r="D544" s="60"/>
    </row>
    <row r="545" spans="1:4" ht="12.75" customHeight="1">
      <c r="A545" s="7"/>
      <c r="B545" s="42"/>
      <c r="D545" s="60"/>
    </row>
    <row r="546" spans="1:2" ht="12.75" customHeight="1">
      <c r="A546" s="7"/>
      <c r="B546" s="42"/>
    </row>
    <row r="547" ht="15" customHeight="1">
      <c r="A547" s="7"/>
    </row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</sheetData>
  <sheetProtection/>
  <mergeCells count="6">
    <mergeCell ref="A2:E2"/>
    <mergeCell ref="A3:E3"/>
    <mergeCell ref="A4:E4"/>
    <mergeCell ref="A6:A7"/>
    <mergeCell ref="C6:C7"/>
    <mergeCell ref="E6:E7"/>
  </mergeCells>
  <printOptions/>
  <pageMargins left="0.7086614173228347" right="0.1968503937007874" top="0.7874015748031497" bottom="0.7874015748031497" header="0.31496062992125984" footer="0.31496062992125984"/>
  <pageSetup horizontalDpi="600" verticalDpi="600" orientation="portrait" paperSize="9" scale="96" r:id="rId1"/>
  <headerFooter alignWithMargins="0">
    <oddFooter>&amp;CStránka &amp;P&amp;RTab.č.1 Čerpání rozpočtu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Věra Kopřivová</cp:lastModifiedBy>
  <cp:lastPrinted>2011-06-07T10:41:58Z</cp:lastPrinted>
  <dcterms:created xsi:type="dcterms:W3CDTF">1997-01-24T11:07:25Z</dcterms:created>
  <dcterms:modified xsi:type="dcterms:W3CDTF">2011-07-14T07:10:02Z</dcterms:modified>
  <cp:category/>
  <cp:version/>
  <cp:contentType/>
  <cp:contentStatus/>
</cp:coreProperties>
</file>