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40" windowHeight="6855" activeTab="0"/>
  </bookViews>
  <sheets>
    <sheet name="čerpání" sheetId="1" r:id="rId1"/>
  </sheets>
  <definedNames>
    <definedName name="_xlnm.Print_Titles" localSheetId="0">'čerpání'!$7:$8</definedName>
    <definedName name="_xlnm.Print_Area" localSheetId="0">'čerpání'!$A$1:$F$529</definedName>
    <definedName name="Z_39FD50E0_9911_4D32_8842_5A58F13D310F_.wvu.Cols" localSheetId="0" hidden="1">'čerpání'!#REF!,'čerpání'!#REF!,'čerpání'!#REF!</definedName>
    <definedName name="Z_39FD50E0_9911_4D32_8842_5A58F13D310F_.wvu.PrintTitles" localSheetId="0" hidden="1">'čerpání'!$7:$8</definedName>
    <definedName name="Z_39FD50E0_9911_4D32_8842_5A58F13D310F_.wvu.Rows" localSheetId="0" hidden="1">'čerpání'!#REF!</definedName>
  </definedNames>
  <calcPr fullCalcOnLoad="1"/>
</workbook>
</file>

<file path=xl/sharedStrings.xml><?xml version="1.0" encoding="utf-8"?>
<sst xmlns="http://schemas.openxmlformats.org/spreadsheetml/2006/main" count="560" uniqueCount="355">
  <si>
    <t>(v tis. Kč)</t>
  </si>
  <si>
    <t>UKAZATEL</t>
  </si>
  <si>
    <t>Schválený</t>
  </si>
  <si>
    <t>rozpočet</t>
  </si>
  <si>
    <t xml:space="preserve">PŘÍJMY    </t>
  </si>
  <si>
    <t>z toho:</t>
  </si>
  <si>
    <t>daň z příjmů právnických osob za kraje</t>
  </si>
  <si>
    <t xml:space="preserve">v tom: </t>
  </si>
  <si>
    <t>přijaté úroky</t>
  </si>
  <si>
    <t>odvody PO</t>
  </si>
  <si>
    <t xml:space="preserve">    v tom odvětví: školství</t>
  </si>
  <si>
    <t xml:space="preserve">                        zdravotnictví</t>
  </si>
  <si>
    <t xml:space="preserve">  odvětví školství</t>
  </si>
  <si>
    <t>neinvestiční přijaté transfery</t>
  </si>
  <si>
    <t>v tom:</t>
  </si>
  <si>
    <t xml:space="preserve">  neinv.transf.ze SR v rámci souhrn.dot.vztahu</t>
  </si>
  <si>
    <t xml:space="preserve">  z VPS</t>
  </si>
  <si>
    <t xml:space="preserve">  z MŠMT</t>
  </si>
  <si>
    <t xml:space="preserve">  z MPSV</t>
  </si>
  <si>
    <t xml:space="preserve">  z MMR</t>
  </si>
  <si>
    <t xml:space="preserve">  z MK</t>
  </si>
  <si>
    <t xml:space="preserve">  z MV</t>
  </si>
  <si>
    <t xml:space="preserve">  z Národního fondu</t>
  </si>
  <si>
    <t xml:space="preserve">  z Úřadu vlády</t>
  </si>
  <si>
    <t xml:space="preserve">  ze SFDI</t>
  </si>
  <si>
    <t xml:space="preserve">  ze zahraničí</t>
  </si>
  <si>
    <t>neinvestiční transfery ze SR prostř.čerp.účtů</t>
  </si>
  <si>
    <t xml:space="preserve">  odvětví evropské integrace</t>
  </si>
  <si>
    <t xml:space="preserve">  odvětví kultury</t>
  </si>
  <si>
    <t xml:space="preserve">  odvětví správy majetku kraje</t>
  </si>
  <si>
    <t>investiční přijaté transfery</t>
  </si>
  <si>
    <t xml:space="preserve">  z MPO</t>
  </si>
  <si>
    <t xml:space="preserve">  z SFDI</t>
  </si>
  <si>
    <t xml:space="preserve">  z RRRS SV</t>
  </si>
  <si>
    <t xml:space="preserve">  z OSFA</t>
  </si>
  <si>
    <t>investiční transfery ze SR prostř.čerp.účtů</t>
  </si>
  <si>
    <t xml:space="preserve">  odvětví sociálních věcí</t>
  </si>
  <si>
    <t>Příjmy celkem</t>
  </si>
  <si>
    <t>VÝDAJE</t>
  </si>
  <si>
    <t>kap. 18 - zastupitelstvo kraje</t>
  </si>
  <si>
    <t>běžné výdaje</t>
  </si>
  <si>
    <t>povinné pojistné placené zaměstnavatelem</t>
  </si>
  <si>
    <t>ostatní běžné výdaje</t>
  </si>
  <si>
    <t>řešení havarijních situací</t>
  </si>
  <si>
    <t>ostatní příspěvky a dary</t>
  </si>
  <si>
    <t>kapitálové výdaje</t>
  </si>
  <si>
    <t>ostatní kapitálové výdaje</t>
  </si>
  <si>
    <t>krizové plánování</t>
  </si>
  <si>
    <t>pronájem a nákl.na detaš.pracoviště</t>
  </si>
  <si>
    <t>pronájem služeb a prostor v RC NP</t>
  </si>
  <si>
    <t>projekt koncepce prevence kriminality - SR</t>
  </si>
  <si>
    <t>volby do zastupitelstev obcí - SR</t>
  </si>
  <si>
    <t>volby do zastupitelstev krajů - SR</t>
  </si>
  <si>
    <t>výd.na krajs.koordinátora romských poradců - SR</t>
  </si>
  <si>
    <t>kap. 02 - životní prostředí a zemědělství</t>
  </si>
  <si>
    <t>neinvestiční transfery a.s.</t>
  </si>
  <si>
    <t>neinvestiční transfery obcím</t>
  </si>
  <si>
    <t>náhr.škod způs.zvl.chráněnými živočichy - SR</t>
  </si>
  <si>
    <t xml:space="preserve">vodohosp.akce dle vodního zákona </t>
  </si>
  <si>
    <t xml:space="preserve">   z toho: neinvestiční transfery obcím</t>
  </si>
  <si>
    <t>investiční transfery obcím</t>
  </si>
  <si>
    <t xml:space="preserve">   z toho: investiční transfery obcím</t>
  </si>
  <si>
    <t>kap. 09 - volnočasové aktivity</t>
  </si>
  <si>
    <t>soutěže a přehlídky - SR</t>
  </si>
  <si>
    <t>kap. 10 - doprava</t>
  </si>
  <si>
    <t>dopravní územní obslužnost:</t>
  </si>
  <si>
    <t>v tom: autobusová doprava</t>
  </si>
  <si>
    <t xml:space="preserve">          drážní doprava</t>
  </si>
  <si>
    <t>příspěvky PO na provoz</t>
  </si>
  <si>
    <t>neinvestiční transfer s.r.o. OREDO</t>
  </si>
  <si>
    <t>obnova silničního majetku - SFDI - SR</t>
  </si>
  <si>
    <t xml:space="preserve">kofinancování a předfinancování </t>
  </si>
  <si>
    <t>kofinancování a předfinancování</t>
  </si>
  <si>
    <t>kap. 12 - správa majetku kraje</t>
  </si>
  <si>
    <t>soustředěné pojištění majetku kraje</t>
  </si>
  <si>
    <t>neinv.transfer Regionální radě regionu soudržnosti SV</t>
  </si>
  <si>
    <t>program obnovy venkova</t>
  </si>
  <si>
    <t>kap. 14 - školství</t>
  </si>
  <si>
    <t xml:space="preserve">             - školy a školská zařízení zřiz. krajem</t>
  </si>
  <si>
    <t xml:space="preserve">             - soukromé školství</t>
  </si>
  <si>
    <t xml:space="preserve">             - školy a školská zařízení zřiz. obcemi</t>
  </si>
  <si>
    <t>preventivní programy - SR</t>
  </si>
  <si>
    <t>investiční transfery PO</t>
  </si>
  <si>
    <t xml:space="preserve">investiční půjčené prostředky obcím   </t>
  </si>
  <si>
    <t>kap. 15 - zdravotnictví</t>
  </si>
  <si>
    <t>protidrogová politika-kont.místo na malém městě-SR</t>
  </si>
  <si>
    <t>kap. 16 - kultura</t>
  </si>
  <si>
    <t>kulturní aktivity - SR</t>
  </si>
  <si>
    <t>projekty v rámci VISK - SR</t>
  </si>
  <si>
    <t>kap. 28 - sociální věci</t>
  </si>
  <si>
    <t xml:space="preserve">příspěvky PO na provoz </t>
  </si>
  <si>
    <t>zařízení pro děti vyžadující okamžitou pomoc - SR</t>
  </si>
  <si>
    <t xml:space="preserve">kap. 40 - územní plánování </t>
  </si>
  <si>
    <t>kap. 41 - rezerva a ost.výd.netýk.se odvětví</t>
  </si>
  <si>
    <t>daň z příjmů právnických osob za kraj</t>
  </si>
  <si>
    <t>výdaje z finančního vypořádání</t>
  </si>
  <si>
    <t>kap. 50 - Fond rozvoje a reprodukce KHK</t>
  </si>
  <si>
    <t>v tom pro odvětví:</t>
  </si>
  <si>
    <t xml:space="preserve">zastupitelstvo kraje </t>
  </si>
  <si>
    <t xml:space="preserve">  v tom: kapitálové výdaje odvětví</t>
  </si>
  <si>
    <t xml:space="preserve">            nerozděleno</t>
  </si>
  <si>
    <t>doprava</t>
  </si>
  <si>
    <t xml:space="preserve">  v tom: PO - investiční transfery</t>
  </si>
  <si>
    <t xml:space="preserve">            kapitálové výdaje odvětví</t>
  </si>
  <si>
    <t xml:space="preserve">správa majetku kraje </t>
  </si>
  <si>
    <t xml:space="preserve">  v tom: běžné výdaje odvětví</t>
  </si>
  <si>
    <t>školství</t>
  </si>
  <si>
    <t xml:space="preserve">   v tom: PO - investiční transfery</t>
  </si>
  <si>
    <t xml:space="preserve">                  - neinvestiční transfery</t>
  </si>
  <si>
    <t xml:space="preserve">             kapitálové výdaje odvětví</t>
  </si>
  <si>
    <t xml:space="preserve">             nerozděleno</t>
  </si>
  <si>
    <t>zdravotnictví</t>
  </si>
  <si>
    <t xml:space="preserve">   v tom: kapitálové výdaje odvětví</t>
  </si>
  <si>
    <t xml:space="preserve">             investiční transfery a.s.</t>
  </si>
  <si>
    <t xml:space="preserve">             neinvestiční transfery a.s.</t>
  </si>
  <si>
    <t xml:space="preserve">             PO - investiční transfery</t>
  </si>
  <si>
    <t xml:space="preserve">                   - neinvestiční transfery</t>
  </si>
  <si>
    <t xml:space="preserve">             běžné výdaje odvětví</t>
  </si>
  <si>
    <t>kultura</t>
  </si>
  <si>
    <t>sociální věci</t>
  </si>
  <si>
    <t xml:space="preserve">             kapitál.výdaje odvětví</t>
  </si>
  <si>
    <t>nerozděleno na odvětví</t>
  </si>
  <si>
    <t>kap. 20 - použití sociálního fondu - běž.výdaje</t>
  </si>
  <si>
    <t>Výdaje celkem</t>
  </si>
  <si>
    <t>konsolidace výdajů - příděl do soc.fondu</t>
  </si>
  <si>
    <t>Výdaje celkem po konsolidaci</t>
  </si>
  <si>
    <t>přijaté úvěry</t>
  </si>
  <si>
    <t>zapojení výsledku hospodaření</t>
  </si>
  <si>
    <t>neinvestiční dotace městu Trutnov na činnost muzea</t>
  </si>
  <si>
    <t xml:space="preserve">            běžné výdaje odvětví</t>
  </si>
  <si>
    <t>Příloha č. 1</t>
  </si>
  <si>
    <t>odměny vč. refundací a náhrad mezd v době nemoci</t>
  </si>
  <si>
    <t>platy zam.a ost.pl.za prov.práci vč.náhr.mezd v době nem.</t>
  </si>
  <si>
    <t>splátky úvěru</t>
  </si>
  <si>
    <t>podpora výuky cizích jazyků - SR</t>
  </si>
  <si>
    <t xml:space="preserve">  z MDO</t>
  </si>
  <si>
    <t>úhrada ztráty ve veřejné železniční os.dopravě - SR</t>
  </si>
  <si>
    <t>kap. 49 - Regionální inovační fond KHK</t>
  </si>
  <si>
    <t>krajský program prevence kriminality - SR</t>
  </si>
  <si>
    <t xml:space="preserve">neinvestiční půjčené prostředky </t>
  </si>
  <si>
    <t xml:space="preserve">                        doprava</t>
  </si>
  <si>
    <t xml:space="preserve">                        kultura</t>
  </si>
  <si>
    <t xml:space="preserve">                        soc.věci</t>
  </si>
  <si>
    <t>zapojení zůstatku sociálního fondu z min.let</t>
  </si>
  <si>
    <t>kontaktní centrum a terénní služby na malém městě-SR</t>
  </si>
  <si>
    <t xml:space="preserve">  z MŽP</t>
  </si>
  <si>
    <t xml:space="preserve">  z SFŽP</t>
  </si>
  <si>
    <t>neinvestiční dotace Krajskému ředitelství policie KHK</t>
  </si>
  <si>
    <t>investiční dotace Krajskému ředitelství policie KHK</t>
  </si>
  <si>
    <t xml:space="preserve">  od krajů</t>
  </si>
  <si>
    <t>neinvestiční půjčené prostředky obcím</t>
  </si>
  <si>
    <t>refundace výdajů spojených s výkupy pozemků - SR</t>
  </si>
  <si>
    <t>dotace na sociální služby</t>
  </si>
  <si>
    <t>životní prostředí a zemědělství</t>
  </si>
  <si>
    <t xml:space="preserve">  v tom: investiční transfery a.s.</t>
  </si>
  <si>
    <t xml:space="preserve">investiční transfery obcím </t>
  </si>
  <si>
    <t>excelence středních škol - SR</t>
  </si>
  <si>
    <t>kap. 21 - investice a evropské projekty</t>
  </si>
  <si>
    <t>kap. 48 - Dotační fond KHK</t>
  </si>
  <si>
    <t>kapitálové výdaje - doprava</t>
  </si>
  <si>
    <t>průmyslová zóna Vrchlabí</t>
  </si>
  <si>
    <t xml:space="preserve">kofinancování a předfinancování: </t>
  </si>
  <si>
    <t xml:space="preserve">       v tom: evropská integrace</t>
  </si>
  <si>
    <t xml:space="preserve">                 doprava</t>
  </si>
  <si>
    <t xml:space="preserve">                 školství</t>
  </si>
  <si>
    <t xml:space="preserve">                 sociální věci</t>
  </si>
  <si>
    <t xml:space="preserve">rezerva - a. s. </t>
  </si>
  <si>
    <t>energetika</t>
  </si>
  <si>
    <t>EPC</t>
  </si>
  <si>
    <t>kapitál.výd. - energetika</t>
  </si>
  <si>
    <t xml:space="preserve">                 kultura</t>
  </si>
  <si>
    <t>ÚZ</t>
  </si>
  <si>
    <t>podpora soc.znevýh.romských žáků SŠ a stud.VOŠ - SR</t>
  </si>
  <si>
    <t xml:space="preserve">             školství</t>
  </si>
  <si>
    <t xml:space="preserve">             evropská integrace - ostatní</t>
  </si>
  <si>
    <t>příspěvek PO na provoz - CIRI</t>
  </si>
  <si>
    <t xml:space="preserve">                                   - CIRI - centrum sdíl.služeb</t>
  </si>
  <si>
    <t xml:space="preserve">             kultura</t>
  </si>
  <si>
    <t>kap. 39 - regionální rozvoj a cestovní ruch</t>
  </si>
  <si>
    <t>půjčené prostředky obcím na předfinancování</t>
  </si>
  <si>
    <t>ostatní kapitálové výdaje - cyklostezky</t>
  </si>
  <si>
    <t xml:space="preserve">             sociální věci</t>
  </si>
  <si>
    <t xml:space="preserve">                 zdravotnictví</t>
  </si>
  <si>
    <t xml:space="preserve">             zdravotnictví</t>
  </si>
  <si>
    <t xml:space="preserve">                 CIRI, PO</t>
  </si>
  <si>
    <t xml:space="preserve">            vrcholový sport</t>
  </si>
  <si>
    <t xml:space="preserve">            sport a tělovýchova</t>
  </si>
  <si>
    <t xml:space="preserve">            cestovní ruch</t>
  </si>
  <si>
    <t xml:space="preserve">            regionální rozvoj</t>
  </si>
  <si>
    <t xml:space="preserve">            program obnovy venkova</t>
  </si>
  <si>
    <t>příjmy z finančního vypořádání</t>
  </si>
  <si>
    <t>HZS KHK - Požární stanice a ZZS Vrchlabí</t>
  </si>
  <si>
    <t xml:space="preserve">rezerva </t>
  </si>
  <si>
    <t xml:space="preserve">                 správa majetku kraje</t>
  </si>
  <si>
    <t xml:space="preserve">  z Úřadu práce</t>
  </si>
  <si>
    <t>odborná praxe pro mladé do 30 let v KHK - z Úřadu práce</t>
  </si>
  <si>
    <t>regionální rozvoj</t>
  </si>
  <si>
    <t xml:space="preserve">investiční transfer - CIRI </t>
  </si>
  <si>
    <t>poskytovatelé sociálních služeb dle Z.108/2006 Sb. - SR</t>
  </si>
  <si>
    <t>neinvestiční transfery ZOO Dvůr Králové n. Labem, a.s.</t>
  </si>
  <si>
    <t xml:space="preserve">             správa majetku kraje</t>
  </si>
  <si>
    <t>rezerva PO</t>
  </si>
  <si>
    <t>mimořádné účelové příspěvky na provoz PO</t>
  </si>
  <si>
    <t xml:space="preserve">            individuální dotace</t>
  </si>
  <si>
    <t xml:space="preserve">             regionální rozvoj a CR</t>
  </si>
  <si>
    <t>individuální dotace</t>
  </si>
  <si>
    <t>33122  33163</t>
  </si>
  <si>
    <t xml:space="preserve">            volný čas</t>
  </si>
  <si>
    <t>výstavba válečného hrobu obětí prusko-rakouské války-SR</t>
  </si>
  <si>
    <t>podpora odborného vzdělávání - SR</t>
  </si>
  <si>
    <t>Digitální planetárium - zásobník na chlad</t>
  </si>
  <si>
    <t>Saldo příjmů a výdajů</t>
  </si>
  <si>
    <t xml:space="preserve">   v tom: CIRI, PO</t>
  </si>
  <si>
    <t>tř. 1 - Daňové příjmy</t>
  </si>
  <si>
    <t>tř. 2 - Nedaňové příjmy</t>
  </si>
  <si>
    <t>tř. 3 - Kapitálové příjmy</t>
  </si>
  <si>
    <t>tř. 4 - Přijaté dotace</t>
  </si>
  <si>
    <t>tř. 5 - Běžné výdaje</t>
  </si>
  <si>
    <t>tř. 6 - Kapitálové výdaje</t>
  </si>
  <si>
    <t>tř. 8 - Financování</t>
  </si>
  <si>
    <t>sdílené daně</t>
  </si>
  <si>
    <t>správní poplatky</t>
  </si>
  <si>
    <t>dotace na činnost - SR</t>
  </si>
  <si>
    <t>podpora navýšení kapacit ve šk.porad.zařízeních - SR</t>
  </si>
  <si>
    <t>Akce</t>
  </si>
  <si>
    <t xml:space="preserve">Digitální planetárium - SR </t>
  </si>
  <si>
    <t xml:space="preserve">OP LZZ Podpora soc.integr.obyv.vylouč.lok.v KHK III - SR </t>
  </si>
  <si>
    <t xml:space="preserve">OP LZZ Podpora činnosti orgánu soc.právní ochrany dětí - SR </t>
  </si>
  <si>
    <t xml:space="preserve">             doprava</t>
  </si>
  <si>
    <t>Modernizace a dostavba ON Náchod</t>
  </si>
  <si>
    <t>regionální stálá konference - SR</t>
  </si>
  <si>
    <t>17017, 17018</t>
  </si>
  <si>
    <t xml:space="preserve">    v tom: rezerva investiční</t>
  </si>
  <si>
    <t xml:space="preserve">                 org. 2088</t>
  </si>
  <si>
    <t xml:space="preserve">                 org. 2077</t>
  </si>
  <si>
    <t xml:space="preserve">                 org. 2099</t>
  </si>
  <si>
    <t xml:space="preserve">            školství - vzdělávání </t>
  </si>
  <si>
    <t xml:space="preserve">            školství - prevence</t>
  </si>
  <si>
    <t xml:space="preserve">OP Z Služby soc.prevence v KHK IV - SR  </t>
  </si>
  <si>
    <t>investiční transfery ZOO Dvůr Králové n. Labem, a.s.</t>
  </si>
  <si>
    <t xml:space="preserve">             org. 2077</t>
  </si>
  <si>
    <t>umoření leasingu RC NP - Immorent</t>
  </si>
  <si>
    <t xml:space="preserve">                        investice </t>
  </si>
  <si>
    <t>ostatní</t>
  </si>
  <si>
    <t xml:space="preserve">vodohospodářské akce </t>
  </si>
  <si>
    <t>pohoštění a dary</t>
  </si>
  <si>
    <t>individuální dotace Rady KHK</t>
  </si>
  <si>
    <t>finanční dary Rady KHK</t>
  </si>
  <si>
    <t>průmyslová zóna Solnice - Kvasiny</t>
  </si>
  <si>
    <t xml:space="preserve">            kultura </t>
  </si>
  <si>
    <t>ostatní běžné výdaje - poplatky</t>
  </si>
  <si>
    <t>volnočasové aktivity</t>
  </si>
  <si>
    <t xml:space="preserve">            životní prostředí a zemědělství</t>
  </si>
  <si>
    <t>krajský úřad</t>
  </si>
  <si>
    <t>kap. 19 - krajský úřad</t>
  </si>
  <si>
    <t>vzdělávací programy paměťových institucí do škol - SR</t>
  </si>
  <si>
    <t>protiradonová opatření - SR</t>
  </si>
  <si>
    <t>vratky návratných finančních výpomocí a půjček</t>
  </si>
  <si>
    <t>příjmy z pronájmu majetku</t>
  </si>
  <si>
    <t xml:space="preserve">nedaňové příjmy </t>
  </si>
  <si>
    <t>podpora výuky plavání v ZŠ - SR</t>
  </si>
  <si>
    <t xml:space="preserve">kap. 13 - evropská integrace </t>
  </si>
  <si>
    <t xml:space="preserve">platby za odebr. množství podzemní vody </t>
  </si>
  <si>
    <t>1101,2066,AU 54</t>
  </si>
  <si>
    <t>OP Z projekty PO - SR</t>
  </si>
  <si>
    <t xml:space="preserve">OP Z Služby soc.prevence v KHK V - SR  </t>
  </si>
  <si>
    <t xml:space="preserve">OP Z - Predikce trhu práce - Kompas - SR </t>
  </si>
  <si>
    <t>OP Z - Rozvoj KHK-chytře, efektivně, s prosperitou - SR</t>
  </si>
  <si>
    <t xml:space="preserve">OP VVV - Smart Akcelerátor - SR </t>
  </si>
  <si>
    <t xml:space="preserve">  z MZdr.</t>
  </si>
  <si>
    <t>zlepšení přeshraniční dostupnosti ČR-PL - SR</t>
  </si>
  <si>
    <t>průmyslová zóna Kvasiny III.</t>
  </si>
  <si>
    <t>řešení mimoř.událostí a kriz.situací ZZS KHK - SR</t>
  </si>
  <si>
    <t xml:space="preserve">OP Z - Zaměstnaný absolvent - SR </t>
  </si>
  <si>
    <t xml:space="preserve">potravinová pomoc dětem v KHK - obědy do škol - SR </t>
  </si>
  <si>
    <t xml:space="preserve">Krajský akční plán vzdělávání v KHK - SR </t>
  </si>
  <si>
    <t>IKAP rozvoje vzdělávání v KHK - SR</t>
  </si>
  <si>
    <t>OP Z Rozvoj reg.partnerství v soc.oblasti v KHK - SR</t>
  </si>
  <si>
    <t xml:space="preserve">  od obcí a DSO</t>
  </si>
  <si>
    <t>SOAL TU - Centrum duševního zdraví RIAPS - SR</t>
  </si>
  <si>
    <t>17968,17969</t>
  </si>
  <si>
    <t>modernizace VOŠ a SPŠ Rychnov n.K. - II. etapa - SR</t>
  </si>
  <si>
    <t xml:space="preserve">OP Z Rozvoj dostup.a kvality soc.sl.v KHK V - SR </t>
  </si>
  <si>
    <t>OP VVV - projekty PO - SR</t>
  </si>
  <si>
    <t>OP Z - Do praxe bez bariér</t>
  </si>
  <si>
    <t>excelence základních škol - SR</t>
  </si>
  <si>
    <t>OP Z Rozvoj lidských zdrojů v oblasti kriz.řízení ZZS KHK</t>
  </si>
  <si>
    <t>zařízení pro děti vyžadující okamžitou pomoc - SOAL TU - SR</t>
  </si>
  <si>
    <t xml:space="preserve">  z MZE</t>
  </si>
  <si>
    <t>zvýšení atraktivity KHK II. - SR</t>
  </si>
  <si>
    <t>podpora zajiš.vybr.invest.podpůr.opatření - SR</t>
  </si>
  <si>
    <t>ČERPÁNÍ ROZPOČTU KRÁLOVÉHRADECKÉHO KRAJE</t>
  </si>
  <si>
    <t xml:space="preserve">Upravený </t>
  </si>
  <si>
    <t>Skutečnost</t>
  </si>
  <si>
    <t>%</t>
  </si>
  <si>
    <t>x</t>
  </si>
  <si>
    <t xml:space="preserve">Sníž. emisí z lokál.vytápění domácností v KHK I- SR </t>
  </si>
  <si>
    <t xml:space="preserve">Sníž.emisí z lokál.vytápění domácností v KHK II - SR </t>
  </si>
  <si>
    <t xml:space="preserve">TP Interreg V-A ČR-Polsko - SR </t>
  </si>
  <si>
    <t>průmyslové zóny - SR</t>
  </si>
  <si>
    <t xml:space="preserve">OP Z Rozvoj reg.partnerství v soc.oblasti v KHK - SR </t>
  </si>
  <si>
    <t xml:space="preserve">              rezerva neinvestiční a poplatky</t>
  </si>
  <si>
    <t>výkon sociální práce - SR</t>
  </si>
  <si>
    <t>k 31. 12.  2019</t>
  </si>
  <si>
    <t xml:space="preserve">  z Mze</t>
  </si>
  <si>
    <t xml:space="preserve">  z grantové agentury DZS</t>
  </si>
  <si>
    <t xml:space="preserve">  z MZ</t>
  </si>
  <si>
    <t>k 31.12.2019</t>
  </si>
  <si>
    <t>podpora mládeže na krajské úrovni - SR</t>
  </si>
  <si>
    <t xml:space="preserve">Snížení emisí z lokál.vytápění domácností v KHK III. - SR </t>
  </si>
  <si>
    <t xml:space="preserve">potravin. pomoc dětem v KHK - obědy do škol II. - SR </t>
  </si>
  <si>
    <t xml:space="preserve">potravinová pomoc dětem v KHK - obědy do škol III.-SR </t>
  </si>
  <si>
    <t xml:space="preserve">Sníž.emisí z lokál.vytápění domácností v KHK III - SR </t>
  </si>
  <si>
    <t>překrývání přímé pedagogické činnosti učitelů v MŠ - SR</t>
  </si>
  <si>
    <t>finan.ZŠ a SŠ při zavádění změny systému fin.RgŠ - SR</t>
  </si>
  <si>
    <t>podpora vzdělávání cizinců ve školách - SR</t>
  </si>
  <si>
    <t>podpora služeb s nadreg. či celostátní působností - SR</t>
  </si>
  <si>
    <t>Přeshraniční vzdělávání studentů zdravot. oborů - SR</t>
  </si>
  <si>
    <t>Přeshraniční vzdělávání žáků technických oborů - SR</t>
  </si>
  <si>
    <t>Biologie dětem - SR</t>
  </si>
  <si>
    <t xml:space="preserve">IKAP rozvoje vzdělávání v KHK - SR </t>
  </si>
  <si>
    <t>podpora obnovy kulturních památek - SR</t>
  </si>
  <si>
    <t>Centra odborné přípravy - SR</t>
  </si>
  <si>
    <t>centrum duševního zdraví RIAPS - SR</t>
  </si>
  <si>
    <t>AA RIAPS Trutnov - SR</t>
  </si>
  <si>
    <t>projekt Jak zachraňujete u vás - ZZS - SR</t>
  </si>
  <si>
    <t>podp.rozvoje a obnovy MTV pro  řeš.kriz.situací - SR</t>
  </si>
  <si>
    <t>integr.systém ochrany movitého kultur.dědictví - SR</t>
  </si>
  <si>
    <t>podpora tandard.veřejných služeb muzeí a galerií - SR</t>
  </si>
  <si>
    <t>podpora vých.vzd.aktivit v muzejnictví - SR</t>
  </si>
  <si>
    <t>revitalizace movit.a nemovit.kulturního dědictví - SR</t>
  </si>
  <si>
    <t>projekt mobility osob v programu Erasmus - SR</t>
  </si>
  <si>
    <t>propoj.formál.a neform.vzd.ve sp.s kultur./paměť.inst.-SR</t>
  </si>
  <si>
    <t>integrovaný systém ochrany movit.kultur. dědictví - SR</t>
  </si>
  <si>
    <t>Akviziční fond - SR</t>
  </si>
  <si>
    <t>vybavení šk.porad.zařízení diagnostickými nástroji - SR</t>
  </si>
  <si>
    <t>částeční vyrovnání mezikr.rozdílů v odm.ped.pracovníků-SR</t>
  </si>
  <si>
    <t>org.a ukoč.stř.vzd.maturitní zk.ve vybr.šk.- SR</t>
  </si>
  <si>
    <t>zmírnění škod způs.suchem na krmných plodinách-SR</t>
  </si>
  <si>
    <t>33122,33163</t>
  </si>
  <si>
    <t>17051,95113</t>
  </si>
  <si>
    <t>35022-3</t>
  </si>
  <si>
    <t>volby do zatupitelstev obcí - SR</t>
  </si>
  <si>
    <t>volby do Evropského parlamentu- SR</t>
  </si>
  <si>
    <t>plat zam.-Potravinová deprivace dětí ve váž.soc.nouzi-SR</t>
  </si>
  <si>
    <t>1081</t>
  </si>
  <si>
    <t>projekty PO - SR</t>
  </si>
  <si>
    <t xml:space="preserve">             krajský núřad</t>
  </si>
  <si>
    <t>obnova silničního majetku - SFDI</t>
  </si>
  <si>
    <t xml:space="preserve">                 krajský núřad</t>
  </si>
  <si>
    <t xml:space="preserve">OP Z Rozvoj dostup.a kvality soc.sl.v KHK VI - SR </t>
  </si>
  <si>
    <t xml:space="preserve">OP Z Služby soc.prevence v KHK VI - SR  </t>
  </si>
  <si>
    <t xml:space="preserve">OP Z Rozvoj reg.partnerství v soc.oblasti v KHK II - SR </t>
  </si>
  <si>
    <t>spolufin.poskytování služeb v oblasti stárnutí - SR</t>
  </si>
  <si>
    <t>ochr.veřejného prostr.a obj.veř.správy-měkké cíle - SR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</si>
</sst>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_ ;\-#,##0.0\ 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#,##0.0;[Red]#,##0.0"/>
    <numFmt numFmtId="173" formatCode="#,##0.0_ ;[Red]\-#,##0.0\ "/>
    <numFmt numFmtId="174" formatCode="#,##0.00_ ;\-#,##0.00\ "/>
    <numFmt numFmtId="175" formatCode="0.00_ ;\-0.00\ "/>
    <numFmt numFmtId="176" formatCode="0.000_ ;\-0.000\ "/>
    <numFmt numFmtId="177" formatCode="0.0_ ;\-0.0\ "/>
    <numFmt numFmtId="178" formatCode="0_ ;\-0\ "/>
    <numFmt numFmtId="179" formatCode="#,##0.000"/>
  </numFmts>
  <fonts count="46">
    <font>
      <sz val="10"/>
      <name val="Arial CE"/>
      <family val="0"/>
    </font>
    <font>
      <sz val="11"/>
      <color indexed="8"/>
      <name val="Calibri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b/>
      <sz val="9"/>
      <name val="Arial CE"/>
      <family val="2"/>
    </font>
    <font>
      <sz val="7"/>
      <name val="Arial CE"/>
      <family val="2"/>
    </font>
    <font>
      <b/>
      <sz val="14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/>
      <bottom style="thin"/>
    </border>
    <border>
      <left style="thin"/>
      <right style="thin"/>
      <top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</borders>
  <cellStyleXfs count="61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7">
    <xf numFmtId="3" fontId="0" fillId="0" borderId="0" xfId="0" applyAlignment="1">
      <alignment/>
    </xf>
    <xf numFmtId="165" fontId="0" fillId="0" borderId="0" xfId="37" applyNumberFormat="1" applyFont="1" applyAlignment="1">
      <alignment/>
    </xf>
    <xf numFmtId="3" fontId="0" fillId="0" borderId="0" xfId="0" applyAlignment="1">
      <alignment horizontal="right"/>
    </xf>
    <xf numFmtId="3" fontId="3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3" fontId="4" fillId="0" borderId="10" xfId="0" applyFont="1" applyBorder="1" applyAlignment="1">
      <alignment/>
    </xf>
    <xf numFmtId="3" fontId="5" fillId="0" borderId="10" xfId="0" applyFont="1" applyBorder="1" applyAlignment="1">
      <alignment/>
    </xf>
    <xf numFmtId="3" fontId="0" fillId="0" borderId="10" xfId="0" applyFont="1" applyBorder="1" applyAlignment="1">
      <alignment/>
    </xf>
    <xf numFmtId="3" fontId="0" fillId="0" borderId="10" xfId="0" applyBorder="1" applyAlignment="1">
      <alignment/>
    </xf>
    <xf numFmtId="3" fontId="4" fillId="0" borderId="10" xfId="0" applyFont="1" applyBorder="1" applyAlignment="1">
      <alignment/>
    </xf>
    <xf numFmtId="3" fontId="5" fillId="0" borderId="10" xfId="0" applyFont="1" applyBorder="1" applyAlignment="1">
      <alignment/>
    </xf>
    <xf numFmtId="3" fontId="0" fillId="0" borderId="11" xfId="0" applyBorder="1" applyAlignment="1">
      <alignment/>
    </xf>
    <xf numFmtId="3" fontId="0" fillId="0" borderId="10" xfId="0" applyFont="1" applyBorder="1" applyAlignment="1">
      <alignment/>
    </xf>
    <xf numFmtId="3" fontId="3" fillId="0" borderId="12" xfId="0" applyFont="1" applyBorder="1" applyAlignment="1">
      <alignment vertical="center"/>
    </xf>
    <xf numFmtId="3" fontId="6" fillId="0" borderId="10" xfId="0" applyFont="1" applyBorder="1" applyAlignment="1">
      <alignment/>
    </xf>
    <xf numFmtId="3" fontId="6" fillId="0" borderId="10" xfId="0" applyFont="1" applyBorder="1" applyAlignment="1">
      <alignment/>
    </xf>
    <xf numFmtId="3" fontId="0" fillId="0" borderId="11" xfId="0" applyFont="1" applyBorder="1" applyAlignment="1">
      <alignment/>
    </xf>
    <xf numFmtId="3" fontId="7" fillId="0" borderId="10" xfId="0" applyFont="1" applyBorder="1" applyAlignment="1">
      <alignment/>
    </xf>
    <xf numFmtId="3" fontId="7" fillId="0" borderId="11" xfId="0" applyFont="1" applyBorder="1" applyAlignment="1">
      <alignment/>
    </xf>
    <xf numFmtId="3" fontId="0" fillId="0" borderId="11" xfId="0" applyFont="1" applyBorder="1" applyAlignment="1">
      <alignment/>
    </xf>
    <xf numFmtId="3" fontId="4" fillId="0" borderId="10" xfId="0" applyFont="1" applyFill="1" applyBorder="1" applyAlignment="1">
      <alignment/>
    </xf>
    <xf numFmtId="3" fontId="0" fillId="0" borderId="10" xfId="0" applyFill="1" applyBorder="1" applyAlignment="1">
      <alignment/>
    </xf>
    <xf numFmtId="3" fontId="2" fillId="0" borderId="13" xfId="0" applyFont="1" applyBorder="1" applyAlignment="1">
      <alignment vertical="center"/>
    </xf>
    <xf numFmtId="3" fontId="4" fillId="0" borderId="13" xfId="0" applyFont="1" applyBorder="1" applyAlignment="1">
      <alignment vertical="center"/>
    </xf>
    <xf numFmtId="3" fontId="3" fillId="0" borderId="13" xfId="0" applyFont="1" applyBorder="1" applyAlignment="1">
      <alignment vertical="center"/>
    </xf>
    <xf numFmtId="3" fontId="3" fillId="0" borderId="14" xfId="0" applyFont="1" applyBorder="1" applyAlignment="1">
      <alignment vertical="center"/>
    </xf>
    <xf numFmtId="3" fontId="3" fillId="0" borderId="10" xfId="0" applyFont="1" applyBorder="1" applyAlignment="1">
      <alignment vertical="center"/>
    </xf>
    <xf numFmtId="3" fontId="0" fillId="0" borderId="10" xfId="0" applyFont="1" applyBorder="1" applyAlignment="1">
      <alignment vertical="center"/>
    </xf>
    <xf numFmtId="3" fontId="0" fillId="0" borderId="10" xfId="0" applyBorder="1" applyAlignment="1">
      <alignment vertical="center"/>
    </xf>
    <xf numFmtId="3" fontId="7" fillId="0" borderId="10" xfId="0" applyFont="1" applyBorder="1" applyAlignment="1">
      <alignment/>
    </xf>
    <xf numFmtId="3" fontId="4" fillId="0" borderId="10" xfId="0" applyFont="1" applyBorder="1" applyAlignment="1">
      <alignment horizontal="left" vertical="center"/>
    </xf>
    <xf numFmtId="3" fontId="0" fillId="0" borderId="12" xfId="0" applyBorder="1" applyAlignment="1">
      <alignment vertical="center"/>
    </xf>
    <xf numFmtId="3" fontId="7" fillId="0" borderId="15" xfId="0" applyFont="1" applyBorder="1" applyAlignment="1">
      <alignment/>
    </xf>
    <xf numFmtId="3" fontId="4" fillId="0" borderId="16" xfId="0" applyFont="1" applyBorder="1" applyAlignment="1">
      <alignment horizontal="center" vertical="center"/>
    </xf>
    <xf numFmtId="3" fontId="4" fillId="0" borderId="15" xfId="0" applyFont="1" applyBorder="1" applyAlignment="1">
      <alignment horizontal="left" vertical="center"/>
    </xf>
    <xf numFmtId="3" fontId="4" fillId="0" borderId="15" xfId="0" applyFont="1" applyBorder="1" applyAlignment="1">
      <alignment/>
    </xf>
    <xf numFmtId="3" fontId="5" fillId="0" borderId="15" xfId="0" applyFont="1" applyBorder="1" applyAlignment="1">
      <alignment/>
    </xf>
    <xf numFmtId="3" fontId="0" fillId="0" borderId="15" xfId="0" applyFont="1" applyBorder="1" applyAlignment="1">
      <alignment/>
    </xf>
    <xf numFmtId="3" fontId="0" fillId="0" borderId="15" xfId="0" applyBorder="1" applyAlignment="1">
      <alignment/>
    </xf>
    <xf numFmtId="3" fontId="4" fillId="0" borderId="15" xfId="0" applyFont="1" applyBorder="1" applyAlignment="1">
      <alignment/>
    </xf>
    <xf numFmtId="3" fontId="5" fillId="0" borderId="15" xfId="0" applyFont="1" applyBorder="1" applyAlignment="1">
      <alignment/>
    </xf>
    <xf numFmtId="3" fontId="0" fillId="0" borderId="15" xfId="0" applyFont="1" applyBorder="1" applyAlignment="1">
      <alignment/>
    </xf>
    <xf numFmtId="3" fontId="3" fillId="0" borderId="17" xfId="0" applyFont="1" applyBorder="1" applyAlignment="1">
      <alignment vertical="center"/>
    </xf>
    <xf numFmtId="3" fontId="7" fillId="0" borderId="15" xfId="0" applyFont="1" applyBorder="1" applyAlignment="1">
      <alignment horizontal="center"/>
    </xf>
    <xf numFmtId="3" fontId="0" fillId="0" borderId="10" xfId="0" applyFont="1" applyBorder="1" applyAlignment="1">
      <alignment/>
    </xf>
    <xf numFmtId="3" fontId="8" fillId="0" borderId="15" xfId="0" applyFont="1" applyBorder="1" applyAlignment="1">
      <alignment/>
    </xf>
    <xf numFmtId="3" fontId="7" fillId="0" borderId="18" xfId="0" applyFont="1" applyBorder="1" applyAlignment="1">
      <alignment horizontal="center"/>
    </xf>
    <xf numFmtId="3" fontId="8" fillId="0" borderId="15" xfId="0" applyFont="1" applyBorder="1" applyAlignment="1">
      <alignment horizontal="center"/>
    </xf>
    <xf numFmtId="3" fontId="8" fillId="0" borderId="15" xfId="0" applyFont="1" applyFill="1" applyBorder="1" applyAlignment="1">
      <alignment horizontal="center"/>
    </xf>
    <xf numFmtId="3" fontId="7" fillId="0" borderId="15" xfId="0" applyFont="1" applyFill="1" applyBorder="1" applyAlignment="1">
      <alignment horizontal="center"/>
    </xf>
    <xf numFmtId="3" fontId="8" fillId="0" borderId="13" xfId="0" applyFont="1" applyBorder="1" applyAlignment="1">
      <alignment horizontal="center" vertical="center"/>
    </xf>
    <xf numFmtId="3" fontId="8" fillId="0" borderId="14" xfId="0" applyFont="1" applyBorder="1" applyAlignment="1">
      <alignment horizontal="center" vertical="center"/>
    </xf>
    <xf numFmtId="3" fontId="8" fillId="0" borderId="10" xfId="0" applyFont="1" applyBorder="1" applyAlignment="1">
      <alignment horizontal="center" vertical="center"/>
    </xf>
    <xf numFmtId="3" fontId="8" fillId="0" borderId="12" xfId="0" applyFont="1" applyBorder="1" applyAlignment="1">
      <alignment horizontal="center" vertical="center"/>
    </xf>
    <xf numFmtId="3" fontId="7" fillId="0" borderId="10" xfId="0" applyFont="1" applyBorder="1" applyAlignment="1">
      <alignment horizontal="center" vertical="center"/>
    </xf>
    <xf numFmtId="3" fontId="7" fillId="0" borderId="17" xfId="0" applyFont="1" applyBorder="1" applyAlignment="1">
      <alignment horizontal="center" vertical="center"/>
    </xf>
    <xf numFmtId="3" fontId="7" fillId="0" borderId="0" xfId="0" applyFont="1" applyAlignment="1">
      <alignment/>
    </xf>
    <xf numFmtId="3" fontId="7" fillId="0" borderId="17" xfId="0" applyFont="1" applyBorder="1" applyAlignment="1">
      <alignment horizontal="center"/>
    </xf>
    <xf numFmtId="3" fontId="0" fillId="0" borderId="12" xfId="0" applyFont="1" applyBorder="1" applyAlignment="1">
      <alignment/>
    </xf>
    <xf numFmtId="4" fontId="0" fillId="0" borderId="0" xfId="0" applyNumberFormat="1" applyAlignment="1">
      <alignment/>
    </xf>
    <xf numFmtId="3" fontId="4" fillId="0" borderId="17" xfId="0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left"/>
    </xf>
    <xf numFmtId="3" fontId="9" fillId="0" borderId="15" xfId="0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165" fontId="4" fillId="0" borderId="14" xfId="37" applyNumberFormat="1" applyFont="1" applyBorder="1" applyAlignment="1">
      <alignment horizontal="center"/>
    </xf>
    <xf numFmtId="165" fontId="4" fillId="0" borderId="12" xfId="37" applyNumberFormat="1" applyFont="1" applyBorder="1" applyAlignment="1">
      <alignment horizontal="center"/>
    </xf>
    <xf numFmtId="165" fontId="4" fillId="0" borderId="10" xfId="37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3" fontId="0" fillId="0" borderId="18" xfId="0" applyFont="1" applyBorder="1" applyAlignment="1">
      <alignment/>
    </xf>
    <xf numFmtId="178" fontId="7" fillId="0" borderId="15" xfId="34" applyNumberFormat="1" applyFont="1" applyBorder="1" applyAlignment="1">
      <alignment horizontal="center"/>
    </xf>
    <xf numFmtId="3" fontId="0" fillId="0" borderId="10" xfId="0" applyFont="1" applyFill="1" applyBorder="1" applyAlignment="1">
      <alignment/>
    </xf>
    <xf numFmtId="3" fontId="4" fillId="0" borderId="14" xfId="0" applyFont="1" applyFill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4" fillId="0" borderId="10" xfId="37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10" xfId="37" applyNumberFormat="1" applyFont="1" applyBorder="1" applyAlignment="1">
      <alignment horizontal="right"/>
    </xf>
    <xf numFmtId="4" fontId="4" fillId="0" borderId="10" xfId="37" applyNumberFormat="1" applyFont="1" applyBorder="1" applyAlignment="1">
      <alignment horizontal="right"/>
    </xf>
    <xf numFmtId="4" fontId="3" fillId="0" borderId="10" xfId="37" applyNumberFormat="1" applyFont="1" applyBorder="1" applyAlignment="1">
      <alignment horizontal="right" vertical="center"/>
    </xf>
    <xf numFmtId="4" fontId="6" fillId="0" borderId="10" xfId="37" applyNumberFormat="1" applyFont="1" applyBorder="1" applyAlignment="1">
      <alignment horizontal="right"/>
    </xf>
    <xf numFmtId="4" fontId="6" fillId="0" borderId="10" xfId="37" applyNumberFormat="1" applyFont="1" applyBorder="1" applyAlignment="1">
      <alignment horizontal="right"/>
    </xf>
    <xf numFmtId="4" fontId="0" fillId="0" borderId="10" xfId="37" applyNumberFormat="1" applyFont="1" applyFill="1" applyBorder="1" applyAlignment="1">
      <alignment horizontal="right"/>
    </xf>
    <xf numFmtId="4" fontId="2" fillId="0" borderId="10" xfId="37" applyNumberFormat="1" applyFont="1" applyBorder="1" applyAlignment="1">
      <alignment horizontal="right" vertical="center"/>
    </xf>
    <xf numFmtId="4" fontId="0" fillId="0" borderId="12" xfId="0" applyNumberFormat="1" applyBorder="1" applyAlignment="1">
      <alignment horizontal="right"/>
    </xf>
    <xf numFmtId="4" fontId="3" fillId="0" borderId="12" xfId="37" applyNumberFormat="1" applyFont="1" applyBorder="1" applyAlignment="1">
      <alignment horizontal="right" vertical="center"/>
    </xf>
    <xf numFmtId="4" fontId="2" fillId="0" borderId="13" xfId="37" applyNumberFormat="1" applyFont="1" applyBorder="1" applyAlignment="1">
      <alignment horizontal="right" vertical="center"/>
    </xf>
    <xf numFmtId="4" fontId="3" fillId="0" borderId="13" xfId="37" applyNumberFormat="1" applyFont="1" applyBorder="1" applyAlignment="1">
      <alignment horizontal="right" vertical="center"/>
    </xf>
    <xf numFmtId="4" fontId="2" fillId="0" borderId="14" xfId="37" applyNumberFormat="1" applyFont="1" applyBorder="1" applyAlignment="1">
      <alignment horizontal="right" vertical="center"/>
    </xf>
    <xf numFmtId="4" fontId="2" fillId="0" borderId="12" xfId="37" applyNumberFormat="1" applyFont="1" applyBorder="1" applyAlignment="1">
      <alignment horizontal="right" vertical="center"/>
    </xf>
    <xf numFmtId="4" fontId="3" fillId="0" borderId="14" xfId="37" applyNumberFormat="1" applyFont="1" applyBorder="1" applyAlignment="1">
      <alignment horizontal="right" vertical="center"/>
    </xf>
    <xf numFmtId="4" fontId="0" fillId="0" borderId="11" xfId="37" applyNumberFormat="1" applyFont="1" applyBorder="1" applyAlignment="1">
      <alignment horizontal="right"/>
    </xf>
    <xf numFmtId="4" fontId="0" fillId="0" borderId="12" xfId="37" applyNumberFormat="1" applyFont="1" applyBorder="1" applyAlignment="1">
      <alignment horizontal="right"/>
    </xf>
    <xf numFmtId="4" fontId="0" fillId="0" borderId="11" xfId="37" applyNumberFormat="1" applyFont="1" applyBorder="1" applyAlignment="1">
      <alignment horizontal="right"/>
    </xf>
    <xf numFmtId="4" fontId="4" fillId="0" borderId="13" xfId="37" applyNumberFormat="1" applyFont="1" applyBorder="1" applyAlignment="1">
      <alignment horizontal="right" vertical="center"/>
    </xf>
    <xf numFmtId="4" fontId="0" fillId="0" borderId="10" xfId="37" applyNumberFormat="1" applyFont="1" applyBorder="1" applyAlignment="1">
      <alignment horizontal="right" vertical="center"/>
    </xf>
    <xf numFmtId="4" fontId="4" fillId="0" borderId="12" xfId="37" applyNumberFormat="1" applyFont="1" applyBorder="1" applyAlignment="1">
      <alignment horizontal="right" vertical="center"/>
    </xf>
    <xf numFmtId="3" fontId="4" fillId="0" borderId="12" xfId="0" applyFont="1" applyFill="1" applyBorder="1" applyAlignment="1">
      <alignment horizontal="center"/>
    </xf>
    <xf numFmtId="166" fontId="4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166" fontId="0" fillId="0" borderId="12" xfId="0" applyNumberFormat="1" applyFont="1" applyBorder="1" applyAlignment="1">
      <alignment/>
    </xf>
    <xf numFmtId="166" fontId="4" fillId="0" borderId="12" xfId="0" applyNumberFormat="1" applyFont="1" applyBorder="1" applyAlignment="1">
      <alignment/>
    </xf>
    <xf numFmtId="166" fontId="0" fillId="0" borderId="10" xfId="0" applyNumberFormat="1" applyFont="1" applyBorder="1" applyAlignment="1">
      <alignment horizontal="center"/>
    </xf>
    <xf numFmtId="166" fontId="0" fillId="0" borderId="11" xfId="0" applyNumberFormat="1" applyFont="1" applyBorder="1" applyAlignment="1">
      <alignment/>
    </xf>
    <xf numFmtId="166" fontId="6" fillId="0" borderId="10" xfId="0" applyNumberFormat="1" applyFont="1" applyBorder="1" applyAlignment="1">
      <alignment/>
    </xf>
    <xf numFmtId="166" fontId="4" fillId="0" borderId="13" xfId="0" applyNumberFormat="1" applyFont="1" applyBorder="1" applyAlignment="1">
      <alignment/>
    </xf>
    <xf numFmtId="4" fontId="0" fillId="0" borderId="10" xfId="0" applyNumberFormat="1" applyFill="1" applyBorder="1" applyAlignment="1">
      <alignment horizontal="right"/>
    </xf>
    <xf numFmtId="3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3" fontId="0" fillId="0" borderId="0" xfId="0" applyFill="1" applyAlignment="1">
      <alignment/>
    </xf>
    <xf numFmtId="166" fontId="0" fillId="0" borderId="10" xfId="0" applyNumberFormat="1" applyFont="1" applyFill="1" applyBorder="1" applyAlignment="1">
      <alignment horizontal="center"/>
    </xf>
    <xf numFmtId="3" fontId="7" fillId="0" borderId="10" xfId="0" applyFont="1" applyFill="1" applyBorder="1" applyAlignment="1">
      <alignment/>
    </xf>
    <xf numFmtId="3" fontId="6" fillId="0" borderId="10" xfId="0" applyFont="1" applyFill="1" applyBorder="1" applyAlignment="1">
      <alignment/>
    </xf>
    <xf numFmtId="4" fontId="6" fillId="0" borderId="10" xfId="37" applyNumberFormat="1" applyFont="1" applyFill="1" applyBorder="1" applyAlignment="1">
      <alignment horizontal="right"/>
    </xf>
    <xf numFmtId="166" fontId="6" fillId="0" borderId="10" xfId="0" applyNumberFormat="1" applyFont="1" applyFill="1" applyBorder="1" applyAlignment="1">
      <alignment/>
    </xf>
    <xf numFmtId="4" fontId="4" fillId="0" borderId="10" xfId="37" applyNumberFormat="1" applyFont="1" applyFill="1" applyBorder="1" applyAlignment="1">
      <alignment horizontal="right"/>
    </xf>
    <xf numFmtId="4" fontId="2" fillId="0" borderId="13" xfId="37" applyNumberFormat="1" applyFont="1" applyFill="1" applyBorder="1" applyAlignment="1">
      <alignment horizontal="right" vertical="center"/>
    </xf>
    <xf numFmtId="4" fontId="0" fillId="0" borderId="13" xfId="0" applyNumberFormat="1" applyFill="1" applyBorder="1" applyAlignment="1">
      <alignment horizontal="right"/>
    </xf>
    <xf numFmtId="4" fontId="3" fillId="0" borderId="13" xfId="37" applyNumberFormat="1" applyFont="1" applyFill="1" applyBorder="1" applyAlignment="1">
      <alignment horizontal="right" vertical="center"/>
    </xf>
    <xf numFmtId="4" fontId="2" fillId="0" borderId="10" xfId="37" applyNumberFormat="1" applyFont="1" applyFill="1" applyBorder="1" applyAlignment="1">
      <alignment horizontal="right" vertical="center"/>
    </xf>
    <xf numFmtId="3" fontId="45" fillId="0" borderId="0" xfId="0" applyFont="1" applyAlignment="1">
      <alignment/>
    </xf>
    <xf numFmtId="4" fontId="0" fillId="0" borderId="0" xfId="0" applyNumberFormat="1" applyFill="1" applyBorder="1" applyAlignment="1">
      <alignment horizontal="right"/>
    </xf>
    <xf numFmtId="3" fontId="0" fillId="0" borderId="12" xfId="0" applyFill="1" applyBorder="1" applyAlignment="1">
      <alignment/>
    </xf>
    <xf numFmtId="3" fontId="7" fillId="0" borderId="17" xfId="0" applyFont="1" applyFill="1" applyBorder="1" applyAlignment="1">
      <alignment horizontal="center"/>
    </xf>
    <xf numFmtId="4" fontId="0" fillId="0" borderId="12" xfId="37" applyNumberFormat="1" applyFont="1" applyFill="1" applyBorder="1" applyAlignment="1">
      <alignment horizontal="right"/>
    </xf>
    <xf numFmtId="4" fontId="0" fillId="0" borderId="12" xfId="0" applyNumberFormat="1" applyFill="1" applyBorder="1" applyAlignment="1">
      <alignment horizontal="right"/>
    </xf>
    <xf numFmtId="166" fontId="0" fillId="0" borderId="12" xfId="0" applyNumberFormat="1" applyFont="1" applyFill="1" applyBorder="1" applyAlignment="1">
      <alignment/>
    </xf>
    <xf numFmtId="3" fontId="0" fillId="0" borderId="12" xfId="0" applyBorder="1" applyAlignment="1">
      <alignment/>
    </xf>
    <xf numFmtId="166" fontId="4" fillId="0" borderId="13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3" fontId="7" fillId="0" borderId="19" xfId="0" applyFont="1" applyBorder="1" applyAlignment="1">
      <alignment/>
    </xf>
    <xf numFmtId="3" fontId="0" fillId="0" borderId="19" xfId="0" applyFont="1" applyBorder="1" applyAlignment="1">
      <alignment/>
    </xf>
    <xf numFmtId="164" fontId="10" fillId="33" borderId="0" xfId="37" applyFont="1" applyFill="1" applyAlignment="1">
      <alignment horizontal="center"/>
    </xf>
    <xf numFmtId="3" fontId="0" fillId="33" borderId="0" xfId="0" applyFill="1" applyAlignment="1">
      <alignment/>
    </xf>
    <xf numFmtId="165" fontId="0" fillId="0" borderId="0" xfId="0" applyNumberFormat="1" applyAlignment="1">
      <alignment horizontal="center" vertical="center"/>
    </xf>
    <xf numFmtId="3" fontId="0" fillId="0" borderId="0" xfId="0" applyAlignment="1">
      <alignment/>
    </xf>
    <xf numFmtId="3" fontId="4" fillId="0" borderId="14" xfId="0" applyFont="1" applyFill="1" applyBorder="1" applyAlignment="1">
      <alignment horizontal="center" vertical="center"/>
    </xf>
    <xf numFmtId="3" fontId="4" fillId="0" borderId="12" xfId="0" applyFont="1" applyFill="1" applyBorder="1" applyAlignment="1">
      <alignment horizontal="center" vertical="center"/>
    </xf>
    <xf numFmtId="3" fontId="4" fillId="0" borderId="14" xfId="0" applyFont="1" applyBorder="1" applyAlignment="1">
      <alignment horizontal="center" vertical="center"/>
    </xf>
    <xf numFmtId="3" fontId="0" fillId="0" borderId="12" xfId="0" applyBorder="1" applyAlignment="1">
      <alignment horizontal="center" vertical="center"/>
    </xf>
    <xf numFmtId="3" fontId="10" fillId="33" borderId="0" xfId="0" applyFont="1" applyFill="1" applyAlignment="1">
      <alignment horizontal="center"/>
    </xf>
    <xf numFmtId="3" fontId="0" fillId="0" borderId="20" xfId="0" applyFont="1" applyBorder="1" applyAlignment="1">
      <alignment/>
    </xf>
    <xf numFmtId="3" fontId="7" fillId="0" borderId="21" xfId="0" applyFont="1" applyBorder="1" applyAlignment="1">
      <alignment horizontal="center"/>
    </xf>
    <xf numFmtId="4" fontId="0" fillId="0" borderId="20" xfId="37" applyNumberFormat="1" applyFon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166" fontId="0" fillId="0" borderId="20" xfId="0" applyNumberFormat="1" applyFont="1" applyBorder="1" applyAlignment="1">
      <alignment/>
    </xf>
    <xf numFmtId="4" fontId="0" fillId="0" borderId="11" xfId="37" applyNumberFormat="1" applyFont="1" applyFill="1" applyBorder="1" applyAlignment="1">
      <alignment horizontal="righ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9"/>
  <sheetViews>
    <sheetView tabSelected="1" zoomScaleSheetLayoutView="69" zoomScalePageLayoutView="0" workbookViewId="0" topLeftCell="A1">
      <pane xSplit="1" ySplit="8" topLeftCell="C5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335" sqref="D335"/>
    </sheetView>
  </sheetViews>
  <sheetFormatPr defaultColWidth="9.00390625" defaultRowHeight="12.75"/>
  <cols>
    <col min="1" max="1" width="47.75390625" style="0" customWidth="1"/>
    <col min="2" max="2" width="10.00390625" style="0" hidden="1" customWidth="1"/>
    <col min="3" max="3" width="15.125" style="0" customWidth="1"/>
    <col min="4" max="4" width="17.375" style="0" customWidth="1"/>
    <col min="5" max="5" width="15.75390625" style="0" customWidth="1"/>
    <col min="6" max="6" width="9.75390625" style="0" customWidth="1"/>
  </cols>
  <sheetData>
    <row r="1" spans="3:6" ht="12.75">
      <c r="C1" s="1"/>
      <c r="D1" s="2"/>
      <c r="F1" s="2" t="s">
        <v>130</v>
      </c>
    </row>
    <row r="2" ht="9.75" customHeight="1">
      <c r="C2" s="1"/>
    </row>
    <row r="3" spans="1:6" ht="18">
      <c r="A3" s="140" t="s">
        <v>291</v>
      </c>
      <c r="B3" s="133"/>
      <c r="C3" s="133"/>
      <c r="D3" s="133"/>
      <c r="E3" s="133"/>
      <c r="F3" s="133"/>
    </row>
    <row r="4" spans="1:6" ht="18">
      <c r="A4" s="132" t="s">
        <v>303</v>
      </c>
      <c r="B4" s="133"/>
      <c r="C4" s="133"/>
      <c r="D4" s="133"/>
      <c r="E4" s="133"/>
      <c r="F4" s="133"/>
    </row>
    <row r="5" spans="1:6" ht="15" customHeight="1">
      <c r="A5" s="134" t="s">
        <v>0</v>
      </c>
      <c r="B5" s="135"/>
      <c r="C5" s="135"/>
      <c r="D5" s="135"/>
      <c r="E5" s="135"/>
      <c r="F5" s="135"/>
    </row>
    <row r="6" spans="1:5" ht="13.5" customHeight="1" thickBot="1">
      <c r="A6" s="3"/>
      <c r="B6" s="3"/>
      <c r="C6" s="4"/>
      <c r="E6" s="120"/>
    </row>
    <row r="7" spans="1:6" ht="12.75">
      <c r="A7" s="138" t="s">
        <v>1</v>
      </c>
      <c r="B7" s="33" t="s">
        <v>224</v>
      </c>
      <c r="C7" s="65" t="s">
        <v>2</v>
      </c>
      <c r="D7" s="65" t="s">
        <v>292</v>
      </c>
      <c r="E7" s="72" t="s">
        <v>293</v>
      </c>
      <c r="F7" s="136" t="s">
        <v>294</v>
      </c>
    </row>
    <row r="8" spans="1:6" ht="13.5" thickBot="1">
      <c r="A8" s="139"/>
      <c r="B8" s="60" t="s">
        <v>171</v>
      </c>
      <c r="C8" s="66" t="s">
        <v>3</v>
      </c>
      <c r="D8" s="66" t="s">
        <v>3</v>
      </c>
      <c r="E8" s="97" t="s">
        <v>307</v>
      </c>
      <c r="F8" s="137"/>
    </row>
    <row r="9" spans="1:6" ht="15.75" customHeight="1">
      <c r="A9" s="30" t="s">
        <v>4</v>
      </c>
      <c r="B9" s="34"/>
      <c r="C9" s="67"/>
      <c r="D9" s="8"/>
      <c r="E9" s="8"/>
      <c r="F9" s="8"/>
    </row>
    <row r="10" spans="1:6" ht="12.75">
      <c r="A10" s="5" t="s">
        <v>213</v>
      </c>
      <c r="B10" s="35"/>
      <c r="C10" s="75">
        <f>C12+C13+C14</f>
        <v>4132740</v>
      </c>
      <c r="D10" s="75">
        <f>D12+D13+D14</f>
        <v>4860386.68</v>
      </c>
      <c r="E10" s="75">
        <f>E12+E13+E14</f>
        <v>4986768.26</v>
      </c>
      <c r="F10" s="98">
        <f>E10/D10*100</f>
        <v>102.60023714820979</v>
      </c>
    </row>
    <row r="11" spans="1:6" ht="12.75">
      <c r="A11" s="6" t="s">
        <v>5</v>
      </c>
      <c r="B11" s="36"/>
      <c r="C11" s="75"/>
      <c r="D11" s="73"/>
      <c r="E11" s="73"/>
      <c r="F11" s="8"/>
    </row>
    <row r="12" spans="1:6" ht="12.75">
      <c r="A12" s="44" t="s">
        <v>220</v>
      </c>
      <c r="B12" s="36"/>
      <c r="C12" s="77">
        <v>4130300</v>
      </c>
      <c r="D12" s="73">
        <v>4838806.68</v>
      </c>
      <c r="E12" s="73">
        <v>4961170.27</v>
      </c>
      <c r="F12" s="99">
        <f>E12/D12*100</f>
        <v>102.52879683137081</v>
      </c>
    </row>
    <row r="13" spans="1:6" ht="12.75">
      <c r="A13" s="7" t="s">
        <v>6</v>
      </c>
      <c r="B13" s="37"/>
      <c r="C13" s="77"/>
      <c r="D13" s="73">
        <v>19140</v>
      </c>
      <c r="E13" s="73">
        <v>19140</v>
      </c>
      <c r="F13" s="99">
        <f aca="true" t="shared" si="0" ref="F13:F76">E13/D13*100</f>
        <v>100</v>
      </c>
    </row>
    <row r="14" spans="1:6" ht="12.75">
      <c r="A14" s="44" t="s">
        <v>221</v>
      </c>
      <c r="B14" s="37"/>
      <c r="C14" s="77">
        <v>2440</v>
      </c>
      <c r="D14" s="73">
        <v>2440</v>
      </c>
      <c r="E14" s="73">
        <v>6457.99</v>
      </c>
      <c r="F14" s="99">
        <f t="shared" si="0"/>
        <v>264.6717213114754</v>
      </c>
    </row>
    <row r="15" spans="1:6" ht="12.75">
      <c r="A15" s="5" t="s">
        <v>214</v>
      </c>
      <c r="B15" s="35"/>
      <c r="C15" s="75">
        <f>SUM(C17:C22)+C29</f>
        <v>252963.78</v>
      </c>
      <c r="D15" s="75">
        <f>SUM(D17:D22)+D29</f>
        <v>439294.45999999996</v>
      </c>
      <c r="E15" s="75">
        <f>SUM(E17:E22)+E29</f>
        <v>462944.66000000003</v>
      </c>
      <c r="F15" s="98">
        <f t="shared" si="0"/>
        <v>105.38367818251113</v>
      </c>
    </row>
    <row r="16" spans="1:6" ht="10.5" customHeight="1">
      <c r="A16" s="6" t="s">
        <v>7</v>
      </c>
      <c r="B16" s="36"/>
      <c r="C16" s="75"/>
      <c r="D16" s="73"/>
      <c r="E16" s="73"/>
      <c r="F16" s="99"/>
    </row>
    <row r="17" spans="1:6" ht="12.75">
      <c r="A17" s="7" t="s">
        <v>8</v>
      </c>
      <c r="B17" s="37"/>
      <c r="C17" s="77">
        <v>1500</v>
      </c>
      <c r="D17" s="73">
        <v>18649.72</v>
      </c>
      <c r="E17" s="73">
        <v>22301.98</v>
      </c>
      <c r="F17" s="99">
        <f t="shared" si="0"/>
        <v>119.58345755325013</v>
      </c>
    </row>
    <row r="18" spans="1:6" ht="12.75">
      <c r="A18" s="44" t="s">
        <v>257</v>
      </c>
      <c r="B18" s="37"/>
      <c r="C18" s="77"/>
      <c r="D18" s="73">
        <v>132560.13</v>
      </c>
      <c r="E18" s="73">
        <v>163433.12</v>
      </c>
      <c r="F18" s="99">
        <f t="shared" si="0"/>
        <v>123.28980063613395</v>
      </c>
    </row>
    <row r="19" spans="1:6" ht="12.75">
      <c r="A19" s="44" t="s">
        <v>262</v>
      </c>
      <c r="B19" s="37"/>
      <c r="C19" s="77">
        <v>30000</v>
      </c>
      <c r="D19" s="73">
        <v>30000</v>
      </c>
      <c r="E19" s="73">
        <v>6279.51</v>
      </c>
      <c r="F19" s="99">
        <f t="shared" si="0"/>
        <v>20.9317</v>
      </c>
    </row>
    <row r="20" spans="1:6" ht="12.75">
      <c r="A20" s="8" t="s">
        <v>258</v>
      </c>
      <c r="B20" s="38"/>
      <c r="C20" s="77">
        <v>122051</v>
      </c>
      <c r="D20" s="73">
        <v>110057.97</v>
      </c>
      <c r="E20" s="73">
        <v>112440.95</v>
      </c>
      <c r="F20" s="99">
        <f t="shared" si="0"/>
        <v>102.16520439183097</v>
      </c>
    </row>
    <row r="21" spans="1:6" ht="12.75">
      <c r="A21" s="8" t="s">
        <v>259</v>
      </c>
      <c r="B21" s="38"/>
      <c r="C21" s="77"/>
      <c r="D21" s="73">
        <v>32269.41</v>
      </c>
      <c r="E21" s="73">
        <v>41900.77</v>
      </c>
      <c r="F21" s="99">
        <f t="shared" si="0"/>
        <v>129.84671861059746</v>
      </c>
    </row>
    <row r="22" spans="1:6" ht="12.75">
      <c r="A22" s="7" t="s">
        <v>9</v>
      </c>
      <c r="B22" s="37"/>
      <c r="C22" s="77">
        <f>SUM(C23:C28)</f>
        <v>99412.78</v>
      </c>
      <c r="D22" s="77">
        <f>SUM(D23:D28)</f>
        <v>104640.45999999999</v>
      </c>
      <c r="E22" s="77">
        <f>SUM(E23:E28)</f>
        <v>104640.45999999999</v>
      </c>
      <c r="F22" s="99">
        <f t="shared" si="0"/>
        <v>100</v>
      </c>
    </row>
    <row r="23" spans="1:6" ht="12.75">
      <c r="A23" s="7" t="s">
        <v>10</v>
      </c>
      <c r="B23" s="37"/>
      <c r="C23" s="77">
        <v>38857.2</v>
      </c>
      <c r="D23" s="73">
        <v>44032.08</v>
      </c>
      <c r="E23" s="73">
        <v>44032.08</v>
      </c>
      <c r="F23" s="99">
        <f t="shared" si="0"/>
        <v>100</v>
      </c>
    </row>
    <row r="24" spans="1:6" ht="12.75">
      <c r="A24" s="8" t="s">
        <v>140</v>
      </c>
      <c r="B24" s="38"/>
      <c r="C24" s="77">
        <v>696.38</v>
      </c>
      <c r="D24" s="73">
        <v>696.38</v>
      </c>
      <c r="E24" s="73">
        <v>696.38</v>
      </c>
      <c r="F24" s="99">
        <f t="shared" si="0"/>
        <v>100</v>
      </c>
    </row>
    <row r="25" spans="1:6" ht="12.75">
      <c r="A25" s="7" t="s">
        <v>11</v>
      </c>
      <c r="B25" s="37"/>
      <c r="C25" s="77">
        <v>19821</v>
      </c>
      <c r="D25" s="73">
        <v>19821</v>
      </c>
      <c r="E25" s="73">
        <v>19821</v>
      </c>
      <c r="F25" s="99">
        <f t="shared" si="0"/>
        <v>100</v>
      </c>
    </row>
    <row r="26" spans="1:6" ht="12.75">
      <c r="A26" s="8" t="s">
        <v>141</v>
      </c>
      <c r="B26" s="38"/>
      <c r="C26" s="77">
        <v>9794.5</v>
      </c>
      <c r="D26" s="73">
        <v>9794.5</v>
      </c>
      <c r="E26" s="73">
        <v>9794.5</v>
      </c>
      <c r="F26" s="99">
        <f t="shared" si="0"/>
        <v>100</v>
      </c>
    </row>
    <row r="27" spans="1:6" ht="12.75">
      <c r="A27" s="8" t="s">
        <v>242</v>
      </c>
      <c r="B27" s="38"/>
      <c r="C27" s="77">
        <v>304.8</v>
      </c>
      <c r="D27" s="73">
        <v>357.6</v>
      </c>
      <c r="E27" s="73">
        <v>357.6</v>
      </c>
      <c r="F27" s="99">
        <f t="shared" si="0"/>
        <v>100</v>
      </c>
    </row>
    <row r="28" spans="1:6" ht="12.75">
      <c r="A28" s="8" t="s">
        <v>142</v>
      </c>
      <c r="B28" s="38"/>
      <c r="C28" s="77">
        <v>29938.9</v>
      </c>
      <c r="D28" s="73">
        <v>29938.9</v>
      </c>
      <c r="E28" s="73">
        <v>29938.9</v>
      </c>
      <c r="F28" s="99">
        <f t="shared" si="0"/>
        <v>100</v>
      </c>
    </row>
    <row r="29" spans="1:6" ht="12.75">
      <c r="A29" s="8" t="s">
        <v>190</v>
      </c>
      <c r="B29" s="38"/>
      <c r="C29" s="77"/>
      <c r="D29" s="73">
        <v>11116.77</v>
      </c>
      <c r="E29" s="73">
        <v>11947.87</v>
      </c>
      <c r="F29" s="99">
        <f t="shared" si="0"/>
        <v>107.47609242612737</v>
      </c>
    </row>
    <row r="30" spans="1:6" ht="12.75">
      <c r="A30" s="9" t="s">
        <v>215</v>
      </c>
      <c r="B30" s="39"/>
      <c r="C30" s="78">
        <f>SUM(C32:C36)</f>
        <v>25000</v>
      </c>
      <c r="D30" s="78">
        <f>SUM(D32:D36)</f>
        <v>7020</v>
      </c>
      <c r="E30" s="78">
        <f>SUM(E32:E36)</f>
        <v>9518.439999999999</v>
      </c>
      <c r="F30" s="98">
        <f t="shared" si="0"/>
        <v>135.59031339031338</v>
      </c>
    </row>
    <row r="31" spans="1:6" ht="11.25" customHeight="1">
      <c r="A31" s="6" t="s">
        <v>7</v>
      </c>
      <c r="B31" s="36"/>
      <c r="C31" s="77"/>
      <c r="D31" s="73"/>
      <c r="E31" s="73"/>
      <c r="F31" s="99"/>
    </row>
    <row r="32" spans="1:6" ht="12.75">
      <c r="A32" s="44" t="s">
        <v>106</v>
      </c>
      <c r="B32" s="37"/>
      <c r="C32" s="77"/>
      <c r="D32" s="73">
        <v>930</v>
      </c>
      <c r="E32" s="73">
        <v>1030.53</v>
      </c>
      <c r="F32" s="99">
        <f t="shared" si="0"/>
        <v>110.80967741935484</v>
      </c>
    </row>
    <row r="33" spans="1:6" ht="12.75">
      <c r="A33" s="8" t="s">
        <v>101</v>
      </c>
      <c r="B33" s="38"/>
      <c r="C33" s="77"/>
      <c r="D33" s="73">
        <v>0</v>
      </c>
      <c r="E33" s="73">
        <v>1146.62</v>
      </c>
      <c r="F33" s="102" t="s">
        <v>295</v>
      </c>
    </row>
    <row r="34" spans="1:6" ht="12.75">
      <c r="A34" s="8" t="s">
        <v>104</v>
      </c>
      <c r="B34" s="38"/>
      <c r="C34" s="77"/>
      <c r="D34" s="73">
        <v>6090</v>
      </c>
      <c r="E34" s="73">
        <v>7341.29</v>
      </c>
      <c r="F34" s="99">
        <f t="shared" si="0"/>
        <v>120.54663382594417</v>
      </c>
    </row>
    <row r="35" spans="1:6" ht="12.75" hidden="1">
      <c r="A35" s="8" t="s">
        <v>111</v>
      </c>
      <c r="B35" s="38"/>
      <c r="C35" s="77"/>
      <c r="D35" s="73">
        <v>0</v>
      </c>
      <c r="E35" s="73"/>
      <c r="F35" s="99" t="e">
        <f t="shared" si="0"/>
        <v>#DIV/0!</v>
      </c>
    </row>
    <row r="36" spans="1:6" ht="12.75">
      <c r="A36" s="44" t="s">
        <v>243</v>
      </c>
      <c r="B36" s="37"/>
      <c r="C36" s="77">
        <v>25000</v>
      </c>
      <c r="D36" s="73">
        <v>0</v>
      </c>
      <c r="E36" s="73">
        <v>0</v>
      </c>
      <c r="F36" s="102" t="s">
        <v>295</v>
      </c>
    </row>
    <row r="37" spans="1:6" ht="12.75">
      <c r="A37" s="9" t="s">
        <v>216</v>
      </c>
      <c r="B37" s="37"/>
      <c r="C37" s="77"/>
      <c r="D37" s="73"/>
      <c r="E37" s="73"/>
      <c r="F37" s="99"/>
    </row>
    <row r="38" spans="1:6" ht="12.75">
      <c r="A38" s="5" t="s">
        <v>13</v>
      </c>
      <c r="B38" s="35"/>
      <c r="C38" s="75">
        <f>SUM(C40:C59)</f>
        <v>92300.5</v>
      </c>
      <c r="D38" s="75">
        <f>SUM(D40:D59)</f>
        <v>8860503.1</v>
      </c>
      <c r="E38" s="75">
        <f>SUM(E40:E59)</f>
        <v>8860503.09</v>
      </c>
      <c r="F38" s="98">
        <f t="shared" si="0"/>
        <v>99.9999998871396</v>
      </c>
    </row>
    <row r="39" spans="1:6" ht="10.5" customHeight="1">
      <c r="A39" s="10" t="s">
        <v>14</v>
      </c>
      <c r="B39" s="40"/>
      <c r="C39" s="77"/>
      <c r="D39" s="73"/>
      <c r="E39" s="73"/>
      <c r="F39" s="99"/>
    </row>
    <row r="40" spans="1:6" ht="12.75">
      <c r="A40" s="8" t="s">
        <v>15</v>
      </c>
      <c r="B40" s="38"/>
      <c r="C40" s="77">
        <v>92050.5</v>
      </c>
      <c r="D40" s="73">
        <v>92050.5</v>
      </c>
      <c r="E40" s="73">
        <v>92050.5</v>
      </c>
      <c r="F40" s="99">
        <f t="shared" si="0"/>
        <v>100</v>
      </c>
    </row>
    <row r="41" spans="1:6" ht="12.75">
      <c r="A41" s="8" t="s">
        <v>16</v>
      </c>
      <c r="B41" s="38"/>
      <c r="C41" s="77"/>
      <c r="D41" s="73">
        <v>5588.37</v>
      </c>
      <c r="E41" s="73">
        <v>5588.37</v>
      </c>
      <c r="F41" s="99">
        <f t="shared" si="0"/>
        <v>100</v>
      </c>
    </row>
    <row r="42" spans="1:6" ht="12.75">
      <c r="A42" s="8" t="s">
        <v>17</v>
      </c>
      <c r="B42" s="38"/>
      <c r="C42" s="77"/>
      <c r="D42" s="73">
        <v>7418259.75</v>
      </c>
      <c r="E42" s="73">
        <v>7418259.75</v>
      </c>
      <c r="F42" s="99">
        <f t="shared" si="0"/>
        <v>100</v>
      </c>
    </row>
    <row r="43" spans="1:6" ht="12.75">
      <c r="A43" s="8" t="s">
        <v>18</v>
      </c>
      <c r="B43" s="38"/>
      <c r="C43" s="77"/>
      <c r="D43" s="73">
        <v>1001767.57</v>
      </c>
      <c r="E43" s="73">
        <v>1001767.56</v>
      </c>
      <c r="F43" s="99">
        <f t="shared" si="0"/>
        <v>99.99999900176446</v>
      </c>
    </row>
    <row r="44" spans="1:6" ht="12.75">
      <c r="A44" s="8" t="s">
        <v>19</v>
      </c>
      <c r="B44" s="38"/>
      <c r="C44" s="77"/>
      <c r="D44" s="73">
        <v>22681.64</v>
      </c>
      <c r="E44" s="73">
        <v>22681.64</v>
      </c>
      <c r="F44" s="99">
        <f t="shared" si="0"/>
        <v>100</v>
      </c>
    </row>
    <row r="45" spans="1:6" ht="12.75">
      <c r="A45" s="8" t="s">
        <v>20</v>
      </c>
      <c r="B45" s="38"/>
      <c r="C45" s="77"/>
      <c r="D45" s="73">
        <v>2211.9</v>
      </c>
      <c r="E45" s="73">
        <v>2211.9</v>
      </c>
      <c r="F45" s="99">
        <f t="shared" si="0"/>
        <v>100</v>
      </c>
    </row>
    <row r="46" spans="1:6" ht="12.75">
      <c r="A46" s="8" t="s">
        <v>269</v>
      </c>
      <c r="B46" s="38"/>
      <c r="C46" s="77"/>
      <c r="D46" s="73">
        <v>9285.58</v>
      </c>
      <c r="E46" s="73">
        <v>9285.58</v>
      </c>
      <c r="F46" s="99">
        <f t="shared" si="0"/>
        <v>100</v>
      </c>
    </row>
    <row r="47" spans="1:6" ht="12.75">
      <c r="A47" s="8" t="s">
        <v>21</v>
      </c>
      <c r="B47" s="38"/>
      <c r="C47" s="77"/>
      <c r="D47" s="73">
        <v>1165.08</v>
      </c>
      <c r="E47" s="73">
        <v>1165.08</v>
      </c>
      <c r="F47" s="99">
        <f t="shared" si="0"/>
        <v>100</v>
      </c>
    </row>
    <row r="48" spans="1:6" ht="12.75">
      <c r="A48" s="8" t="s">
        <v>135</v>
      </c>
      <c r="B48" s="38"/>
      <c r="C48" s="77"/>
      <c r="D48" s="73">
        <v>277153.29</v>
      </c>
      <c r="E48" s="73">
        <v>277153.29</v>
      </c>
      <c r="F48" s="99">
        <f t="shared" si="0"/>
        <v>100</v>
      </c>
    </row>
    <row r="49" spans="1:6" ht="12.75">
      <c r="A49" s="8" t="s">
        <v>145</v>
      </c>
      <c r="B49" s="38"/>
      <c r="C49" s="77"/>
      <c r="D49" s="73">
        <v>5067.28</v>
      </c>
      <c r="E49" s="73">
        <v>5067.28</v>
      </c>
      <c r="F49" s="99">
        <f t="shared" si="0"/>
        <v>100</v>
      </c>
    </row>
    <row r="50" spans="1:6" ht="12.75">
      <c r="A50" s="8" t="s">
        <v>304</v>
      </c>
      <c r="B50" s="38"/>
      <c r="C50" s="77"/>
      <c r="D50" s="73">
        <v>316.64</v>
      </c>
      <c r="E50" s="73">
        <v>316.64</v>
      </c>
      <c r="F50" s="99">
        <f t="shared" si="0"/>
        <v>100</v>
      </c>
    </row>
    <row r="51" spans="1:6" ht="12.75">
      <c r="A51" s="8" t="s">
        <v>22</v>
      </c>
      <c r="B51" s="38"/>
      <c r="C51" s="77"/>
      <c r="D51" s="73">
        <v>3590.25</v>
      </c>
      <c r="E51" s="73">
        <v>3590.25</v>
      </c>
      <c r="F51" s="99">
        <f t="shared" si="0"/>
        <v>100</v>
      </c>
    </row>
    <row r="52" spans="1:6" ht="12.75">
      <c r="A52" s="8" t="s">
        <v>23</v>
      </c>
      <c r="B52" s="38"/>
      <c r="C52" s="77"/>
      <c r="D52" s="73">
        <v>655</v>
      </c>
      <c r="E52" s="73">
        <v>655</v>
      </c>
      <c r="F52" s="99">
        <f t="shared" si="0"/>
        <v>100</v>
      </c>
    </row>
    <row r="53" spans="1:6" ht="12.75" hidden="1">
      <c r="A53" s="8" t="s">
        <v>194</v>
      </c>
      <c r="B53" s="38"/>
      <c r="C53" s="77"/>
      <c r="D53" s="73"/>
      <c r="E53" s="73"/>
      <c r="F53" s="99" t="e">
        <f t="shared" si="0"/>
        <v>#DIV/0!</v>
      </c>
    </row>
    <row r="54" spans="1:6" ht="12.75" hidden="1">
      <c r="A54" s="8" t="s">
        <v>146</v>
      </c>
      <c r="B54" s="38"/>
      <c r="C54" s="77"/>
      <c r="D54" s="73">
        <v>0</v>
      </c>
      <c r="E54" s="73">
        <v>0</v>
      </c>
      <c r="F54" s="99" t="e">
        <f t="shared" si="0"/>
        <v>#DIV/0!</v>
      </c>
    </row>
    <row r="55" spans="1:6" ht="12.75">
      <c r="A55" s="8" t="s">
        <v>24</v>
      </c>
      <c r="B55" s="38"/>
      <c r="C55" s="77"/>
      <c r="D55" s="73">
        <v>15000</v>
      </c>
      <c r="E55" s="73">
        <v>15000</v>
      </c>
      <c r="F55" s="99">
        <f t="shared" si="0"/>
        <v>100</v>
      </c>
    </row>
    <row r="56" spans="1:6" ht="12.75">
      <c r="A56" s="8" t="s">
        <v>305</v>
      </c>
      <c r="B56" s="38"/>
      <c r="C56" s="77"/>
      <c r="D56" s="73">
        <v>1049.24</v>
      </c>
      <c r="E56" s="73">
        <v>1049.24</v>
      </c>
      <c r="F56" s="99">
        <f t="shared" si="0"/>
        <v>100</v>
      </c>
    </row>
    <row r="57" spans="1:6" ht="12.75">
      <c r="A57" s="8" t="s">
        <v>25</v>
      </c>
      <c r="B57" s="38"/>
      <c r="C57" s="77"/>
      <c r="D57" s="73">
        <v>2316.48</v>
      </c>
      <c r="E57" s="73">
        <v>2316.48</v>
      </c>
      <c r="F57" s="99">
        <f t="shared" si="0"/>
        <v>100</v>
      </c>
    </row>
    <row r="58" spans="1:6" ht="12.75">
      <c r="A58" s="8" t="s">
        <v>278</v>
      </c>
      <c r="B58" s="38"/>
      <c r="C58" s="77">
        <v>250</v>
      </c>
      <c r="D58" s="73">
        <v>2344.53</v>
      </c>
      <c r="E58" s="73">
        <v>2344.53</v>
      </c>
      <c r="F58" s="99">
        <f t="shared" si="0"/>
        <v>100</v>
      </c>
    </row>
    <row r="59" spans="1:6" ht="12.75" hidden="1">
      <c r="A59" s="8" t="s">
        <v>149</v>
      </c>
      <c r="B59" s="38"/>
      <c r="C59" s="77"/>
      <c r="D59" s="73">
        <v>0</v>
      </c>
      <c r="E59" s="73"/>
      <c r="F59" s="99" t="e">
        <f t="shared" si="0"/>
        <v>#DIV/0!</v>
      </c>
    </row>
    <row r="60" spans="1:6" ht="12.75" hidden="1">
      <c r="A60" s="9" t="s">
        <v>26</v>
      </c>
      <c r="B60" s="39"/>
      <c r="C60" s="78">
        <f>SUM(C62:C64)</f>
        <v>0</v>
      </c>
      <c r="D60" s="78">
        <v>0</v>
      </c>
      <c r="E60" s="73"/>
      <c r="F60" s="99" t="e">
        <f t="shared" si="0"/>
        <v>#DIV/0!</v>
      </c>
    </row>
    <row r="61" spans="1:6" ht="12.75" hidden="1">
      <c r="A61" s="6" t="s">
        <v>14</v>
      </c>
      <c r="B61" s="36"/>
      <c r="C61" s="77"/>
      <c r="D61" s="73"/>
      <c r="E61" s="73"/>
      <c r="F61" s="99" t="e">
        <f t="shared" si="0"/>
        <v>#DIV/0!</v>
      </c>
    </row>
    <row r="62" spans="1:6" ht="12.75" hidden="1">
      <c r="A62" s="8" t="s">
        <v>27</v>
      </c>
      <c r="B62" s="38"/>
      <c r="C62" s="77"/>
      <c r="D62" s="73">
        <v>0</v>
      </c>
      <c r="E62" s="73"/>
      <c r="F62" s="99" t="e">
        <f t="shared" si="0"/>
        <v>#DIV/0!</v>
      </c>
    </row>
    <row r="63" spans="1:6" ht="12.75" hidden="1">
      <c r="A63" s="8" t="s">
        <v>28</v>
      </c>
      <c r="B63" s="38"/>
      <c r="C63" s="77"/>
      <c r="D63" s="73">
        <v>0</v>
      </c>
      <c r="E63" s="73"/>
      <c r="F63" s="99" t="e">
        <f t="shared" si="0"/>
        <v>#DIV/0!</v>
      </c>
    </row>
    <row r="64" spans="1:6" ht="12.75" hidden="1">
      <c r="A64" s="8" t="s">
        <v>29</v>
      </c>
      <c r="B64" s="38"/>
      <c r="C64" s="77"/>
      <c r="D64" s="73">
        <v>0</v>
      </c>
      <c r="E64" s="73"/>
      <c r="F64" s="99" t="e">
        <f t="shared" si="0"/>
        <v>#DIV/0!</v>
      </c>
    </row>
    <row r="65" spans="1:6" ht="12.75">
      <c r="A65" s="5" t="s">
        <v>30</v>
      </c>
      <c r="B65" s="35"/>
      <c r="C65" s="75">
        <f>SUM(C67:C83)</f>
        <v>0</v>
      </c>
      <c r="D65" s="75">
        <f>SUM(D67:D83)</f>
        <v>1209561.8399999999</v>
      </c>
      <c r="E65" s="75">
        <f>SUM(E67:E83)</f>
        <v>1209561.8199999998</v>
      </c>
      <c r="F65" s="98">
        <f t="shared" si="0"/>
        <v>99.99999834650868</v>
      </c>
    </row>
    <row r="66" spans="1:6" ht="12.75">
      <c r="A66" s="10" t="s">
        <v>14</v>
      </c>
      <c r="B66" s="40"/>
      <c r="C66" s="77"/>
      <c r="D66" s="73"/>
      <c r="E66" s="73"/>
      <c r="F66" s="99"/>
    </row>
    <row r="67" spans="1:6" ht="12.75">
      <c r="A67" s="8" t="s">
        <v>17</v>
      </c>
      <c r="B67" s="38"/>
      <c r="C67" s="77"/>
      <c r="D67" s="73">
        <v>3131.83</v>
      </c>
      <c r="E67" s="73">
        <v>3131.83</v>
      </c>
      <c r="F67" s="99">
        <f t="shared" si="0"/>
        <v>100</v>
      </c>
    </row>
    <row r="68" spans="1:6" ht="12.75" hidden="1">
      <c r="A68" s="12" t="s">
        <v>18</v>
      </c>
      <c r="B68" s="41"/>
      <c r="C68" s="77"/>
      <c r="D68" s="73">
        <v>0</v>
      </c>
      <c r="E68" s="73">
        <v>0</v>
      </c>
      <c r="F68" s="99" t="e">
        <f t="shared" si="0"/>
        <v>#DIV/0!</v>
      </c>
    </row>
    <row r="69" spans="1:6" ht="12.75">
      <c r="A69" s="12" t="s">
        <v>16</v>
      </c>
      <c r="B69" s="41"/>
      <c r="C69" s="77"/>
      <c r="D69" s="73">
        <v>35598.48</v>
      </c>
      <c r="E69" s="73">
        <v>35598.48</v>
      </c>
      <c r="F69" s="99">
        <f t="shared" si="0"/>
        <v>100</v>
      </c>
    </row>
    <row r="70" spans="1:6" ht="12.75">
      <c r="A70" s="12" t="s">
        <v>31</v>
      </c>
      <c r="B70" s="41"/>
      <c r="C70" s="77"/>
      <c r="D70" s="73">
        <v>81993.7</v>
      </c>
      <c r="E70" s="73">
        <v>81993.7</v>
      </c>
      <c r="F70" s="99">
        <f t="shared" si="0"/>
        <v>100</v>
      </c>
    </row>
    <row r="71" spans="1:6" ht="12.75">
      <c r="A71" s="8" t="s">
        <v>19</v>
      </c>
      <c r="B71" s="38"/>
      <c r="C71" s="77"/>
      <c r="D71" s="73">
        <v>701937.77</v>
      </c>
      <c r="E71" s="73">
        <v>701937.76</v>
      </c>
      <c r="F71" s="99">
        <f t="shared" si="0"/>
        <v>99.99999857537229</v>
      </c>
    </row>
    <row r="72" spans="1:6" ht="12.75" hidden="1">
      <c r="A72" s="8" t="s">
        <v>269</v>
      </c>
      <c r="B72" s="38"/>
      <c r="C72" s="77"/>
      <c r="D72" s="73">
        <v>0</v>
      </c>
      <c r="E72" s="73">
        <v>0</v>
      </c>
      <c r="F72" s="99" t="e">
        <f t="shared" si="0"/>
        <v>#DIV/0!</v>
      </c>
    </row>
    <row r="73" spans="1:6" ht="12.75">
      <c r="A73" s="8" t="s">
        <v>20</v>
      </c>
      <c r="B73" s="38"/>
      <c r="C73" s="77"/>
      <c r="D73" s="73">
        <v>3379.97</v>
      </c>
      <c r="E73" s="73">
        <v>3379.97</v>
      </c>
      <c r="F73" s="99">
        <f t="shared" si="0"/>
        <v>100</v>
      </c>
    </row>
    <row r="74" spans="1:6" ht="12.75">
      <c r="A74" s="8" t="s">
        <v>306</v>
      </c>
      <c r="B74" s="38"/>
      <c r="C74" s="77"/>
      <c r="D74" s="73">
        <v>2149.57</v>
      </c>
      <c r="E74" s="73">
        <v>2149.56</v>
      </c>
      <c r="F74" s="99">
        <f t="shared" si="0"/>
        <v>99.99953479067905</v>
      </c>
    </row>
    <row r="75" spans="1:6" ht="12.75">
      <c r="A75" s="8" t="s">
        <v>145</v>
      </c>
      <c r="B75" s="38"/>
      <c r="C75" s="77"/>
      <c r="D75" s="73">
        <v>147244.52</v>
      </c>
      <c r="E75" s="73">
        <v>147244.52</v>
      </c>
      <c r="F75" s="99">
        <f t="shared" si="0"/>
        <v>100</v>
      </c>
    </row>
    <row r="76" spans="1:6" ht="12.75">
      <c r="A76" s="8" t="s">
        <v>288</v>
      </c>
      <c r="B76" s="38"/>
      <c r="C76" s="77"/>
      <c r="D76" s="73">
        <v>4660.83</v>
      </c>
      <c r="E76" s="73">
        <v>4660.83</v>
      </c>
      <c r="F76" s="99">
        <f t="shared" si="0"/>
        <v>100</v>
      </c>
    </row>
    <row r="77" spans="1:6" ht="12.75" hidden="1">
      <c r="A77" s="8" t="s">
        <v>146</v>
      </c>
      <c r="B77" s="38"/>
      <c r="C77" s="77"/>
      <c r="D77" s="73">
        <v>0</v>
      </c>
      <c r="E77" s="73">
        <v>0</v>
      </c>
      <c r="F77" s="99" t="e">
        <f aca="true" t="shared" si="1" ref="F77:F139">E77/D77*100</f>
        <v>#DIV/0!</v>
      </c>
    </row>
    <row r="78" spans="1:6" ht="12.75">
      <c r="A78" s="8" t="s">
        <v>32</v>
      </c>
      <c r="B78" s="38"/>
      <c r="C78" s="77"/>
      <c r="D78" s="73">
        <v>144103.6</v>
      </c>
      <c r="E78" s="73">
        <v>144103.6</v>
      </c>
      <c r="F78" s="99">
        <f t="shared" si="1"/>
        <v>100</v>
      </c>
    </row>
    <row r="79" spans="1:6" ht="12.75">
      <c r="A79" s="8" t="s">
        <v>33</v>
      </c>
      <c r="B79" s="38"/>
      <c r="C79" s="77"/>
      <c r="D79" s="73">
        <v>664.15</v>
      </c>
      <c r="E79" s="73">
        <v>664.15</v>
      </c>
      <c r="F79" s="99">
        <f t="shared" si="1"/>
        <v>100</v>
      </c>
    </row>
    <row r="80" spans="1:6" ht="12.75" hidden="1">
      <c r="A80" s="8" t="s">
        <v>34</v>
      </c>
      <c r="B80" s="38"/>
      <c r="C80" s="77"/>
      <c r="D80" s="73">
        <v>0</v>
      </c>
      <c r="E80" s="73">
        <v>0</v>
      </c>
      <c r="F80" s="99" t="e">
        <f t="shared" si="1"/>
        <v>#DIV/0!</v>
      </c>
    </row>
    <row r="81" spans="1:6" ht="12.75">
      <c r="A81" s="8" t="s">
        <v>22</v>
      </c>
      <c r="B81" s="38"/>
      <c r="C81" s="77"/>
      <c r="D81" s="73">
        <v>54131.94</v>
      </c>
      <c r="E81" s="73">
        <v>54131.94</v>
      </c>
      <c r="F81" s="99">
        <f t="shared" si="1"/>
        <v>100</v>
      </c>
    </row>
    <row r="82" spans="1:6" ht="12.75">
      <c r="A82" s="8" t="s">
        <v>25</v>
      </c>
      <c r="B82" s="38"/>
      <c r="C82" s="77"/>
      <c r="D82" s="73">
        <v>30565.48</v>
      </c>
      <c r="E82" s="73">
        <v>30565.48</v>
      </c>
      <c r="F82" s="99">
        <f t="shared" si="1"/>
        <v>100</v>
      </c>
    </row>
    <row r="83" spans="1:6" ht="12.75" hidden="1">
      <c r="A83" s="8" t="s">
        <v>149</v>
      </c>
      <c r="B83" s="38"/>
      <c r="C83" s="77"/>
      <c r="D83" s="73">
        <v>0</v>
      </c>
      <c r="E83" s="73"/>
      <c r="F83" s="99" t="e">
        <f t="shared" si="1"/>
        <v>#DIV/0!</v>
      </c>
    </row>
    <row r="84" spans="1:6" ht="15" customHeight="1" hidden="1">
      <c r="A84" s="9" t="s">
        <v>35</v>
      </c>
      <c r="B84" s="39"/>
      <c r="C84" s="78">
        <f>SUM(C86:C88)</f>
        <v>0</v>
      </c>
      <c r="D84" s="78">
        <v>0</v>
      </c>
      <c r="E84" s="73"/>
      <c r="F84" s="99" t="e">
        <f t="shared" si="1"/>
        <v>#DIV/0!</v>
      </c>
    </row>
    <row r="85" spans="1:6" ht="12.75" hidden="1">
      <c r="A85" s="6" t="s">
        <v>14</v>
      </c>
      <c r="B85" s="36"/>
      <c r="C85" s="77"/>
      <c r="D85" s="73"/>
      <c r="E85" s="73"/>
      <c r="F85" s="99" t="e">
        <f t="shared" si="1"/>
        <v>#DIV/0!</v>
      </c>
    </row>
    <row r="86" spans="1:6" ht="12.75" hidden="1">
      <c r="A86" s="8" t="s">
        <v>36</v>
      </c>
      <c r="B86" s="38"/>
      <c r="C86" s="77"/>
      <c r="D86" s="73">
        <v>0</v>
      </c>
      <c r="E86" s="73"/>
      <c r="F86" s="99" t="e">
        <f t="shared" si="1"/>
        <v>#DIV/0!</v>
      </c>
    </row>
    <row r="87" spans="1:6" ht="12.75" hidden="1">
      <c r="A87" s="8" t="s">
        <v>12</v>
      </c>
      <c r="B87" s="38"/>
      <c r="C87" s="77"/>
      <c r="D87" s="73">
        <v>0</v>
      </c>
      <c r="E87" s="73"/>
      <c r="F87" s="99" t="e">
        <f t="shared" si="1"/>
        <v>#DIV/0!</v>
      </c>
    </row>
    <row r="88" spans="1:6" ht="12.75" hidden="1">
      <c r="A88" s="8" t="s">
        <v>28</v>
      </c>
      <c r="B88" s="38"/>
      <c r="C88" s="77"/>
      <c r="D88" s="73">
        <v>0</v>
      </c>
      <c r="E88" s="73"/>
      <c r="F88" s="99" t="e">
        <f t="shared" si="1"/>
        <v>#DIV/0!</v>
      </c>
    </row>
    <row r="89" spans="1:6" ht="16.5" thickBot="1">
      <c r="A89" s="13" t="s">
        <v>37</v>
      </c>
      <c r="B89" s="42"/>
      <c r="C89" s="85">
        <f>C10+C15+C38+C65+C30+C84</f>
        <v>4503004.28</v>
      </c>
      <c r="D89" s="85">
        <f>D10+D15+D38+D65+D30+D84</f>
        <v>15376766.079999998</v>
      </c>
      <c r="E89" s="85">
        <f>E10+E15+E38+E65+E30+E84</f>
        <v>15529296.27</v>
      </c>
      <c r="F89" s="101">
        <f t="shared" si="1"/>
        <v>100.99195233384211</v>
      </c>
    </row>
    <row r="90" spans="1:6" ht="12.75">
      <c r="A90" s="5" t="s">
        <v>38</v>
      </c>
      <c r="B90" s="35"/>
      <c r="C90" s="75"/>
      <c r="D90" s="73"/>
      <c r="E90" s="73"/>
      <c r="F90" s="99"/>
    </row>
    <row r="91" spans="1:6" ht="12.75">
      <c r="A91" s="5" t="s">
        <v>54</v>
      </c>
      <c r="B91" s="47"/>
      <c r="C91" s="75">
        <f>C92+C101</f>
        <v>101345</v>
      </c>
      <c r="D91" s="75">
        <f>D92+D101</f>
        <v>236988.23</v>
      </c>
      <c r="E91" s="115">
        <f>E92+E101</f>
        <v>170530.88</v>
      </c>
      <c r="F91" s="98">
        <f t="shared" si="1"/>
        <v>71.95753139301475</v>
      </c>
    </row>
    <row r="92" spans="1:6" ht="12.75">
      <c r="A92" s="14" t="s">
        <v>40</v>
      </c>
      <c r="B92" s="47"/>
      <c r="C92" s="80">
        <f>SUM(C94:C99)</f>
        <v>69345</v>
      </c>
      <c r="D92" s="80">
        <f>SUM(D94:D99)</f>
        <v>96941.53</v>
      </c>
      <c r="E92" s="80">
        <f>SUM(E94:E99)</f>
        <v>92481.95999999999</v>
      </c>
      <c r="F92" s="104">
        <f t="shared" si="1"/>
        <v>95.39973218908345</v>
      </c>
    </row>
    <row r="93" spans="1:6" ht="12.75">
      <c r="A93" s="10" t="s">
        <v>14</v>
      </c>
      <c r="B93" s="43"/>
      <c r="C93" s="77"/>
      <c r="D93" s="73"/>
      <c r="E93" s="73"/>
      <c r="F93" s="99"/>
    </row>
    <row r="94" spans="1:6" ht="12.75">
      <c r="A94" s="8" t="s">
        <v>42</v>
      </c>
      <c r="B94" s="43"/>
      <c r="C94" s="77">
        <v>9745</v>
      </c>
      <c r="D94" s="73">
        <v>9745</v>
      </c>
      <c r="E94" s="73">
        <v>7125.56</v>
      </c>
      <c r="F94" s="99">
        <f t="shared" si="1"/>
        <v>73.12016418676245</v>
      </c>
    </row>
    <row r="95" spans="1:6" ht="12.75" hidden="1">
      <c r="A95" s="8" t="s">
        <v>56</v>
      </c>
      <c r="B95" s="43"/>
      <c r="C95" s="77"/>
      <c r="D95" s="73">
        <v>0</v>
      </c>
      <c r="E95" s="73"/>
      <c r="F95" s="99" t="e">
        <f t="shared" si="1"/>
        <v>#DIV/0!</v>
      </c>
    </row>
    <row r="96" spans="1:6" ht="12.75">
      <c r="A96" s="12" t="s">
        <v>199</v>
      </c>
      <c r="B96" s="43"/>
      <c r="C96" s="77">
        <v>59600</v>
      </c>
      <c r="D96" s="73">
        <v>59600</v>
      </c>
      <c r="E96" s="73">
        <v>59600</v>
      </c>
      <c r="F96" s="99">
        <f t="shared" si="1"/>
        <v>100</v>
      </c>
    </row>
    <row r="97" spans="1:6" ht="12.75">
      <c r="A97" s="8" t="s">
        <v>57</v>
      </c>
      <c r="B97" s="43">
        <v>98278</v>
      </c>
      <c r="C97" s="77"/>
      <c r="D97" s="73">
        <v>5208.37</v>
      </c>
      <c r="E97" s="73">
        <v>5208.37</v>
      </c>
      <c r="F97" s="99">
        <f t="shared" si="1"/>
        <v>100</v>
      </c>
    </row>
    <row r="98" spans="1:6" ht="12.75" hidden="1">
      <c r="A98" s="8" t="s">
        <v>71</v>
      </c>
      <c r="B98" s="43"/>
      <c r="C98" s="77"/>
      <c r="D98" s="73"/>
      <c r="E98" s="73"/>
      <c r="F98" s="99" t="e">
        <f t="shared" si="1"/>
        <v>#DIV/0!</v>
      </c>
    </row>
    <row r="99" spans="1:6" ht="12.75">
      <c r="A99" s="7" t="s">
        <v>58</v>
      </c>
      <c r="B99" s="43"/>
      <c r="C99" s="77"/>
      <c r="D99" s="73">
        <v>22388.16</v>
      </c>
      <c r="E99" s="73">
        <v>20548.03</v>
      </c>
      <c r="F99" s="99">
        <f t="shared" si="1"/>
        <v>91.78078948872975</v>
      </c>
    </row>
    <row r="100" spans="1:6" ht="12.75" hidden="1">
      <c r="A100" s="7" t="s">
        <v>59</v>
      </c>
      <c r="B100" s="43"/>
      <c r="C100" s="77"/>
      <c r="D100" s="73"/>
      <c r="E100" s="73"/>
      <c r="F100" s="99" t="e">
        <f t="shared" si="1"/>
        <v>#DIV/0!</v>
      </c>
    </row>
    <row r="101" spans="1:6" ht="12.75">
      <c r="A101" s="15" t="s">
        <v>45</v>
      </c>
      <c r="B101" s="47"/>
      <c r="C101" s="81">
        <f>SUM(C103:C108)</f>
        <v>32000</v>
      </c>
      <c r="D101" s="81">
        <f>SUM(D103:D108)</f>
        <v>140046.7</v>
      </c>
      <c r="E101" s="81">
        <f>SUM(E103:E108)</f>
        <v>78048.92</v>
      </c>
      <c r="F101" s="104">
        <f t="shared" si="1"/>
        <v>55.73063842275469</v>
      </c>
    </row>
    <row r="102" spans="1:6" ht="12.75">
      <c r="A102" s="6" t="s">
        <v>14</v>
      </c>
      <c r="B102" s="43"/>
      <c r="C102" s="78"/>
      <c r="D102" s="73"/>
      <c r="E102" s="73"/>
      <c r="F102" s="99"/>
    </row>
    <row r="103" spans="1:6" ht="12.75">
      <c r="A103" s="7" t="s">
        <v>60</v>
      </c>
      <c r="B103" s="43"/>
      <c r="C103" s="77"/>
      <c r="D103" s="73">
        <v>51561.36</v>
      </c>
      <c r="E103" s="73">
        <v>26773</v>
      </c>
      <c r="F103" s="99">
        <f t="shared" si="1"/>
        <v>51.92454194381219</v>
      </c>
    </row>
    <row r="104" spans="1:6" ht="12.75">
      <c r="A104" s="12" t="s">
        <v>239</v>
      </c>
      <c r="B104" s="43"/>
      <c r="C104" s="77"/>
      <c r="D104" s="73">
        <v>18780</v>
      </c>
      <c r="E104" s="73">
        <v>18780</v>
      </c>
      <c r="F104" s="99">
        <f t="shared" si="1"/>
        <v>100</v>
      </c>
    </row>
    <row r="105" spans="1:6" ht="12.75" hidden="1">
      <c r="A105" s="7" t="s">
        <v>46</v>
      </c>
      <c r="B105" s="43"/>
      <c r="C105" s="77"/>
      <c r="D105" s="73">
        <v>0</v>
      </c>
      <c r="E105" s="73"/>
      <c r="F105" s="99" t="e">
        <f t="shared" si="1"/>
        <v>#DIV/0!</v>
      </c>
    </row>
    <row r="106" spans="1:6" ht="12.75">
      <c r="A106" s="8" t="s">
        <v>71</v>
      </c>
      <c r="B106" s="43"/>
      <c r="C106" s="77"/>
      <c r="D106" s="73">
        <v>11305</v>
      </c>
      <c r="E106" s="73">
        <v>11305</v>
      </c>
      <c r="F106" s="99">
        <f t="shared" si="1"/>
        <v>100</v>
      </c>
    </row>
    <row r="107" spans="1:6" ht="12.75">
      <c r="A107" s="8" t="s">
        <v>244</v>
      </c>
      <c r="B107" s="43">
        <v>1011</v>
      </c>
      <c r="C107" s="77">
        <v>2000</v>
      </c>
      <c r="D107" s="73">
        <v>2000</v>
      </c>
      <c r="E107" s="73">
        <v>0</v>
      </c>
      <c r="F107" s="99">
        <f t="shared" si="1"/>
        <v>0</v>
      </c>
    </row>
    <row r="108" spans="1:6" ht="12.75">
      <c r="A108" s="16" t="s">
        <v>58</v>
      </c>
      <c r="B108" s="46"/>
      <c r="C108" s="91">
        <v>30000</v>
      </c>
      <c r="D108" s="74">
        <v>56400.34</v>
      </c>
      <c r="E108" s="74">
        <v>21190.92</v>
      </c>
      <c r="F108" s="103">
        <f t="shared" si="1"/>
        <v>37.5723266916476</v>
      </c>
    </row>
    <row r="109" spans="1:6" ht="12.75" hidden="1">
      <c r="A109" s="16" t="s">
        <v>61</v>
      </c>
      <c r="B109" s="46"/>
      <c r="C109" s="91"/>
      <c r="D109" s="74">
        <v>52730.43</v>
      </c>
      <c r="E109" s="74">
        <v>21786.57</v>
      </c>
      <c r="F109" s="103">
        <f t="shared" si="1"/>
        <v>41.31688287009986</v>
      </c>
    </row>
    <row r="110" spans="1:6" ht="12.75">
      <c r="A110" s="9" t="s">
        <v>62</v>
      </c>
      <c r="B110" s="47"/>
      <c r="C110" s="78">
        <f>C111+C117</f>
        <v>11546.38</v>
      </c>
      <c r="D110" s="78">
        <f>D111+D117</f>
        <v>19493.38</v>
      </c>
      <c r="E110" s="78">
        <f>E111+E117</f>
        <v>18576.28</v>
      </c>
      <c r="F110" s="98">
        <f t="shared" si="1"/>
        <v>95.29532590038258</v>
      </c>
    </row>
    <row r="111" spans="1:6" ht="12.75">
      <c r="A111" s="14" t="s">
        <v>40</v>
      </c>
      <c r="B111" s="47"/>
      <c r="C111" s="80">
        <f>SUM(C113:C116)</f>
        <v>11546.38</v>
      </c>
      <c r="D111" s="80">
        <f>SUM(D113:D116)</f>
        <v>19493.38</v>
      </c>
      <c r="E111" s="80">
        <f>SUM(E113:E116)</f>
        <v>18576.28</v>
      </c>
      <c r="F111" s="104">
        <f t="shared" si="1"/>
        <v>95.29532590038258</v>
      </c>
    </row>
    <row r="112" spans="1:6" ht="12.75">
      <c r="A112" s="10" t="s">
        <v>14</v>
      </c>
      <c r="B112" s="43"/>
      <c r="C112" s="77"/>
      <c r="D112" s="73"/>
      <c r="E112" s="73"/>
      <c r="F112" s="99"/>
    </row>
    <row r="113" spans="1:6" ht="12.75">
      <c r="A113" s="8" t="s">
        <v>42</v>
      </c>
      <c r="B113" s="43"/>
      <c r="C113" s="77">
        <v>10882.38</v>
      </c>
      <c r="D113" s="73">
        <v>14734.82</v>
      </c>
      <c r="E113" s="73">
        <v>13825.79</v>
      </c>
      <c r="F113" s="99">
        <f t="shared" si="1"/>
        <v>93.83073563165347</v>
      </c>
    </row>
    <row r="114" spans="1:6" ht="12.75">
      <c r="A114" s="21" t="s">
        <v>72</v>
      </c>
      <c r="B114" s="43">
        <v>1245</v>
      </c>
      <c r="C114" s="77">
        <v>664</v>
      </c>
      <c r="D114" s="73">
        <v>664</v>
      </c>
      <c r="E114" s="73">
        <v>660.82</v>
      </c>
      <c r="F114" s="99">
        <f t="shared" si="1"/>
        <v>99.52108433734941</v>
      </c>
    </row>
    <row r="115" spans="1:6" ht="12.75">
      <c r="A115" s="21" t="s">
        <v>63</v>
      </c>
      <c r="B115" s="43">
        <v>33166</v>
      </c>
      <c r="C115" s="77"/>
      <c r="D115" s="73">
        <v>2843</v>
      </c>
      <c r="E115" s="73">
        <v>2843</v>
      </c>
      <c r="F115" s="99">
        <f t="shared" si="1"/>
        <v>100</v>
      </c>
    </row>
    <row r="116" spans="1:6" ht="12.75">
      <c r="A116" s="19" t="s">
        <v>308</v>
      </c>
      <c r="B116" s="46">
        <v>33064</v>
      </c>
      <c r="C116" s="91"/>
      <c r="D116" s="74">
        <v>1251.56</v>
      </c>
      <c r="E116" s="74">
        <v>1246.67</v>
      </c>
      <c r="F116" s="103">
        <f t="shared" si="1"/>
        <v>99.6092876090639</v>
      </c>
    </row>
    <row r="117" spans="1:6" ht="12.75" hidden="1">
      <c r="A117" s="14" t="s">
        <v>45</v>
      </c>
      <c r="B117" s="47"/>
      <c r="C117" s="80">
        <f>C119</f>
        <v>0</v>
      </c>
      <c r="D117" s="80">
        <v>0</v>
      </c>
      <c r="E117" s="73"/>
      <c r="F117" s="99" t="e">
        <f t="shared" si="1"/>
        <v>#DIV/0!</v>
      </c>
    </row>
    <row r="118" spans="1:6" ht="12.75" hidden="1">
      <c r="A118" s="10" t="s">
        <v>14</v>
      </c>
      <c r="B118" s="43"/>
      <c r="C118" s="77"/>
      <c r="D118" s="73"/>
      <c r="E118" s="73"/>
      <c r="F118" s="99" t="e">
        <f t="shared" si="1"/>
        <v>#DIV/0!</v>
      </c>
    </row>
    <row r="119" spans="1:6" ht="12.75" hidden="1">
      <c r="A119" s="11" t="s">
        <v>155</v>
      </c>
      <c r="B119" s="46"/>
      <c r="C119" s="91"/>
      <c r="D119" s="74">
        <v>0</v>
      </c>
      <c r="E119" s="73"/>
      <c r="F119" s="99" t="e">
        <f t="shared" si="1"/>
        <v>#DIV/0!</v>
      </c>
    </row>
    <row r="120" spans="1:6" ht="12.75">
      <c r="A120" s="5" t="s">
        <v>64</v>
      </c>
      <c r="B120" s="47"/>
      <c r="C120" s="75">
        <f>C121+C133</f>
        <v>1255518.96</v>
      </c>
      <c r="D120" s="75">
        <f>D121+D133</f>
        <v>1690325.68</v>
      </c>
      <c r="E120" s="75">
        <f>E121+E133</f>
        <v>1664106.71</v>
      </c>
      <c r="F120" s="98">
        <f t="shared" si="1"/>
        <v>98.44888057312127</v>
      </c>
    </row>
    <row r="121" spans="1:6" ht="12.75">
      <c r="A121" s="14" t="s">
        <v>40</v>
      </c>
      <c r="B121" s="47"/>
      <c r="C121" s="80">
        <f>SUM(C124:C132)</f>
        <v>1245518.96</v>
      </c>
      <c r="D121" s="80">
        <f>SUM(D124:D132)</f>
        <v>1686325.68</v>
      </c>
      <c r="E121" s="80">
        <f>SUM(E124:E132)</f>
        <v>1660106.71</v>
      </c>
      <c r="F121" s="104">
        <f t="shared" si="1"/>
        <v>98.44520128519896</v>
      </c>
    </row>
    <row r="122" spans="1:6" ht="12.75">
      <c r="A122" s="10" t="s">
        <v>14</v>
      </c>
      <c r="B122" s="43"/>
      <c r="C122" s="77"/>
      <c r="D122" s="73"/>
      <c r="E122" s="73"/>
      <c r="F122" s="99"/>
    </row>
    <row r="123" spans="1:6" ht="12.75">
      <c r="A123" s="12" t="s">
        <v>65</v>
      </c>
      <c r="B123" s="43"/>
      <c r="C123" s="77">
        <f>C124+C125</f>
        <v>755573</v>
      </c>
      <c r="D123" s="77">
        <f>D124+D125</f>
        <v>786755.3</v>
      </c>
      <c r="E123" s="77">
        <f>E124+E125</f>
        <v>760536.3300000001</v>
      </c>
      <c r="F123" s="99">
        <f t="shared" si="1"/>
        <v>96.66745556083322</v>
      </c>
    </row>
    <row r="124" spans="1:6" ht="12.75">
      <c r="A124" s="12" t="s">
        <v>66</v>
      </c>
      <c r="B124" s="43"/>
      <c r="C124" s="77">
        <v>366000</v>
      </c>
      <c r="D124" s="73">
        <v>392037.3</v>
      </c>
      <c r="E124" s="73">
        <v>371395.38</v>
      </c>
      <c r="F124" s="99">
        <f t="shared" si="1"/>
        <v>94.73470509056155</v>
      </c>
    </row>
    <row r="125" spans="1:6" ht="12.75">
      <c r="A125" s="8" t="s">
        <v>67</v>
      </c>
      <c r="B125" s="43"/>
      <c r="C125" s="77">
        <v>389573</v>
      </c>
      <c r="D125" s="73">
        <v>394718</v>
      </c>
      <c r="E125" s="73">
        <v>389140.95</v>
      </c>
      <c r="F125" s="99">
        <f t="shared" si="1"/>
        <v>98.58707988994675</v>
      </c>
    </row>
    <row r="126" spans="1:6" ht="12.75">
      <c r="A126" s="12" t="s">
        <v>68</v>
      </c>
      <c r="B126" s="43"/>
      <c r="C126" s="77">
        <v>22445.96</v>
      </c>
      <c r="D126" s="73">
        <v>25045.96</v>
      </c>
      <c r="E126" s="73">
        <v>25045.96</v>
      </c>
      <c r="F126" s="99">
        <f t="shared" si="1"/>
        <v>100</v>
      </c>
    </row>
    <row r="127" spans="1:6" ht="12.75">
      <c r="A127" s="8" t="s">
        <v>69</v>
      </c>
      <c r="B127" s="43"/>
      <c r="C127" s="77"/>
      <c r="D127" s="73">
        <v>700</v>
      </c>
      <c r="E127" s="73">
        <v>700</v>
      </c>
      <c r="F127" s="99">
        <f t="shared" si="1"/>
        <v>100</v>
      </c>
    </row>
    <row r="128" spans="1:6" ht="12.75">
      <c r="A128" s="8" t="s">
        <v>56</v>
      </c>
      <c r="B128" s="43"/>
      <c r="C128" s="77"/>
      <c r="D128" s="73">
        <v>351.37</v>
      </c>
      <c r="E128" s="73">
        <v>351.37</v>
      </c>
      <c r="F128" s="99">
        <f t="shared" si="1"/>
        <v>100</v>
      </c>
    </row>
    <row r="129" spans="1:6" ht="12.75">
      <c r="A129" s="8" t="s">
        <v>70</v>
      </c>
      <c r="B129" s="43">
        <v>91252</v>
      </c>
      <c r="C129" s="77"/>
      <c r="D129" s="73">
        <v>15000</v>
      </c>
      <c r="E129" s="73">
        <v>15000</v>
      </c>
      <c r="F129" s="99">
        <f t="shared" si="1"/>
        <v>100</v>
      </c>
    </row>
    <row r="130" spans="1:6" ht="12.75">
      <c r="A130" s="8" t="s">
        <v>136</v>
      </c>
      <c r="B130" s="43">
        <v>27355</v>
      </c>
      <c r="C130" s="77"/>
      <c r="D130" s="73">
        <v>277153.29</v>
      </c>
      <c r="E130" s="73">
        <v>277153.29</v>
      </c>
      <c r="F130" s="99">
        <f t="shared" si="1"/>
        <v>100</v>
      </c>
    </row>
    <row r="131" spans="1:6" ht="12.75">
      <c r="A131" s="8" t="s">
        <v>42</v>
      </c>
      <c r="B131" s="43"/>
      <c r="C131" s="77">
        <v>467500</v>
      </c>
      <c r="D131" s="73">
        <v>581319.76</v>
      </c>
      <c r="E131" s="73">
        <v>581319.76</v>
      </c>
      <c r="F131" s="99">
        <f t="shared" si="1"/>
        <v>100</v>
      </c>
    </row>
    <row r="132" spans="1:6" ht="12" customHeight="1" hidden="1">
      <c r="A132" s="8" t="s">
        <v>71</v>
      </c>
      <c r="B132" s="43"/>
      <c r="C132" s="77"/>
      <c r="D132" s="73">
        <v>0</v>
      </c>
      <c r="E132" s="73"/>
      <c r="F132" s="99" t="e">
        <f t="shared" si="1"/>
        <v>#DIV/0!</v>
      </c>
    </row>
    <row r="133" spans="1:6" ht="12.75">
      <c r="A133" s="15" t="s">
        <v>45</v>
      </c>
      <c r="B133" s="47"/>
      <c r="C133" s="81">
        <f>SUM(C135:C137)</f>
        <v>10000</v>
      </c>
      <c r="D133" s="81">
        <f>SUM(D135:D137)</f>
        <v>4000</v>
      </c>
      <c r="E133" s="81">
        <f>SUM(E135:E137)</f>
        <v>4000</v>
      </c>
      <c r="F133" s="104">
        <f t="shared" si="1"/>
        <v>100</v>
      </c>
    </row>
    <row r="134" spans="1:6" ht="12.75">
      <c r="A134" s="6" t="s">
        <v>14</v>
      </c>
      <c r="B134" s="43"/>
      <c r="C134" s="78"/>
      <c r="D134" s="73"/>
      <c r="E134" s="73"/>
      <c r="F134" s="99"/>
    </row>
    <row r="135" spans="1:6" ht="12.75">
      <c r="A135" s="7" t="s">
        <v>46</v>
      </c>
      <c r="B135" s="43"/>
      <c r="C135" s="77">
        <v>10000</v>
      </c>
      <c r="D135" s="73">
        <v>0</v>
      </c>
      <c r="E135" s="73">
        <v>0</v>
      </c>
      <c r="F135" s="102" t="s">
        <v>295</v>
      </c>
    </row>
    <row r="136" spans="1:6" ht="12.75">
      <c r="A136" s="11" t="s">
        <v>82</v>
      </c>
      <c r="B136" s="46"/>
      <c r="C136" s="91"/>
      <c r="D136" s="74">
        <v>4000</v>
      </c>
      <c r="E136" s="74">
        <v>4000</v>
      </c>
      <c r="F136" s="103">
        <f t="shared" si="1"/>
        <v>100</v>
      </c>
    </row>
    <row r="137" spans="1:6" ht="12.75" hidden="1">
      <c r="A137" s="11" t="s">
        <v>72</v>
      </c>
      <c r="B137" s="46"/>
      <c r="C137" s="91"/>
      <c r="D137" s="74">
        <v>0</v>
      </c>
      <c r="E137" s="73"/>
      <c r="F137" s="99" t="e">
        <f t="shared" si="1"/>
        <v>#DIV/0!</v>
      </c>
    </row>
    <row r="138" spans="1:6" ht="12.75">
      <c r="A138" s="9" t="s">
        <v>73</v>
      </c>
      <c r="B138" s="47"/>
      <c r="C138" s="78">
        <f>C139+C144</f>
        <v>34397.46</v>
      </c>
      <c r="D138" s="78">
        <f>D139+D144</f>
        <v>87659.61</v>
      </c>
      <c r="E138" s="78">
        <f>E139+E144</f>
        <v>54127.92</v>
      </c>
      <c r="F138" s="98">
        <f t="shared" si="1"/>
        <v>61.74784487405317</v>
      </c>
    </row>
    <row r="139" spans="1:6" ht="12.75">
      <c r="A139" s="14" t="s">
        <v>40</v>
      </c>
      <c r="B139" s="47"/>
      <c r="C139" s="80">
        <f>SUM(C141:C143)</f>
        <v>32397.46</v>
      </c>
      <c r="D139" s="80">
        <f>SUM(D141:D143)</f>
        <v>57678.11</v>
      </c>
      <c r="E139" s="80">
        <f>SUM(E141:E143)</f>
        <v>39825.32</v>
      </c>
      <c r="F139" s="104">
        <f t="shared" si="1"/>
        <v>69.04754680761904</v>
      </c>
    </row>
    <row r="140" spans="1:6" ht="12.75">
      <c r="A140" s="10" t="s">
        <v>14</v>
      </c>
      <c r="B140" s="43"/>
      <c r="C140" s="77"/>
      <c r="D140" s="73"/>
      <c r="E140" s="73"/>
      <c r="F140" s="99"/>
    </row>
    <row r="141" spans="1:6" ht="12.75">
      <c r="A141" s="8" t="s">
        <v>42</v>
      </c>
      <c r="B141" s="43"/>
      <c r="C141" s="77">
        <v>8397.46</v>
      </c>
      <c r="D141" s="73">
        <v>32309.66</v>
      </c>
      <c r="E141" s="73">
        <v>15658.14</v>
      </c>
      <c r="F141" s="99">
        <f aca="true" t="shared" si="2" ref="F141:F201">E141/D141*100</f>
        <v>48.46271981815964</v>
      </c>
    </row>
    <row r="142" spans="1:6" ht="12.75" hidden="1">
      <c r="A142" s="8" t="s">
        <v>72</v>
      </c>
      <c r="B142" s="43"/>
      <c r="C142" s="77"/>
      <c r="D142" s="73">
        <v>0</v>
      </c>
      <c r="E142" s="73"/>
      <c r="F142" s="99" t="e">
        <f t="shared" si="2"/>
        <v>#DIV/0!</v>
      </c>
    </row>
    <row r="143" spans="1:6" ht="12.75">
      <c r="A143" s="8" t="s">
        <v>74</v>
      </c>
      <c r="B143" s="43"/>
      <c r="C143" s="77">
        <v>24000</v>
      </c>
      <c r="D143" s="73">
        <v>25368.45</v>
      </c>
      <c r="E143" s="73">
        <v>24167.18</v>
      </c>
      <c r="F143" s="99">
        <f t="shared" si="2"/>
        <v>95.26470872284274</v>
      </c>
    </row>
    <row r="144" spans="1:6" ht="12.75">
      <c r="A144" s="15" t="s">
        <v>45</v>
      </c>
      <c r="B144" s="47"/>
      <c r="C144" s="81">
        <f>SUM(C146:C149)</f>
        <v>2000</v>
      </c>
      <c r="D144" s="81">
        <f>SUM(D146:D149)</f>
        <v>29981.5</v>
      </c>
      <c r="E144" s="81">
        <f>SUM(E146:E149)</f>
        <v>14302.6</v>
      </c>
      <c r="F144" s="104">
        <f t="shared" si="2"/>
        <v>47.70475126327902</v>
      </c>
    </row>
    <row r="145" spans="1:6" ht="12.75">
      <c r="A145" s="6" t="s">
        <v>14</v>
      </c>
      <c r="B145" s="43"/>
      <c r="C145" s="78"/>
      <c r="D145" s="73"/>
      <c r="E145" s="73"/>
      <c r="F145" s="99"/>
    </row>
    <row r="146" spans="1:6" ht="12.75">
      <c r="A146" s="8" t="s">
        <v>151</v>
      </c>
      <c r="B146" s="43">
        <v>98861</v>
      </c>
      <c r="C146" s="77"/>
      <c r="D146" s="73">
        <v>2329.81</v>
      </c>
      <c r="E146" s="73">
        <v>0</v>
      </c>
      <c r="F146" s="99">
        <f t="shared" si="2"/>
        <v>0</v>
      </c>
    </row>
    <row r="147" spans="1:6" ht="12.75" hidden="1">
      <c r="A147" s="8" t="s">
        <v>208</v>
      </c>
      <c r="B147" s="43">
        <v>7938</v>
      </c>
      <c r="C147" s="77"/>
      <c r="D147" s="73"/>
      <c r="E147" s="73"/>
      <c r="F147" s="99" t="e">
        <f t="shared" si="2"/>
        <v>#DIV/0!</v>
      </c>
    </row>
    <row r="148" spans="1:6" ht="12.75" hidden="1">
      <c r="A148" s="8" t="s">
        <v>241</v>
      </c>
      <c r="B148" s="43"/>
      <c r="C148" s="77"/>
      <c r="D148" s="73"/>
      <c r="E148" s="73"/>
      <c r="F148" s="99" t="e">
        <f t="shared" si="2"/>
        <v>#DIV/0!</v>
      </c>
    </row>
    <row r="149" spans="1:6" ht="12.75">
      <c r="A149" s="19" t="s">
        <v>46</v>
      </c>
      <c r="B149" s="46"/>
      <c r="C149" s="91">
        <v>2000</v>
      </c>
      <c r="D149" s="74">
        <v>27651.69</v>
      </c>
      <c r="E149" s="74">
        <v>14302.6</v>
      </c>
      <c r="F149" s="103">
        <f t="shared" si="2"/>
        <v>51.72414416623361</v>
      </c>
    </row>
    <row r="150" spans="1:6" ht="12.75">
      <c r="A150" s="5" t="s">
        <v>261</v>
      </c>
      <c r="B150" s="47"/>
      <c r="C150" s="75">
        <f>C151+C170</f>
        <v>4514.7</v>
      </c>
      <c r="D150" s="75">
        <f>D151+D170</f>
        <v>267110.76999999996</v>
      </c>
      <c r="E150" s="75">
        <f>E151+E170</f>
        <v>140724.21999999997</v>
      </c>
      <c r="F150" s="98">
        <f t="shared" si="2"/>
        <v>52.683843485607106</v>
      </c>
    </row>
    <row r="151" spans="1:6" ht="12.75">
      <c r="A151" s="14" t="s">
        <v>40</v>
      </c>
      <c r="B151" s="47"/>
      <c r="C151" s="80">
        <f>SUM(C153:C169)</f>
        <v>4514.7</v>
      </c>
      <c r="D151" s="80">
        <f>SUM(D153:D169)</f>
        <v>57917.229999999996</v>
      </c>
      <c r="E151" s="80">
        <f>SUM(E153:E169)</f>
        <v>34078.17</v>
      </c>
      <c r="F151" s="104">
        <f t="shared" si="2"/>
        <v>58.83943344666173</v>
      </c>
    </row>
    <row r="152" spans="1:6" ht="12.75">
      <c r="A152" s="6" t="s">
        <v>14</v>
      </c>
      <c r="B152" s="43"/>
      <c r="C152" s="78"/>
      <c r="D152" s="73"/>
      <c r="E152" s="73"/>
      <c r="F152" s="99"/>
    </row>
    <row r="153" spans="1:6" ht="12.75">
      <c r="A153" s="8" t="s">
        <v>42</v>
      </c>
      <c r="B153" s="43"/>
      <c r="C153" s="77">
        <v>3350.7</v>
      </c>
      <c r="D153" s="73">
        <v>3293.2</v>
      </c>
      <c r="E153" s="73">
        <v>2342.72</v>
      </c>
      <c r="F153" s="99">
        <f t="shared" si="2"/>
        <v>71.13810275719665</v>
      </c>
    </row>
    <row r="154" spans="1:6" s="109" customFormat="1" ht="12.75">
      <c r="A154" s="107" t="s">
        <v>273</v>
      </c>
      <c r="B154" s="49">
        <v>2042</v>
      </c>
      <c r="C154" s="82"/>
      <c r="D154" s="106">
        <v>98.5</v>
      </c>
      <c r="E154" s="106">
        <v>98.5</v>
      </c>
      <c r="F154" s="108">
        <f t="shared" si="2"/>
        <v>100</v>
      </c>
    </row>
    <row r="155" spans="1:6" s="109" customFormat="1" ht="12.75" hidden="1">
      <c r="A155" s="107" t="s">
        <v>273</v>
      </c>
      <c r="B155" s="49">
        <v>2042</v>
      </c>
      <c r="C155" s="82"/>
      <c r="D155" s="106"/>
      <c r="E155" s="106"/>
      <c r="F155" s="110" t="s">
        <v>295</v>
      </c>
    </row>
    <row r="156" spans="1:6" s="109" customFormat="1" ht="12.75">
      <c r="A156" s="107" t="s">
        <v>268</v>
      </c>
      <c r="B156" s="49">
        <v>2045</v>
      </c>
      <c r="C156" s="82"/>
      <c r="D156" s="106">
        <v>3785.38</v>
      </c>
      <c r="E156" s="106">
        <v>1918.89</v>
      </c>
      <c r="F156" s="108">
        <f t="shared" si="2"/>
        <v>50.692136588664816</v>
      </c>
    </row>
    <row r="157" spans="1:6" s="109" customFormat="1" ht="12.75" hidden="1">
      <c r="A157" s="107" t="s">
        <v>268</v>
      </c>
      <c r="B157" s="49">
        <v>2045</v>
      </c>
      <c r="C157" s="82"/>
      <c r="D157" s="106"/>
      <c r="E157" s="106"/>
      <c r="F157" s="110" t="s">
        <v>295</v>
      </c>
    </row>
    <row r="158" spans="1:6" s="109" customFormat="1" ht="12.75">
      <c r="A158" s="107" t="s">
        <v>266</v>
      </c>
      <c r="B158" s="49">
        <v>2016</v>
      </c>
      <c r="C158" s="82"/>
      <c r="D158" s="106">
        <v>2673.5</v>
      </c>
      <c r="E158" s="106">
        <v>1268.62</v>
      </c>
      <c r="F158" s="108">
        <f t="shared" si="2"/>
        <v>47.45165513371984</v>
      </c>
    </row>
    <row r="159" spans="1:6" s="109" customFormat="1" ht="12.75" hidden="1">
      <c r="A159" s="107" t="s">
        <v>266</v>
      </c>
      <c r="B159" s="49">
        <v>2016</v>
      </c>
      <c r="C159" s="82"/>
      <c r="D159" s="106"/>
      <c r="E159" s="106"/>
      <c r="F159" s="110" t="s">
        <v>295</v>
      </c>
    </row>
    <row r="160" spans="1:6" s="109" customFormat="1" ht="12.75">
      <c r="A160" s="111" t="s">
        <v>267</v>
      </c>
      <c r="B160" s="49">
        <v>2067</v>
      </c>
      <c r="C160" s="82"/>
      <c r="D160" s="106">
        <v>2225.4</v>
      </c>
      <c r="E160" s="106">
        <v>2225.14</v>
      </c>
      <c r="F160" s="108">
        <f t="shared" si="2"/>
        <v>99.98831670710882</v>
      </c>
    </row>
    <row r="161" spans="1:6" s="109" customFormat="1" ht="12.75">
      <c r="A161" s="111" t="s">
        <v>284</v>
      </c>
      <c r="B161" s="49">
        <v>2074</v>
      </c>
      <c r="C161" s="82"/>
      <c r="D161" s="106">
        <v>2894.45</v>
      </c>
      <c r="E161" s="106">
        <v>2300.36</v>
      </c>
      <c r="F161" s="108">
        <f t="shared" si="2"/>
        <v>79.47485705401718</v>
      </c>
    </row>
    <row r="162" spans="1:6" s="109" customFormat="1" ht="12.75">
      <c r="A162" s="111" t="s">
        <v>296</v>
      </c>
      <c r="B162" s="49">
        <v>2057</v>
      </c>
      <c r="C162" s="82"/>
      <c r="D162" s="106">
        <v>5963.83</v>
      </c>
      <c r="E162" s="106">
        <v>5948.63</v>
      </c>
      <c r="F162" s="108">
        <f t="shared" si="2"/>
        <v>99.74513022671673</v>
      </c>
    </row>
    <row r="163" spans="1:6" s="109" customFormat="1" ht="12.75">
      <c r="A163" s="111" t="s">
        <v>297</v>
      </c>
      <c r="B163" s="49">
        <v>2064</v>
      </c>
      <c r="C163" s="82"/>
      <c r="D163" s="106">
        <v>3923.86</v>
      </c>
      <c r="E163" s="106">
        <v>3190.87</v>
      </c>
      <c r="F163" s="108">
        <f t="shared" si="2"/>
        <v>81.31966991686757</v>
      </c>
    </row>
    <row r="164" spans="1:6" s="109" customFormat="1" ht="12.75">
      <c r="A164" s="111" t="s">
        <v>309</v>
      </c>
      <c r="B164" s="49">
        <v>2079</v>
      </c>
      <c r="C164" s="82"/>
      <c r="D164" s="106">
        <v>4541.53</v>
      </c>
      <c r="E164" s="106">
        <v>913.53</v>
      </c>
      <c r="F164" s="110" t="s">
        <v>295</v>
      </c>
    </row>
    <row r="165" spans="1:6" s="109" customFormat="1" ht="12.75">
      <c r="A165" s="111" t="s">
        <v>310</v>
      </c>
      <c r="B165" s="49">
        <v>2068</v>
      </c>
      <c r="C165" s="82"/>
      <c r="D165" s="106">
        <v>4638.39</v>
      </c>
      <c r="E165" s="106">
        <v>9.33</v>
      </c>
      <c r="F165" s="108">
        <f t="shared" si="2"/>
        <v>0.2011473808800036</v>
      </c>
    </row>
    <row r="166" spans="1:6" s="109" customFormat="1" ht="12.75" hidden="1">
      <c r="A166" s="111" t="s">
        <v>274</v>
      </c>
      <c r="B166" s="49">
        <v>2065</v>
      </c>
      <c r="C166" s="82"/>
      <c r="D166" s="106"/>
      <c r="E166" s="106"/>
      <c r="F166" s="108" t="e">
        <f t="shared" si="2"/>
        <v>#DIV/0!</v>
      </c>
    </row>
    <row r="167" spans="1:6" s="109" customFormat="1" ht="12.75">
      <c r="A167" s="111" t="s">
        <v>311</v>
      </c>
      <c r="B167" s="49">
        <v>2242</v>
      </c>
      <c r="C167" s="82"/>
      <c r="D167" s="106">
        <v>5786.95</v>
      </c>
      <c r="E167" s="106">
        <v>5411.31</v>
      </c>
      <c r="F167" s="108">
        <f t="shared" si="2"/>
        <v>93.50884317300134</v>
      </c>
    </row>
    <row r="168" spans="1:6" s="109" customFormat="1" ht="12.75" hidden="1">
      <c r="A168" s="107" t="s">
        <v>298</v>
      </c>
      <c r="B168" s="49">
        <v>2058</v>
      </c>
      <c r="C168" s="82"/>
      <c r="D168" s="106"/>
      <c r="E168" s="106"/>
      <c r="F168" s="108" t="e">
        <f t="shared" si="2"/>
        <v>#DIV/0!</v>
      </c>
    </row>
    <row r="169" spans="1:6" s="109" customFormat="1" ht="12.75">
      <c r="A169" s="21" t="s">
        <v>72</v>
      </c>
      <c r="B169" s="49"/>
      <c r="C169" s="82">
        <v>1164</v>
      </c>
      <c r="D169" s="106">
        <v>18092.24</v>
      </c>
      <c r="E169" s="106">
        <v>8450.27</v>
      </c>
      <c r="F169" s="108">
        <f t="shared" si="2"/>
        <v>46.70659907230945</v>
      </c>
    </row>
    <row r="170" spans="1:6" s="109" customFormat="1" ht="12.75">
      <c r="A170" s="112" t="s">
        <v>45</v>
      </c>
      <c r="B170" s="48"/>
      <c r="C170" s="113">
        <f>SUM(C172:C176)</f>
        <v>0</v>
      </c>
      <c r="D170" s="113">
        <f>SUM(D172:D176)</f>
        <v>209193.53999999998</v>
      </c>
      <c r="E170" s="113">
        <f>SUM(E172:E176)</f>
        <v>106646.04999999999</v>
      </c>
      <c r="F170" s="114">
        <f t="shared" si="2"/>
        <v>50.9796095997993</v>
      </c>
    </row>
    <row r="171" spans="1:6" s="109" customFormat="1" ht="12.75">
      <c r="A171" s="111" t="s">
        <v>14</v>
      </c>
      <c r="B171" s="49"/>
      <c r="C171" s="82"/>
      <c r="D171" s="106"/>
      <c r="E171" s="106"/>
      <c r="F171" s="108"/>
    </row>
    <row r="172" spans="1:6" s="109" customFormat="1" ht="12.75">
      <c r="A172" s="111" t="s">
        <v>297</v>
      </c>
      <c r="B172" s="49">
        <v>2064</v>
      </c>
      <c r="C172" s="82"/>
      <c r="D172" s="106">
        <v>107674.43</v>
      </c>
      <c r="E172" s="106">
        <v>105026.62</v>
      </c>
      <c r="F172" s="108">
        <f t="shared" si="2"/>
        <v>97.54091105938522</v>
      </c>
    </row>
    <row r="173" spans="1:6" s="109" customFormat="1" ht="12.75">
      <c r="A173" s="111" t="s">
        <v>312</v>
      </c>
      <c r="B173" s="49">
        <v>2079</v>
      </c>
      <c r="C173" s="82"/>
      <c r="D173" s="106">
        <v>99736.84</v>
      </c>
      <c r="E173" s="106">
        <v>0</v>
      </c>
      <c r="F173" s="108">
        <f t="shared" si="2"/>
        <v>0</v>
      </c>
    </row>
    <row r="174" spans="1:6" s="109" customFormat="1" ht="12.75">
      <c r="A174" s="111" t="s">
        <v>72</v>
      </c>
      <c r="B174" s="49"/>
      <c r="C174" s="82"/>
      <c r="D174" s="106">
        <v>90.27</v>
      </c>
      <c r="E174" s="106">
        <v>47.43</v>
      </c>
      <c r="F174" s="108">
        <f t="shared" si="2"/>
        <v>52.54237288135594</v>
      </c>
    </row>
    <row r="175" spans="1:6" s="109" customFormat="1" ht="13.5" thickBot="1">
      <c r="A175" s="122" t="s">
        <v>46</v>
      </c>
      <c r="B175" s="123"/>
      <c r="C175" s="124"/>
      <c r="D175" s="125">
        <v>1692</v>
      </c>
      <c r="E175" s="125">
        <v>1572</v>
      </c>
      <c r="F175" s="126">
        <f t="shared" si="2"/>
        <v>92.90780141843972</v>
      </c>
    </row>
    <row r="176" spans="1:6" ht="12.75" hidden="1">
      <c r="A176" s="11" t="s">
        <v>72</v>
      </c>
      <c r="B176" s="46"/>
      <c r="C176" s="91"/>
      <c r="D176" s="74">
        <v>0</v>
      </c>
      <c r="E176" s="73"/>
      <c r="F176" s="99" t="e">
        <f t="shared" si="2"/>
        <v>#DIV/0!</v>
      </c>
    </row>
    <row r="177" spans="1:6" ht="12.75">
      <c r="A177" s="5" t="s">
        <v>77</v>
      </c>
      <c r="B177" s="47"/>
      <c r="C177" s="75">
        <f>C178+C212</f>
        <v>371870.46</v>
      </c>
      <c r="D177" s="75">
        <f>D178+D212</f>
        <v>7843582.069999999</v>
      </c>
      <c r="E177" s="75">
        <f>E178+E212</f>
        <v>7833058.289999999</v>
      </c>
      <c r="F177" s="98">
        <f t="shared" si="2"/>
        <v>99.86582941434054</v>
      </c>
    </row>
    <row r="178" spans="1:6" ht="12.75">
      <c r="A178" s="14" t="s">
        <v>40</v>
      </c>
      <c r="B178" s="47"/>
      <c r="C178" s="80">
        <f>SUM(C180:C211)</f>
        <v>371315.46</v>
      </c>
      <c r="D178" s="80">
        <f>SUM(D180:D211)</f>
        <v>7826151.1</v>
      </c>
      <c r="E178" s="80">
        <f>SUM(E180:E211)</f>
        <v>7817314.599999999</v>
      </c>
      <c r="F178" s="104">
        <f t="shared" si="2"/>
        <v>99.8870900920888</v>
      </c>
    </row>
    <row r="179" spans="1:6" ht="12.75">
      <c r="A179" s="6" t="s">
        <v>14</v>
      </c>
      <c r="B179" s="43"/>
      <c r="C179" s="77"/>
      <c r="D179" s="73"/>
      <c r="E179" s="73"/>
      <c r="F179" s="99"/>
    </row>
    <row r="180" spans="1:6" ht="12.75">
      <c r="A180" s="12" t="s">
        <v>68</v>
      </c>
      <c r="B180" s="43"/>
      <c r="C180" s="77">
        <v>342145.78</v>
      </c>
      <c r="D180" s="73">
        <v>395526.18</v>
      </c>
      <c r="E180" s="73">
        <v>395526.18</v>
      </c>
      <c r="F180" s="99">
        <f t="shared" si="2"/>
        <v>100</v>
      </c>
    </row>
    <row r="181" spans="1:6" ht="12.75">
      <c r="A181" s="12" t="s">
        <v>222</v>
      </c>
      <c r="B181" s="43"/>
      <c r="C181" s="77"/>
      <c r="D181" s="73"/>
      <c r="E181" s="73"/>
      <c r="F181" s="99"/>
    </row>
    <row r="182" spans="1:6" ht="12.75">
      <c r="A182" s="12" t="s">
        <v>78</v>
      </c>
      <c r="B182" s="43">
        <v>33353</v>
      </c>
      <c r="C182" s="77"/>
      <c r="D182" s="73">
        <v>2051533.29</v>
      </c>
      <c r="E182" s="73">
        <v>2051533.29</v>
      </c>
      <c r="F182" s="99">
        <f t="shared" si="2"/>
        <v>100</v>
      </c>
    </row>
    <row r="183" spans="1:6" ht="12.75">
      <c r="A183" s="12" t="s">
        <v>80</v>
      </c>
      <c r="B183" s="43">
        <v>33353</v>
      </c>
      <c r="C183" s="77"/>
      <c r="D183" s="73">
        <v>4745059.11</v>
      </c>
      <c r="E183" s="73">
        <v>4745059.11</v>
      </c>
      <c r="F183" s="99">
        <f t="shared" si="2"/>
        <v>100</v>
      </c>
    </row>
    <row r="184" spans="1:6" ht="12.75">
      <c r="A184" s="12" t="s">
        <v>79</v>
      </c>
      <c r="B184" s="43">
        <v>33155</v>
      </c>
      <c r="C184" s="77"/>
      <c r="D184" s="73">
        <v>334851.26</v>
      </c>
      <c r="E184" s="73">
        <v>334851.26</v>
      </c>
      <c r="F184" s="99">
        <f t="shared" si="2"/>
        <v>100</v>
      </c>
    </row>
    <row r="185" spans="1:6" ht="12.75" hidden="1">
      <c r="A185" s="12" t="s">
        <v>81</v>
      </c>
      <c r="B185" s="43" t="s">
        <v>206</v>
      </c>
      <c r="C185" s="77"/>
      <c r="D185" s="73">
        <v>0</v>
      </c>
      <c r="E185" s="73"/>
      <c r="F185" s="99" t="e">
        <f t="shared" si="2"/>
        <v>#DIV/0!</v>
      </c>
    </row>
    <row r="186" spans="1:6" ht="12.75" hidden="1">
      <c r="A186" s="12" t="s">
        <v>134</v>
      </c>
      <c r="B186" s="43"/>
      <c r="C186" s="77"/>
      <c r="D186" s="73">
        <v>0</v>
      </c>
      <c r="E186" s="73"/>
      <c r="F186" s="99" t="e">
        <f t="shared" si="2"/>
        <v>#DIV/0!</v>
      </c>
    </row>
    <row r="187" spans="1:6" ht="12.75">
      <c r="A187" s="130" t="s">
        <v>81</v>
      </c>
      <c r="B187" s="64" t="s">
        <v>339</v>
      </c>
      <c r="C187" s="77"/>
      <c r="D187" s="73">
        <v>31.999999999999996</v>
      </c>
      <c r="E187" s="73">
        <v>31.999999999999996</v>
      </c>
      <c r="F187" s="99">
        <f t="shared" si="2"/>
        <v>100</v>
      </c>
    </row>
    <row r="188" spans="1:6" ht="12.75">
      <c r="A188" s="130" t="s">
        <v>313</v>
      </c>
      <c r="B188" s="43">
        <v>33074</v>
      </c>
      <c r="C188" s="77"/>
      <c r="D188" s="73">
        <v>22109.61</v>
      </c>
      <c r="E188" s="73">
        <v>22109.6</v>
      </c>
      <c r="F188" s="99">
        <f t="shared" si="2"/>
        <v>99.99995477079875</v>
      </c>
    </row>
    <row r="189" spans="1:6" ht="12.75">
      <c r="A189" s="130" t="s">
        <v>314</v>
      </c>
      <c r="B189" s="43">
        <v>33077</v>
      </c>
      <c r="C189" s="77"/>
      <c r="D189" s="73">
        <v>27158.940000000002</v>
      </c>
      <c r="E189" s="73">
        <v>27158.940000000002</v>
      </c>
      <c r="F189" s="99">
        <f t="shared" si="2"/>
        <v>100</v>
      </c>
    </row>
    <row r="190" spans="1:6" ht="12.75">
      <c r="A190" s="130" t="s">
        <v>336</v>
      </c>
      <c r="B190" s="43">
        <v>33076</v>
      </c>
      <c r="C190" s="77"/>
      <c r="D190" s="73">
        <v>114637.51</v>
      </c>
      <c r="E190" s="73">
        <v>114637.51</v>
      </c>
      <c r="F190" s="99">
        <f t="shared" si="2"/>
        <v>100</v>
      </c>
    </row>
    <row r="191" spans="1:6" ht="12.75">
      <c r="A191" s="131" t="s">
        <v>223</v>
      </c>
      <c r="B191" s="43">
        <v>33069</v>
      </c>
      <c r="C191" s="77"/>
      <c r="D191" s="73">
        <v>10510.81</v>
      </c>
      <c r="E191" s="73">
        <v>10510.81</v>
      </c>
      <c r="F191" s="99">
        <f t="shared" si="2"/>
        <v>100</v>
      </c>
    </row>
    <row r="192" spans="1:6" ht="12.75">
      <c r="A192" s="131" t="s">
        <v>260</v>
      </c>
      <c r="B192" s="43">
        <v>33070</v>
      </c>
      <c r="C192" s="77"/>
      <c r="D192" s="73">
        <v>3551.41</v>
      </c>
      <c r="E192" s="73">
        <v>3551.4</v>
      </c>
      <c r="F192" s="99">
        <f t="shared" si="2"/>
        <v>99.99971842169731</v>
      </c>
    </row>
    <row r="193" spans="1:6" ht="12.75">
      <c r="A193" s="131" t="s">
        <v>255</v>
      </c>
      <c r="B193" s="43">
        <v>33071</v>
      </c>
      <c r="C193" s="77"/>
      <c r="D193" s="73">
        <v>1194.85</v>
      </c>
      <c r="E193" s="73">
        <v>1194.85</v>
      </c>
      <c r="F193" s="99">
        <f t="shared" si="2"/>
        <v>100</v>
      </c>
    </row>
    <row r="194" spans="1:6" ht="12.75">
      <c r="A194" s="131" t="s">
        <v>209</v>
      </c>
      <c r="B194" s="43">
        <v>33049</v>
      </c>
      <c r="C194" s="77"/>
      <c r="D194" s="73">
        <v>6791.17</v>
      </c>
      <c r="E194" s="73">
        <v>6791.17</v>
      </c>
      <c r="F194" s="99">
        <f t="shared" si="2"/>
        <v>100</v>
      </c>
    </row>
    <row r="195" spans="1:6" ht="12.75">
      <c r="A195" s="131" t="s">
        <v>335</v>
      </c>
      <c r="B195" s="43">
        <v>33040</v>
      </c>
      <c r="C195" s="77"/>
      <c r="D195" s="73">
        <v>754.5</v>
      </c>
      <c r="E195" s="73">
        <v>754.5</v>
      </c>
      <c r="F195" s="99">
        <f t="shared" si="2"/>
        <v>100</v>
      </c>
    </row>
    <row r="196" spans="1:6" ht="12.75">
      <c r="A196" s="130" t="s">
        <v>172</v>
      </c>
      <c r="B196" s="43">
        <v>33160</v>
      </c>
      <c r="C196" s="77"/>
      <c r="D196" s="73">
        <v>319.03000000000003</v>
      </c>
      <c r="E196" s="73">
        <v>319.03000000000003</v>
      </c>
      <c r="F196" s="99">
        <f t="shared" si="2"/>
        <v>100</v>
      </c>
    </row>
    <row r="197" spans="1:6" ht="12.75">
      <c r="A197" s="131" t="s">
        <v>285</v>
      </c>
      <c r="B197" s="43">
        <v>33065</v>
      </c>
      <c r="C197" s="77"/>
      <c r="D197" s="73">
        <v>498.72</v>
      </c>
      <c r="E197" s="73">
        <v>498.72</v>
      </c>
      <c r="F197" s="99">
        <f t="shared" si="2"/>
        <v>100</v>
      </c>
    </row>
    <row r="198" spans="1:6" ht="12.75">
      <c r="A198" s="131" t="s">
        <v>315</v>
      </c>
      <c r="B198" s="43">
        <v>33075</v>
      </c>
      <c r="C198" s="77"/>
      <c r="D198" s="73">
        <v>1562.86</v>
      </c>
      <c r="E198" s="73">
        <v>1562.86</v>
      </c>
      <c r="F198" s="99">
        <f t="shared" si="2"/>
        <v>100</v>
      </c>
    </row>
    <row r="199" spans="1:6" ht="12.75">
      <c r="A199" s="131" t="s">
        <v>156</v>
      </c>
      <c r="B199" s="43">
        <v>33038</v>
      </c>
      <c r="C199" s="77"/>
      <c r="D199" s="73">
        <v>1445.75</v>
      </c>
      <c r="E199" s="73">
        <v>1445.75</v>
      </c>
      <c r="F199" s="99">
        <f t="shared" si="2"/>
        <v>100</v>
      </c>
    </row>
    <row r="200" spans="1:6" ht="12.75">
      <c r="A200" s="131" t="s">
        <v>337</v>
      </c>
      <c r="B200" s="43">
        <v>33034</v>
      </c>
      <c r="C200" s="77"/>
      <c r="D200" s="73">
        <v>700</v>
      </c>
      <c r="E200" s="73">
        <v>700</v>
      </c>
      <c r="F200" s="99">
        <f t="shared" si="2"/>
        <v>100</v>
      </c>
    </row>
    <row r="201" spans="1:6" ht="12.75">
      <c r="A201" s="131" t="s">
        <v>283</v>
      </c>
      <c r="B201" s="43">
        <v>33063</v>
      </c>
      <c r="C201" s="77"/>
      <c r="D201" s="73">
        <v>51446.9</v>
      </c>
      <c r="E201" s="73">
        <v>51446.91</v>
      </c>
      <c r="F201" s="99">
        <f t="shared" si="2"/>
        <v>100.00001943751712</v>
      </c>
    </row>
    <row r="202" spans="1:6" ht="12.75">
      <c r="A202" s="131" t="s">
        <v>316</v>
      </c>
      <c r="B202" s="43">
        <v>13305</v>
      </c>
      <c r="C202" s="77"/>
      <c r="D202" s="73">
        <v>4213</v>
      </c>
      <c r="E202" s="73">
        <v>4213</v>
      </c>
      <c r="F202" s="99">
        <f aca="true" t="shared" si="3" ref="F202:F266">E202/D202*100</f>
        <v>100</v>
      </c>
    </row>
    <row r="203" spans="1:6" ht="12.75">
      <c r="A203" s="131" t="s">
        <v>317</v>
      </c>
      <c r="B203" s="64" t="s">
        <v>340</v>
      </c>
      <c r="C203" s="77"/>
      <c r="D203" s="73">
        <v>1631.43</v>
      </c>
      <c r="E203" s="73">
        <v>1631.43</v>
      </c>
      <c r="F203" s="99">
        <f t="shared" si="3"/>
        <v>100</v>
      </c>
    </row>
    <row r="204" spans="1:6" ht="12.75">
      <c r="A204" s="131" t="s">
        <v>318</v>
      </c>
      <c r="B204" s="64" t="s">
        <v>340</v>
      </c>
      <c r="C204" s="77"/>
      <c r="D204" s="73">
        <v>667.0899999999999</v>
      </c>
      <c r="E204" s="73">
        <v>667.0899999999999</v>
      </c>
      <c r="F204" s="99">
        <f t="shared" si="3"/>
        <v>100</v>
      </c>
    </row>
    <row r="205" spans="1:6" ht="12.75">
      <c r="A205" s="131" t="s">
        <v>319</v>
      </c>
      <c r="B205" s="43">
        <v>17016</v>
      </c>
      <c r="C205" s="77"/>
      <c r="D205" s="73">
        <v>319.36</v>
      </c>
      <c r="E205" s="73">
        <v>319.36</v>
      </c>
      <c r="F205" s="99">
        <f t="shared" si="3"/>
        <v>100</v>
      </c>
    </row>
    <row r="206" spans="1:6" ht="12.75">
      <c r="A206" s="131" t="s">
        <v>275</v>
      </c>
      <c r="B206" s="43">
        <v>2054</v>
      </c>
      <c r="C206" s="77"/>
      <c r="D206" s="73">
        <v>3886.9300000000003</v>
      </c>
      <c r="E206" s="73">
        <v>3703.05</v>
      </c>
      <c r="F206" s="99">
        <f t="shared" si="3"/>
        <v>95.26927420869427</v>
      </c>
    </row>
    <row r="207" spans="1:6" ht="12.75">
      <c r="A207" s="131" t="s">
        <v>320</v>
      </c>
      <c r="B207" s="43">
        <v>2066</v>
      </c>
      <c r="C207" s="77"/>
      <c r="D207" s="73">
        <v>31135.120000000003</v>
      </c>
      <c r="E207" s="73">
        <v>30498.88</v>
      </c>
      <c r="F207" s="99">
        <f t="shared" si="3"/>
        <v>97.95651983997492</v>
      </c>
    </row>
    <row r="208" spans="1:6" ht="12.75">
      <c r="A208" s="130" t="s">
        <v>338</v>
      </c>
      <c r="B208" s="43">
        <v>29331</v>
      </c>
      <c r="C208" s="77"/>
      <c r="D208" s="73">
        <v>316.64</v>
      </c>
      <c r="E208" s="73">
        <v>316.64</v>
      </c>
      <c r="F208" s="99">
        <f t="shared" si="3"/>
        <v>100</v>
      </c>
    </row>
    <row r="209" spans="1:6" ht="12.75">
      <c r="A209" s="131" t="s">
        <v>321</v>
      </c>
      <c r="B209" s="43">
        <v>34002</v>
      </c>
      <c r="C209" s="77"/>
      <c r="D209" s="106">
        <v>91</v>
      </c>
      <c r="E209" s="106">
        <v>91</v>
      </c>
      <c r="F209" s="99">
        <f t="shared" si="3"/>
        <v>100</v>
      </c>
    </row>
    <row r="210" spans="1:6" ht="12.75">
      <c r="A210" s="12" t="s">
        <v>71</v>
      </c>
      <c r="B210" s="63" t="s">
        <v>263</v>
      </c>
      <c r="C210" s="77"/>
      <c r="D210" s="106">
        <v>11721.430000000002</v>
      </c>
      <c r="E210" s="106">
        <v>4170.21</v>
      </c>
      <c r="F210" s="99">
        <f t="shared" si="3"/>
        <v>35.577655627342395</v>
      </c>
    </row>
    <row r="211" spans="1:6" ht="12.75">
      <c r="A211" s="12" t="s">
        <v>42</v>
      </c>
      <c r="B211" s="43"/>
      <c r="C211" s="77">
        <v>29169.68</v>
      </c>
      <c r="D211" s="73">
        <v>2485.2</v>
      </c>
      <c r="E211" s="73">
        <v>2020.05</v>
      </c>
      <c r="F211" s="99">
        <f t="shared" si="3"/>
        <v>81.28319652341864</v>
      </c>
    </row>
    <row r="212" spans="1:6" ht="12.75">
      <c r="A212" s="15" t="s">
        <v>45</v>
      </c>
      <c r="B212" s="47"/>
      <c r="C212" s="81">
        <f>SUM(C214:C222)</f>
        <v>555</v>
      </c>
      <c r="D212" s="81">
        <f>SUM(D214:D222)</f>
        <v>17430.97</v>
      </c>
      <c r="E212" s="81">
        <f>SUM(E214:E222)</f>
        <v>15743.689999999999</v>
      </c>
      <c r="F212" s="104">
        <f t="shared" si="3"/>
        <v>90.32021740614549</v>
      </c>
    </row>
    <row r="213" spans="1:6" ht="12.75">
      <c r="A213" s="10" t="s">
        <v>14</v>
      </c>
      <c r="B213" s="43"/>
      <c r="C213" s="77"/>
      <c r="D213" s="73"/>
      <c r="E213" s="73"/>
      <c r="F213" s="99"/>
    </row>
    <row r="214" spans="1:6" ht="12.75">
      <c r="A214" s="12" t="s">
        <v>82</v>
      </c>
      <c r="B214" s="43"/>
      <c r="C214" s="77">
        <v>555</v>
      </c>
      <c r="D214" s="73">
        <v>3506.8</v>
      </c>
      <c r="E214" s="73">
        <v>3506.8</v>
      </c>
      <c r="F214" s="99">
        <f t="shared" si="3"/>
        <v>100</v>
      </c>
    </row>
    <row r="215" spans="1:6" ht="12.75">
      <c r="A215" s="131" t="s">
        <v>319</v>
      </c>
      <c r="B215" s="43">
        <v>17969</v>
      </c>
      <c r="C215" s="77"/>
      <c r="D215" s="73">
        <v>758.5</v>
      </c>
      <c r="E215" s="73">
        <v>758.5</v>
      </c>
      <c r="F215" s="99">
        <f t="shared" si="3"/>
        <v>100</v>
      </c>
    </row>
    <row r="216" spans="1:6" ht="12.75">
      <c r="A216" s="12" t="s">
        <v>276</v>
      </c>
      <c r="B216" s="43">
        <v>2066</v>
      </c>
      <c r="C216" s="77"/>
      <c r="D216" s="73">
        <v>1644.1</v>
      </c>
      <c r="E216" s="73">
        <v>1644.1</v>
      </c>
      <c r="F216" s="99">
        <f t="shared" si="3"/>
        <v>100</v>
      </c>
    </row>
    <row r="217" spans="1:6" ht="12.75">
      <c r="A217" s="12" t="s">
        <v>290</v>
      </c>
      <c r="B217" s="43">
        <v>33500</v>
      </c>
      <c r="C217" s="77"/>
      <c r="D217" s="73">
        <v>116</v>
      </c>
      <c r="E217" s="73">
        <v>116</v>
      </c>
      <c r="F217" s="99">
        <f t="shared" si="3"/>
        <v>100</v>
      </c>
    </row>
    <row r="218" spans="1:6" ht="12.75">
      <c r="A218" s="12" t="s">
        <v>322</v>
      </c>
      <c r="B218" s="43">
        <v>29501</v>
      </c>
      <c r="C218" s="77"/>
      <c r="D218" s="73">
        <v>4660.83</v>
      </c>
      <c r="E218" s="73">
        <v>4660.83</v>
      </c>
      <c r="F218" s="99">
        <f t="shared" si="3"/>
        <v>100</v>
      </c>
    </row>
    <row r="219" spans="1:6" ht="12.75" hidden="1">
      <c r="A219" s="12" t="s">
        <v>60</v>
      </c>
      <c r="B219" s="43"/>
      <c r="C219" s="77"/>
      <c r="D219" s="73"/>
      <c r="E219" s="73"/>
      <c r="F219" s="99" t="e">
        <f t="shared" si="3"/>
        <v>#DIV/0!</v>
      </c>
    </row>
    <row r="220" spans="1:6" ht="12.75" hidden="1">
      <c r="A220" s="12" t="s">
        <v>83</v>
      </c>
      <c r="B220" s="43"/>
      <c r="C220" s="77"/>
      <c r="D220" s="73"/>
      <c r="E220" s="73"/>
      <c r="F220" s="99" t="e">
        <f t="shared" si="3"/>
        <v>#DIV/0!</v>
      </c>
    </row>
    <row r="221" spans="1:6" ht="12.75" hidden="1">
      <c r="A221" s="12" t="s">
        <v>46</v>
      </c>
      <c r="B221" s="43"/>
      <c r="C221" s="77"/>
      <c r="D221" s="73"/>
      <c r="E221" s="73"/>
      <c r="F221" s="99" t="e">
        <f t="shared" si="3"/>
        <v>#DIV/0!</v>
      </c>
    </row>
    <row r="222" spans="1:6" ht="12.75">
      <c r="A222" s="19" t="s">
        <v>71</v>
      </c>
      <c r="B222" s="46"/>
      <c r="C222" s="91"/>
      <c r="D222" s="74">
        <v>6744.74</v>
      </c>
      <c r="E222" s="74">
        <v>5057.46</v>
      </c>
      <c r="F222" s="103">
        <f t="shared" si="3"/>
        <v>74.98376512660236</v>
      </c>
    </row>
    <row r="223" spans="1:6" ht="12.75">
      <c r="A223" s="5" t="s">
        <v>84</v>
      </c>
      <c r="B223" s="47"/>
      <c r="C223" s="75">
        <f>C224+C239</f>
        <v>563855.9999999999</v>
      </c>
      <c r="D223" s="75">
        <f>D224+D239</f>
        <v>662261.6299999999</v>
      </c>
      <c r="E223" s="115">
        <f>E224+E239</f>
        <v>610702.36</v>
      </c>
      <c r="F223" s="98">
        <f t="shared" si="3"/>
        <v>92.21466748722858</v>
      </c>
    </row>
    <row r="224" spans="1:6" ht="12.75">
      <c r="A224" s="14" t="s">
        <v>40</v>
      </c>
      <c r="B224" s="47"/>
      <c r="C224" s="80">
        <f>SUM(C226:C238)</f>
        <v>563585.9999999999</v>
      </c>
      <c r="D224" s="80">
        <f>SUM(D226:D238)</f>
        <v>641846.1599999999</v>
      </c>
      <c r="E224" s="80">
        <f>SUM(E226:E238)</f>
        <v>590286.89</v>
      </c>
      <c r="F224" s="104">
        <f t="shared" si="3"/>
        <v>91.96703615084338</v>
      </c>
    </row>
    <row r="225" spans="1:6" ht="12.75">
      <c r="A225" s="10" t="s">
        <v>14</v>
      </c>
      <c r="B225" s="43"/>
      <c r="C225" s="77"/>
      <c r="D225" s="73"/>
      <c r="E225" s="73"/>
      <c r="F225" s="99"/>
    </row>
    <row r="226" spans="1:6" ht="12.75">
      <c r="A226" s="7" t="s">
        <v>68</v>
      </c>
      <c r="B226" s="43"/>
      <c r="C226" s="77">
        <v>278140.66</v>
      </c>
      <c r="D226" s="73">
        <v>267282.68</v>
      </c>
      <c r="E226" s="73">
        <v>267282.68</v>
      </c>
      <c r="F226" s="99">
        <f t="shared" si="3"/>
        <v>100</v>
      </c>
    </row>
    <row r="227" spans="1:6" ht="12.75">
      <c r="A227" s="44" t="s">
        <v>201</v>
      </c>
      <c r="B227" s="43"/>
      <c r="C227" s="77">
        <v>35000</v>
      </c>
      <c r="D227" s="73">
        <v>28294.48</v>
      </c>
      <c r="E227" s="73">
        <v>0</v>
      </c>
      <c r="F227" s="99">
        <f t="shared" si="3"/>
        <v>0</v>
      </c>
    </row>
    <row r="228" spans="1:6" ht="12.75">
      <c r="A228" s="12" t="s">
        <v>55</v>
      </c>
      <c r="B228" s="43"/>
      <c r="C228" s="77">
        <v>140000</v>
      </c>
      <c r="D228" s="73">
        <v>286582.75</v>
      </c>
      <c r="E228" s="73">
        <v>286582.75</v>
      </c>
      <c r="F228" s="99">
        <f t="shared" si="3"/>
        <v>100</v>
      </c>
    </row>
    <row r="229" spans="1:6" ht="12.75">
      <c r="A229" s="12" t="s">
        <v>166</v>
      </c>
      <c r="B229" s="43"/>
      <c r="C229" s="77">
        <v>84000</v>
      </c>
      <c r="D229" s="73">
        <v>0</v>
      </c>
      <c r="E229" s="73">
        <v>0</v>
      </c>
      <c r="F229" s="102" t="s">
        <v>295</v>
      </c>
    </row>
    <row r="230" spans="1:6" ht="12.75">
      <c r="A230" s="12" t="s">
        <v>42</v>
      </c>
      <c r="B230" s="43"/>
      <c r="C230" s="82">
        <v>26445.34</v>
      </c>
      <c r="D230" s="73">
        <v>38281.34</v>
      </c>
      <c r="E230" s="73">
        <v>22516.55</v>
      </c>
      <c r="F230" s="99">
        <f t="shared" si="3"/>
        <v>58.818604573403135</v>
      </c>
    </row>
    <row r="231" spans="1:6" ht="12.75">
      <c r="A231" s="12" t="s">
        <v>72</v>
      </c>
      <c r="B231" s="43"/>
      <c r="C231" s="82"/>
      <c r="D231" s="73">
        <v>7500</v>
      </c>
      <c r="E231" s="73">
        <v>0</v>
      </c>
      <c r="F231" s="99">
        <f t="shared" si="3"/>
        <v>0</v>
      </c>
    </row>
    <row r="232" spans="1:6" ht="12.75">
      <c r="A232" s="12" t="s">
        <v>325</v>
      </c>
      <c r="B232" s="43">
        <v>1705</v>
      </c>
      <c r="C232" s="82"/>
      <c r="D232" s="73">
        <v>523.68</v>
      </c>
      <c r="E232" s="73">
        <v>523.68</v>
      </c>
      <c r="F232" s="99">
        <f t="shared" si="3"/>
        <v>100</v>
      </c>
    </row>
    <row r="233" spans="1:6" ht="12.75">
      <c r="A233" s="29" t="s">
        <v>286</v>
      </c>
      <c r="B233" s="43">
        <v>13013</v>
      </c>
      <c r="C233" s="82"/>
      <c r="D233" s="73">
        <v>2841.25</v>
      </c>
      <c r="E233" s="73">
        <v>2841.25</v>
      </c>
      <c r="F233" s="99">
        <f t="shared" si="3"/>
        <v>100</v>
      </c>
    </row>
    <row r="234" spans="1:6" ht="12.75">
      <c r="A234" s="17" t="s">
        <v>287</v>
      </c>
      <c r="B234" s="43">
        <v>13307</v>
      </c>
      <c r="C234" s="82"/>
      <c r="D234" s="73">
        <v>1004.4</v>
      </c>
      <c r="E234" s="73">
        <v>1004.4</v>
      </c>
      <c r="F234" s="99">
        <f t="shared" si="3"/>
        <v>100</v>
      </c>
    </row>
    <row r="235" spans="1:6" ht="12.75">
      <c r="A235" s="12" t="s">
        <v>272</v>
      </c>
      <c r="B235" s="43">
        <v>35018</v>
      </c>
      <c r="C235" s="82"/>
      <c r="D235" s="73">
        <v>5510.21</v>
      </c>
      <c r="E235" s="73">
        <v>5510.21</v>
      </c>
      <c r="F235" s="99">
        <f t="shared" si="3"/>
        <v>100</v>
      </c>
    </row>
    <row r="236" spans="1:6" ht="12.75">
      <c r="A236" s="12" t="s">
        <v>323</v>
      </c>
      <c r="B236" s="43" t="s">
        <v>341</v>
      </c>
      <c r="C236" s="82"/>
      <c r="D236" s="73">
        <v>3555.67</v>
      </c>
      <c r="E236" s="73">
        <v>3555.67</v>
      </c>
      <c r="F236" s="99">
        <f t="shared" si="3"/>
        <v>100</v>
      </c>
    </row>
    <row r="237" spans="1:6" ht="12.75">
      <c r="A237" s="12" t="s">
        <v>324</v>
      </c>
      <c r="B237" s="43">
        <v>4359</v>
      </c>
      <c r="C237" s="82"/>
      <c r="D237" s="73">
        <v>250</v>
      </c>
      <c r="E237" s="73">
        <v>250</v>
      </c>
      <c r="F237" s="99">
        <f t="shared" si="3"/>
        <v>100</v>
      </c>
    </row>
    <row r="238" spans="1:6" ht="12.75">
      <c r="A238" s="12" t="s">
        <v>85</v>
      </c>
      <c r="B238" s="43">
        <v>35063</v>
      </c>
      <c r="C238" s="77"/>
      <c r="D238" s="73">
        <v>219.7</v>
      </c>
      <c r="E238" s="73">
        <v>219.7</v>
      </c>
      <c r="F238" s="99">
        <f t="shared" si="3"/>
        <v>100</v>
      </c>
    </row>
    <row r="239" spans="1:6" ht="12.75">
      <c r="A239" s="14" t="s">
        <v>45</v>
      </c>
      <c r="B239" s="47"/>
      <c r="C239" s="80">
        <f>SUM(C241:C244)</f>
        <v>270</v>
      </c>
      <c r="D239" s="80">
        <f>SUM(D241:D244)</f>
        <v>20415.47</v>
      </c>
      <c r="E239" s="80">
        <f>SUM(E241:E244)</f>
        <v>20415.47</v>
      </c>
      <c r="F239" s="104">
        <f t="shared" si="3"/>
        <v>100</v>
      </c>
    </row>
    <row r="240" spans="1:6" ht="12.75">
      <c r="A240" s="10" t="s">
        <v>14</v>
      </c>
      <c r="B240" s="43"/>
      <c r="C240" s="77"/>
      <c r="D240" s="73"/>
      <c r="E240" s="73"/>
      <c r="F240" s="99"/>
    </row>
    <row r="241" spans="1:6" ht="12.75">
      <c r="A241" s="12" t="s">
        <v>46</v>
      </c>
      <c r="B241" s="43"/>
      <c r="C241" s="77">
        <v>270</v>
      </c>
      <c r="D241" s="73">
        <v>200</v>
      </c>
      <c r="E241" s="73">
        <v>200</v>
      </c>
      <c r="F241" s="99">
        <f t="shared" si="3"/>
        <v>100</v>
      </c>
    </row>
    <row r="242" spans="1:6" ht="12.75">
      <c r="A242" s="12" t="s">
        <v>82</v>
      </c>
      <c r="B242" s="43"/>
      <c r="C242" s="77"/>
      <c r="D242" s="73">
        <v>16085</v>
      </c>
      <c r="E242" s="73">
        <v>16085</v>
      </c>
      <c r="F242" s="99">
        <f t="shared" si="3"/>
        <v>100</v>
      </c>
    </row>
    <row r="243" spans="1:6" ht="12.75">
      <c r="A243" s="12" t="s">
        <v>326</v>
      </c>
      <c r="B243" s="43"/>
      <c r="C243" s="77"/>
      <c r="D243" s="73">
        <v>2149.57</v>
      </c>
      <c r="E243" s="73">
        <v>2149.57</v>
      </c>
      <c r="F243" s="99">
        <f t="shared" si="3"/>
        <v>100</v>
      </c>
    </row>
    <row r="244" spans="1:6" ht="12.75">
      <c r="A244" s="11" t="s">
        <v>72</v>
      </c>
      <c r="B244" s="46"/>
      <c r="C244" s="91"/>
      <c r="D244" s="74">
        <v>1980.9</v>
      </c>
      <c r="E244" s="74">
        <v>1980.9</v>
      </c>
      <c r="F244" s="103">
        <f t="shared" si="3"/>
        <v>100</v>
      </c>
    </row>
    <row r="245" spans="1:6" ht="12.75">
      <c r="A245" s="20" t="s">
        <v>86</v>
      </c>
      <c r="B245" s="48"/>
      <c r="C245" s="78">
        <f>C246+C261</f>
        <v>215953.59999999998</v>
      </c>
      <c r="D245" s="78">
        <f>D246+D261</f>
        <v>245178.42999999996</v>
      </c>
      <c r="E245" s="78">
        <f>E246+E261</f>
        <v>237824.62999999998</v>
      </c>
      <c r="F245" s="98">
        <f t="shared" si="3"/>
        <v>97.0006333754564</v>
      </c>
    </row>
    <row r="246" spans="1:6" ht="12.75">
      <c r="A246" s="14" t="s">
        <v>40</v>
      </c>
      <c r="B246" s="47"/>
      <c r="C246" s="80">
        <f>SUM(C248:C260)</f>
        <v>206254.59999999998</v>
      </c>
      <c r="D246" s="80">
        <f>SUM(D248:D260)</f>
        <v>232066.68999999997</v>
      </c>
      <c r="E246" s="80">
        <f>SUM(E248:E260)</f>
        <v>228600.11</v>
      </c>
      <c r="F246" s="104">
        <f t="shared" si="3"/>
        <v>98.50621388188026</v>
      </c>
    </row>
    <row r="247" spans="1:6" ht="12.75">
      <c r="A247" s="10" t="s">
        <v>14</v>
      </c>
      <c r="B247" s="43"/>
      <c r="C247" s="77"/>
      <c r="D247" s="73"/>
      <c r="E247" s="73"/>
      <c r="F247" s="99"/>
    </row>
    <row r="248" spans="1:6" ht="12.75">
      <c r="A248" s="12" t="s">
        <v>68</v>
      </c>
      <c r="B248" s="43"/>
      <c r="C248" s="77">
        <v>177241.3</v>
      </c>
      <c r="D248" s="73">
        <v>192304.52</v>
      </c>
      <c r="E248" s="73">
        <v>192304.52</v>
      </c>
      <c r="F248" s="99">
        <f t="shared" si="3"/>
        <v>100</v>
      </c>
    </row>
    <row r="249" spans="1:6" ht="12.75">
      <c r="A249" s="12" t="s">
        <v>42</v>
      </c>
      <c r="B249" s="43"/>
      <c r="C249" s="77">
        <v>25694.3</v>
      </c>
      <c r="D249" s="73">
        <v>22235.05</v>
      </c>
      <c r="E249" s="73">
        <v>19037.91</v>
      </c>
      <c r="F249" s="99">
        <f t="shared" si="3"/>
        <v>85.62117017951387</v>
      </c>
    </row>
    <row r="250" spans="1:6" ht="12.75">
      <c r="A250" s="12" t="s">
        <v>128</v>
      </c>
      <c r="B250" s="43"/>
      <c r="C250" s="77">
        <v>3319</v>
      </c>
      <c r="D250" s="73">
        <v>3388</v>
      </c>
      <c r="E250" s="73">
        <v>3388</v>
      </c>
      <c r="F250" s="99">
        <f t="shared" si="3"/>
        <v>100</v>
      </c>
    </row>
    <row r="251" spans="1:6" ht="12.75">
      <c r="A251" s="12" t="s">
        <v>56</v>
      </c>
      <c r="B251" s="43"/>
      <c r="C251" s="77"/>
      <c r="D251" s="73">
        <v>6771</v>
      </c>
      <c r="E251" s="73">
        <v>6771</v>
      </c>
      <c r="F251" s="99">
        <f t="shared" si="3"/>
        <v>100</v>
      </c>
    </row>
    <row r="252" spans="1:6" ht="12.75">
      <c r="A252" s="12" t="s">
        <v>87</v>
      </c>
      <c r="B252" s="43">
        <v>34070</v>
      </c>
      <c r="C252" s="77"/>
      <c r="D252" s="73">
        <v>594</v>
      </c>
      <c r="E252" s="73">
        <v>594</v>
      </c>
      <c r="F252" s="99">
        <f t="shared" si="3"/>
        <v>100</v>
      </c>
    </row>
    <row r="253" spans="1:6" ht="12.75">
      <c r="A253" s="19" t="s">
        <v>88</v>
      </c>
      <c r="B253" s="46">
        <v>34053</v>
      </c>
      <c r="C253" s="91"/>
      <c r="D253" s="74">
        <v>502</v>
      </c>
      <c r="E253" s="74">
        <v>502</v>
      </c>
      <c r="F253" s="103">
        <f t="shared" si="3"/>
        <v>100</v>
      </c>
    </row>
    <row r="254" spans="1:6" ht="12.75">
      <c r="A254" s="12" t="s">
        <v>327</v>
      </c>
      <c r="B254" s="43">
        <v>34013</v>
      </c>
      <c r="C254" s="77"/>
      <c r="D254" s="73">
        <v>412</v>
      </c>
      <c r="E254" s="73">
        <v>412</v>
      </c>
      <c r="F254" s="99">
        <f t="shared" si="3"/>
        <v>100</v>
      </c>
    </row>
    <row r="255" spans="1:6" ht="12.75">
      <c r="A255" s="12" t="s">
        <v>328</v>
      </c>
      <c r="B255" s="43">
        <v>34017</v>
      </c>
      <c r="C255" s="77"/>
      <c r="D255" s="73">
        <v>391</v>
      </c>
      <c r="E255" s="73">
        <v>391</v>
      </c>
      <c r="F255" s="99">
        <f t="shared" si="3"/>
        <v>100</v>
      </c>
    </row>
    <row r="256" spans="1:6" ht="12.75">
      <c r="A256" s="12" t="s">
        <v>329</v>
      </c>
      <c r="B256" s="43">
        <v>34019</v>
      </c>
      <c r="C256" s="77"/>
      <c r="D256" s="73">
        <v>118</v>
      </c>
      <c r="E256" s="73">
        <v>118</v>
      </c>
      <c r="F256" s="99">
        <f t="shared" si="3"/>
        <v>100</v>
      </c>
    </row>
    <row r="257" spans="1:6" ht="12.75">
      <c r="A257" s="12" t="s">
        <v>330</v>
      </c>
      <c r="B257" s="43">
        <v>34027</v>
      </c>
      <c r="C257" s="77"/>
      <c r="D257" s="73">
        <v>103.9</v>
      </c>
      <c r="E257" s="73">
        <v>103.9</v>
      </c>
      <c r="F257" s="99">
        <f t="shared" si="3"/>
        <v>100</v>
      </c>
    </row>
    <row r="258" spans="1:6" ht="12.75">
      <c r="A258" s="12" t="s">
        <v>331</v>
      </c>
      <c r="B258" s="43"/>
      <c r="C258" s="77"/>
      <c r="D258" s="73">
        <v>1049.24</v>
      </c>
      <c r="E258" s="73">
        <v>779.8</v>
      </c>
      <c r="F258" s="99">
        <f t="shared" si="3"/>
        <v>74.32046052380771</v>
      </c>
    </row>
    <row r="259" spans="1:6" ht="12.75">
      <c r="A259" s="12" t="s">
        <v>332</v>
      </c>
      <c r="B259" s="43">
        <v>33063</v>
      </c>
      <c r="C259" s="77"/>
      <c r="D259" s="73">
        <v>4197.98</v>
      </c>
      <c r="E259" s="73">
        <v>4197.98</v>
      </c>
      <c r="F259" s="99">
        <f t="shared" si="3"/>
        <v>100</v>
      </c>
    </row>
    <row r="260" spans="1:6" ht="12.75" hidden="1">
      <c r="A260" s="12" t="s">
        <v>72</v>
      </c>
      <c r="B260" s="43"/>
      <c r="C260" s="77"/>
      <c r="D260" s="73">
        <v>0</v>
      </c>
      <c r="E260" s="73"/>
      <c r="F260" s="99" t="e">
        <f t="shared" si="3"/>
        <v>#DIV/0!</v>
      </c>
    </row>
    <row r="261" spans="1:6" ht="12.75">
      <c r="A261" s="14" t="s">
        <v>45</v>
      </c>
      <c r="B261" s="47"/>
      <c r="C261" s="80">
        <f>SUM(C263:C269)</f>
        <v>9699</v>
      </c>
      <c r="D261" s="80">
        <f>SUM(D263:D269)</f>
        <v>13111.74</v>
      </c>
      <c r="E261" s="80">
        <f>SUM(E263:E269)</f>
        <v>9224.52</v>
      </c>
      <c r="F261" s="104">
        <f t="shared" si="3"/>
        <v>70.35313390900065</v>
      </c>
    </row>
    <row r="262" spans="1:6" ht="12.75">
      <c r="A262" s="10" t="s">
        <v>14</v>
      </c>
      <c r="B262" s="43"/>
      <c r="C262" s="77"/>
      <c r="D262" s="73"/>
      <c r="E262" s="73"/>
      <c r="F262" s="99"/>
    </row>
    <row r="263" spans="1:6" ht="12.75">
      <c r="A263" s="12" t="s">
        <v>88</v>
      </c>
      <c r="B263" s="43">
        <v>34544</v>
      </c>
      <c r="C263" s="77"/>
      <c r="D263" s="73">
        <v>515</v>
      </c>
      <c r="E263" s="73">
        <v>515</v>
      </c>
      <c r="F263" s="99">
        <f t="shared" si="3"/>
        <v>100</v>
      </c>
    </row>
    <row r="264" spans="1:6" ht="12.75">
      <c r="A264" s="41" t="s">
        <v>46</v>
      </c>
      <c r="B264" s="43"/>
      <c r="C264" s="77">
        <v>6970</v>
      </c>
      <c r="D264" s="73">
        <v>3370</v>
      </c>
      <c r="E264" s="73">
        <v>0</v>
      </c>
      <c r="F264" s="99">
        <f t="shared" si="3"/>
        <v>0</v>
      </c>
    </row>
    <row r="265" spans="1:6" ht="12.75">
      <c r="A265" s="41" t="s">
        <v>333</v>
      </c>
      <c r="B265" s="43">
        <v>34949</v>
      </c>
      <c r="C265" s="77"/>
      <c r="D265" s="73">
        <v>341</v>
      </c>
      <c r="E265" s="73">
        <v>341</v>
      </c>
      <c r="F265" s="99">
        <f t="shared" si="3"/>
        <v>100</v>
      </c>
    </row>
    <row r="266" spans="1:6" ht="12.75">
      <c r="A266" s="41" t="s">
        <v>334</v>
      </c>
      <c r="B266" s="43">
        <v>34502</v>
      </c>
      <c r="C266" s="77"/>
      <c r="D266" s="73">
        <v>2523.97</v>
      </c>
      <c r="E266" s="73">
        <v>2523.97</v>
      </c>
      <c r="F266" s="99">
        <f t="shared" si="3"/>
        <v>100</v>
      </c>
    </row>
    <row r="267" spans="1:6" ht="12.75">
      <c r="A267" s="69" t="s">
        <v>82</v>
      </c>
      <c r="B267" s="46"/>
      <c r="C267" s="91">
        <v>2729</v>
      </c>
      <c r="D267" s="74">
        <v>6361.77</v>
      </c>
      <c r="E267" s="74">
        <v>5844.55</v>
      </c>
      <c r="F267" s="103">
        <f aca="true" t="shared" si="4" ref="F267:F331">E267/D267*100</f>
        <v>91.86987269266257</v>
      </c>
    </row>
    <row r="268" spans="1:6" ht="12.75" hidden="1">
      <c r="A268" s="41" t="s">
        <v>46</v>
      </c>
      <c r="B268" s="43"/>
      <c r="C268" s="77"/>
      <c r="D268" s="73">
        <v>0</v>
      </c>
      <c r="E268" s="73"/>
      <c r="F268" s="99" t="e">
        <f t="shared" si="4"/>
        <v>#DIV/0!</v>
      </c>
    </row>
    <row r="269" spans="1:6" ht="13.5" hidden="1" thickBot="1">
      <c r="A269" s="58" t="s">
        <v>72</v>
      </c>
      <c r="B269" s="57"/>
      <c r="C269" s="92"/>
      <c r="D269" s="74">
        <v>0</v>
      </c>
      <c r="E269" s="73"/>
      <c r="F269" s="99" t="e">
        <f t="shared" si="4"/>
        <v>#DIV/0!</v>
      </c>
    </row>
    <row r="270" spans="1:6" ht="12.75">
      <c r="A270" s="5" t="s">
        <v>39</v>
      </c>
      <c r="B270" s="45"/>
      <c r="C270" s="75">
        <f>C271+C283</f>
        <v>60706.65</v>
      </c>
      <c r="D270" s="75">
        <f>D271+D283</f>
        <v>72713.2</v>
      </c>
      <c r="E270" s="75">
        <f>E271+E283</f>
        <v>57374.670000000006</v>
      </c>
      <c r="F270" s="98">
        <f t="shared" si="4"/>
        <v>78.90543945253408</v>
      </c>
    </row>
    <row r="271" spans="1:6" ht="12.75">
      <c r="A271" s="14" t="s">
        <v>40</v>
      </c>
      <c r="B271" s="45"/>
      <c r="C271" s="80">
        <f>SUM(C273:C282)</f>
        <v>60706.65</v>
      </c>
      <c r="D271" s="80">
        <f>SUM(D273:D282)</f>
        <v>70563.2</v>
      </c>
      <c r="E271" s="80">
        <f>SUM(E273:E282)</f>
        <v>55380.64000000001</v>
      </c>
      <c r="F271" s="104">
        <f t="shared" si="4"/>
        <v>78.4837422339123</v>
      </c>
    </row>
    <row r="272" spans="1:6" ht="12.75">
      <c r="A272" s="10" t="s">
        <v>14</v>
      </c>
      <c r="B272" s="32"/>
      <c r="C272" s="77"/>
      <c r="D272" s="73"/>
      <c r="E272" s="73"/>
      <c r="F272" s="99"/>
    </row>
    <row r="273" spans="1:6" ht="12.75">
      <c r="A273" s="8" t="s">
        <v>131</v>
      </c>
      <c r="B273" s="43"/>
      <c r="C273" s="77">
        <v>27295.94</v>
      </c>
      <c r="D273" s="73">
        <v>27295.94</v>
      </c>
      <c r="E273" s="73">
        <v>20703.54</v>
      </c>
      <c r="F273" s="99">
        <f t="shared" si="4"/>
        <v>75.84842287900692</v>
      </c>
    </row>
    <row r="274" spans="1:6" ht="12.75">
      <c r="A274" s="8" t="s">
        <v>41</v>
      </c>
      <c r="B274" s="43"/>
      <c r="C274" s="77">
        <v>7685.31</v>
      </c>
      <c r="D274" s="73">
        <v>7685.31</v>
      </c>
      <c r="E274" s="73">
        <v>5305.62</v>
      </c>
      <c r="F274" s="99">
        <f t="shared" si="4"/>
        <v>69.0358619235919</v>
      </c>
    </row>
    <row r="275" spans="1:6" ht="12.75">
      <c r="A275" s="8" t="s">
        <v>245</v>
      </c>
      <c r="B275" s="43"/>
      <c r="C275" s="77">
        <v>1450</v>
      </c>
      <c r="D275" s="73">
        <v>1450</v>
      </c>
      <c r="E275" s="73">
        <v>1226.79</v>
      </c>
      <c r="F275" s="99">
        <f t="shared" si="4"/>
        <v>84.60620689655171</v>
      </c>
    </row>
    <row r="276" spans="1:6" ht="12.75" hidden="1">
      <c r="A276" s="8" t="s">
        <v>147</v>
      </c>
      <c r="B276" s="43"/>
      <c r="C276" s="77"/>
      <c r="D276" s="73"/>
      <c r="E276" s="73"/>
      <c r="F276" s="99" t="e">
        <f t="shared" si="4"/>
        <v>#DIV/0!</v>
      </c>
    </row>
    <row r="277" spans="1:6" ht="12.75">
      <c r="A277" s="8" t="s">
        <v>42</v>
      </c>
      <c r="B277" s="43"/>
      <c r="C277" s="77">
        <v>14175.4</v>
      </c>
      <c r="D277" s="73">
        <v>15631.25</v>
      </c>
      <c r="E277" s="73">
        <v>11853.92</v>
      </c>
      <c r="F277" s="99">
        <f t="shared" si="4"/>
        <v>75.83475409836066</v>
      </c>
    </row>
    <row r="278" spans="1:6" ht="12.75" hidden="1">
      <c r="A278" s="8" t="s">
        <v>72</v>
      </c>
      <c r="B278" s="43"/>
      <c r="C278" s="77"/>
      <c r="D278" s="73"/>
      <c r="E278" s="73"/>
      <c r="F278" s="99" t="e">
        <f t="shared" si="4"/>
        <v>#DIV/0!</v>
      </c>
    </row>
    <row r="279" spans="1:6" ht="12.75">
      <c r="A279" s="8" t="s">
        <v>43</v>
      </c>
      <c r="B279" s="43"/>
      <c r="C279" s="77">
        <v>500</v>
      </c>
      <c r="D279" s="73">
        <v>500</v>
      </c>
      <c r="E279" s="73">
        <v>0</v>
      </c>
      <c r="F279" s="99">
        <f t="shared" si="4"/>
        <v>0</v>
      </c>
    </row>
    <row r="280" spans="1:6" ht="12.75">
      <c r="A280" s="8" t="s">
        <v>246</v>
      </c>
      <c r="B280" s="70">
        <v>1260</v>
      </c>
      <c r="C280" s="77">
        <v>9000</v>
      </c>
      <c r="D280" s="73">
        <v>14500</v>
      </c>
      <c r="E280" s="73">
        <v>12862.54</v>
      </c>
      <c r="F280" s="99">
        <f t="shared" si="4"/>
        <v>88.70717241379312</v>
      </c>
    </row>
    <row r="281" spans="1:6" ht="12.75">
      <c r="A281" s="8" t="s">
        <v>247</v>
      </c>
      <c r="B281" s="70">
        <v>1102</v>
      </c>
      <c r="C281" s="77">
        <v>600</v>
      </c>
      <c r="D281" s="73">
        <v>3500.7</v>
      </c>
      <c r="E281" s="73">
        <v>3428.23</v>
      </c>
      <c r="F281" s="99">
        <f t="shared" si="4"/>
        <v>97.929842602908</v>
      </c>
    </row>
    <row r="282" spans="1:6" ht="12.75" hidden="1">
      <c r="A282" s="8" t="s">
        <v>44</v>
      </c>
      <c r="B282" s="43"/>
      <c r="C282" s="77"/>
      <c r="D282" s="73">
        <v>0</v>
      </c>
      <c r="E282" s="73"/>
      <c r="F282" s="99" t="e">
        <f t="shared" si="4"/>
        <v>#DIV/0!</v>
      </c>
    </row>
    <row r="283" spans="1:6" ht="12.75">
      <c r="A283" s="15" t="s">
        <v>45</v>
      </c>
      <c r="B283" s="47"/>
      <c r="C283" s="81">
        <f>SUM(C285:C288)</f>
        <v>0</v>
      </c>
      <c r="D283" s="81">
        <f>SUM(D285:D288)</f>
        <v>2150</v>
      </c>
      <c r="E283" s="81">
        <f>SUM(E285:E288)</f>
        <v>1994.03</v>
      </c>
      <c r="F283" s="104">
        <f t="shared" si="4"/>
        <v>92.74558139534884</v>
      </c>
    </row>
    <row r="284" spans="1:6" ht="12.75">
      <c r="A284" s="6" t="s">
        <v>14</v>
      </c>
      <c r="B284" s="43"/>
      <c r="C284" s="78"/>
      <c r="D284" s="73"/>
      <c r="E284" s="73"/>
      <c r="F284" s="99"/>
    </row>
    <row r="285" spans="1:6" ht="12.75" hidden="1">
      <c r="A285" s="8" t="s">
        <v>148</v>
      </c>
      <c r="B285" s="43"/>
      <c r="C285" s="77"/>
      <c r="D285" s="73">
        <v>0</v>
      </c>
      <c r="E285" s="73"/>
      <c r="F285" s="99" t="e">
        <f t="shared" si="4"/>
        <v>#DIV/0!</v>
      </c>
    </row>
    <row r="286" spans="1:6" ht="12.75">
      <c r="A286" s="8" t="s">
        <v>246</v>
      </c>
      <c r="B286" s="43"/>
      <c r="C286" s="77"/>
      <c r="D286" s="73">
        <v>1600</v>
      </c>
      <c r="E286" s="73">
        <v>1494.03</v>
      </c>
      <c r="F286" s="99">
        <f t="shared" si="4"/>
        <v>93.376875</v>
      </c>
    </row>
    <row r="287" spans="1:6" ht="12.75">
      <c r="A287" s="8" t="s">
        <v>247</v>
      </c>
      <c r="B287" s="43"/>
      <c r="C287" s="77"/>
      <c r="D287" s="73">
        <v>300</v>
      </c>
      <c r="E287" s="73">
        <v>300</v>
      </c>
      <c r="F287" s="99">
        <f t="shared" si="4"/>
        <v>100</v>
      </c>
    </row>
    <row r="288" spans="1:6" ht="12.75">
      <c r="A288" s="11" t="s">
        <v>46</v>
      </c>
      <c r="B288" s="46"/>
      <c r="C288" s="91"/>
      <c r="D288" s="74">
        <v>250</v>
      </c>
      <c r="E288" s="74">
        <v>200</v>
      </c>
      <c r="F288" s="103">
        <f t="shared" si="4"/>
        <v>80</v>
      </c>
    </row>
    <row r="289" spans="1:6" ht="12.75">
      <c r="A289" s="5" t="s">
        <v>254</v>
      </c>
      <c r="B289" s="47"/>
      <c r="C289" s="75">
        <f>C290+C309</f>
        <v>419866.13</v>
      </c>
      <c r="D289" s="75">
        <f>D290+D309</f>
        <v>475803.18000000005</v>
      </c>
      <c r="E289" s="75">
        <f>E290+E309</f>
        <v>440417.07000000007</v>
      </c>
      <c r="F289" s="98">
        <f t="shared" si="4"/>
        <v>92.56286811702267</v>
      </c>
    </row>
    <row r="290" spans="1:6" ht="12.75">
      <c r="A290" s="14" t="s">
        <v>40</v>
      </c>
      <c r="B290" s="47"/>
      <c r="C290" s="80">
        <f>SUM(C292:C308)</f>
        <v>419866.13</v>
      </c>
      <c r="D290" s="80">
        <f>SUM(D292:D308)</f>
        <v>442507.91000000003</v>
      </c>
      <c r="E290" s="80">
        <f>SUM(E292:E308)</f>
        <v>408942.62000000005</v>
      </c>
      <c r="F290" s="104">
        <f t="shared" si="4"/>
        <v>92.41475932034751</v>
      </c>
    </row>
    <row r="291" spans="1:6" ht="12.75">
      <c r="A291" s="10" t="s">
        <v>14</v>
      </c>
      <c r="B291" s="43"/>
      <c r="C291" s="77"/>
      <c r="D291" s="73"/>
      <c r="E291" s="73"/>
      <c r="F291" s="99"/>
    </row>
    <row r="292" spans="1:6" ht="12.75">
      <c r="A292" s="17" t="s">
        <v>132</v>
      </c>
      <c r="B292" s="43"/>
      <c r="C292" s="77">
        <v>217305.11</v>
      </c>
      <c r="D292" s="73">
        <v>219741.25</v>
      </c>
      <c r="E292" s="73">
        <v>217614.98</v>
      </c>
      <c r="F292" s="99">
        <f t="shared" si="4"/>
        <v>99.0323755780947</v>
      </c>
    </row>
    <row r="293" spans="1:6" ht="12.75">
      <c r="A293" s="8" t="s">
        <v>41</v>
      </c>
      <c r="B293" s="43"/>
      <c r="C293" s="77">
        <v>74147.88</v>
      </c>
      <c r="D293" s="73">
        <v>74879.02</v>
      </c>
      <c r="E293" s="73">
        <v>74532.72</v>
      </c>
      <c r="F293" s="99">
        <f t="shared" si="4"/>
        <v>99.53752065665388</v>
      </c>
    </row>
    <row r="294" spans="1:6" ht="12.75">
      <c r="A294" s="8" t="s">
        <v>245</v>
      </c>
      <c r="B294" s="43"/>
      <c r="C294" s="77">
        <v>200</v>
      </c>
      <c r="D294" s="73">
        <v>204</v>
      </c>
      <c r="E294" s="73">
        <v>192.65</v>
      </c>
      <c r="F294" s="99">
        <f t="shared" si="4"/>
        <v>94.43627450980392</v>
      </c>
    </row>
    <row r="295" spans="1:6" ht="12.75">
      <c r="A295" s="8" t="s">
        <v>42</v>
      </c>
      <c r="B295" s="43"/>
      <c r="C295" s="77">
        <v>62887.14</v>
      </c>
      <c r="D295" s="73">
        <v>74620.89</v>
      </c>
      <c r="E295" s="73">
        <v>46125.47</v>
      </c>
      <c r="F295" s="99">
        <f t="shared" si="4"/>
        <v>61.81307942052152</v>
      </c>
    </row>
    <row r="296" spans="1:6" ht="12.75">
      <c r="A296" s="8" t="s">
        <v>47</v>
      </c>
      <c r="B296" s="43">
        <v>1115</v>
      </c>
      <c r="C296" s="77">
        <v>462</v>
      </c>
      <c r="D296" s="73">
        <v>462</v>
      </c>
      <c r="E296" s="73">
        <v>374.55</v>
      </c>
      <c r="F296" s="99">
        <f t="shared" si="4"/>
        <v>81.07142857142857</v>
      </c>
    </row>
    <row r="297" spans="1:6" ht="12.75" hidden="1">
      <c r="A297" s="8" t="s">
        <v>48</v>
      </c>
      <c r="B297" s="43"/>
      <c r="C297" s="77"/>
      <c r="D297" s="73"/>
      <c r="E297" s="73"/>
      <c r="F297" s="99" t="e">
        <f t="shared" si="4"/>
        <v>#DIV/0!</v>
      </c>
    </row>
    <row r="298" spans="1:6" ht="12.75">
      <c r="A298" s="8" t="s">
        <v>49</v>
      </c>
      <c r="B298" s="43">
        <v>51</v>
      </c>
      <c r="C298" s="77">
        <v>64864</v>
      </c>
      <c r="D298" s="73">
        <v>64864</v>
      </c>
      <c r="E298" s="73">
        <v>62651.01</v>
      </c>
      <c r="F298" s="99">
        <f t="shared" si="4"/>
        <v>96.58826159348791</v>
      </c>
    </row>
    <row r="299" spans="1:6" ht="12.75">
      <c r="A299" s="8" t="s">
        <v>71</v>
      </c>
      <c r="B299" s="43"/>
      <c r="C299" s="77"/>
      <c r="D299" s="73">
        <v>6133.7</v>
      </c>
      <c r="E299" s="73">
        <v>6010.2</v>
      </c>
      <c r="F299" s="99">
        <f t="shared" si="4"/>
        <v>97.98653341376331</v>
      </c>
    </row>
    <row r="300" spans="1:6" ht="12.75" hidden="1">
      <c r="A300" s="8" t="s">
        <v>195</v>
      </c>
      <c r="B300" s="43">
        <v>13234</v>
      </c>
      <c r="C300" s="77"/>
      <c r="D300" s="73"/>
      <c r="E300" s="73"/>
      <c r="F300" s="99" t="e">
        <f t="shared" si="4"/>
        <v>#DIV/0!</v>
      </c>
    </row>
    <row r="301" spans="1:6" ht="12.75" hidden="1">
      <c r="A301" s="8" t="s">
        <v>50</v>
      </c>
      <c r="B301" s="43"/>
      <c r="C301" s="77"/>
      <c r="D301" s="73"/>
      <c r="E301" s="73"/>
      <c r="F301" s="99" t="e">
        <f t="shared" si="4"/>
        <v>#DIV/0!</v>
      </c>
    </row>
    <row r="302" spans="1:6" ht="12.75">
      <c r="A302" s="8" t="s">
        <v>342</v>
      </c>
      <c r="B302" s="43">
        <v>98074</v>
      </c>
      <c r="C302" s="77"/>
      <c r="D302" s="73">
        <v>30</v>
      </c>
      <c r="E302" s="73">
        <v>30</v>
      </c>
      <c r="F302" s="99">
        <f t="shared" si="4"/>
        <v>100</v>
      </c>
    </row>
    <row r="303" spans="1:6" ht="12.75">
      <c r="A303" s="8" t="s">
        <v>343</v>
      </c>
      <c r="B303" s="43">
        <v>98348</v>
      </c>
      <c r="C303" s="77"/>
      <c r="D303" s="73">
        <v>200</v>
      </c>
      <c r="E303" s="73">
        <v>60.39</v>
      </c>
      <c r="F303" s="99">
        <f t="shared" si="4"/>
        <v>30.195</v>
      </c>
    </row>
    <row r="304" spans="1:6" ht="12.75" hidden="1">
      <c r="A304" s="8" t="s">
        <v>51</v>
      </c>
      <c r="B304" s="43">
        <v>98074</v>
      </c>
      <c r="C304" s="77"/>
      <c r="D304" s="73"/>
      <c r="E304" s="73"/>
      <c r="F304" s="99" t="e">
        <f t="shared" si="4"/>
        <v>#DIV/0!</v>
      </c>
    </row>
    <row r="305" spans="1:6" ht="12.75">
      <c r="A305" s="8" t="s">
        <v>344</v>
      </c>
      <c r="B305" s="43">
        <v>13014</v>
      </c>
      <c r="C305" s="77"/>
      <c r="D305" s="73">
        <v>192.22</v>
      </c>
      <c r="E305" s="73">
        <v>178.23</v>
      </c>
      <c r="F305" s="99">
        <f t="shared" si="4"/>
        <v>92.72188117781708</v>
      </c>
    </row>
    <row r="306" spans="1:6" ht="12.75" hidden="1">
      <c r="A306" s="8" t="s">
        <v>52</v>
      </c>
      <c r="B306" s="43"/>
      <c r="C306" s="77"/>
      <c r="D306" s="73"/>
      <c r="E306" s="73"/>
      <c r="F306" s="99" t="e">
        <f t="shared" si="4"/>
        <v>#DIV/0!</v>
      </c>
    </row>
    <row r="307" spans="1:6" ht="12.75">
      <c r="A307" s="8" t="s">
        <v>302</v>
      </c>
      <c r="B307" s="43">
        <v>13015</v>
      </c>
      <c r="C307" s="77"/>
      <c r="D307" s="73">
        <v>955.83</v>
      </c>
      <c r="E307" s="73">
        <v>955.57</v>
      </c>
      <c r="F307" s="99">
        <f t="shared" si="4"/>
        <v>99.97279851019533</v>
      </c>
    </row>
    <row r="308" spans="1:6" ht="12.75">
      <c r="A308" s="8" t="s">
        <v>53</v>
      </c>
      <c r="B308" s="43">
        <v>4001</v>
      </c>
      <c r="C308" s="77"/>
      <c r="D308" s="73">
        <v>225</v>
      </c>
      <c r="E308" s="73">
        <v>216.85</v>
      </c>
      <c r="F308" s="99">
        <f t="shared" si="4"/>
        <v>96.37777777777778</v>
      </c>
    </row>
    <row r="309" spans="1:6" ht="12.75">
      <c r="A309" s="14" t="s">
        <v>45</v>
      </c>
      <c r="B309" s="47"/>
      <c r="C309" s="80">
        <f>C312+C311</f>
        <v>0</v>
      </c>
      <c r="D309" s="80">
        <f>D312+D311</f>
        <v>33295.27</v>
      </c>
      <c r="E309" s="80">
        <f>E312+E311</f>
        <v>31474.45</v>
      </c>
      <c r="F309" s="104">
        <f t="shared" si="4"/>
        <v>94.53129528608719</v>
      </c>
    </row>
    <row r="310" spans="1:6" ht="12.75">
      <c r="A310" s="10" t="s">
        <v>14</v>
      </c>
      <c r="B310" s="43"/>
      <c r="C310" s="77"/>
      <c r="D310" s="73"/>
      <c r="E310" s="73"/>
      <c r="F310" s="99"/>
    </row>
    <row r="311" spans="1:6" ht="12.75" hidden="1">
      <c r="A311" s="7" t="s">
        <v>46</v>
      </c>
      <c r="B311" s="43"/>
      <c r="C311" s="77"/>
      <c r="D311" s="73">
        <v>0</v>
      </c>
      <c r="E311" s="73"/>
      <c r="F311" s="99" t="e">
        <f t="shared" si="4"/>
        <v>#DIV/0!</v>
      </c>
    </row>
    <row r="312" spans="1:6" ht="12.75">
      <c r="A312" s="11" t="s">
        <v>72</v>
      </c>
      <c r="B312" s="46"/>
      <c r="C312" s="91"/>
      <c r="D312" s="74">
        <v>33295.27</v>
      </c>
      <c r="E312" s="74">
        <v>31474.45</v>
      </c>
      <c r="F312" s="103">
        <f t="shared" si="4"/>
        <v>94.53129528608719</v>
      </c>
    </row>
    <row r="313" spans="1:6" ht="12.75">
      <c r="A313" s="20" t="s">
        <v>157</v>
      </c>
      <c r="B313" s="48"/>
      <c r="C313" s="75">
        <f>C314+C341</f>
        <v>856277.74</v>
      </c>
      <c r="D313" s="75">
        <f>D314+D341</f>
        <v>3549152.0299999993</v>
      </c>
      <c r="E313" s="75">
        <f>E314+E341</f>
        <v>1979279.2099999997</v>
      </c>
      <c r="F313" s="98">
        <f t="shared" si="4"/>
        <v>55.76766487515048</v>
      </c>
    </row>
    <row r="314" spans="1:6" ht="12.75">
      <c r="A314" s="14" t="s">
        <v>40</v>
      </c>
      <c r="B314" s="47"/>
      <c r="C314" s="80">
        <f>SUM(C316:C329)</f>
        <v>81041.73999999999</v>
      </c>
      <c r="D314" s="80">
        <f>SUM(D316:D329)</f>
        <v>111734.59</v>
      </c>
      <c r="E314" s="80">
        <f>SUM(E316:E329)</f>
        <v>54208.169999999984</v>
      </c>
      <c r="F314" s="104">
        <f t="shared" si="4"/>
        <v>48.51511962410206</v>
      </c>
    </row>
    <row r="315" spans="1:6" ht="12.75">
      <c r="A315" s="10" t="s">
        <v>14</v>
      </c>
      <c r="B315" s="43"/>
      <c r="C315" s="80"/>
      <c r="D315" s="73"/>
      <c r="E315" s="73"/>
      <c r="F315" s="99"/>
    </row>
    <row r="316" spans="1:6" ht="12.75">
      <c r="A316" s="12" t="s">
        <v>42</v>
      </c>
      <c r="B316" s="43"/>
      <c r="C316" s="77">
        <v>2645.9</v>
      </c>
      <c r="D316" s="73">
        <v>2198.7</v>
      </c>
      <c r="E316" s="73">
        <v>874.55</v>
      </c>
      <c r="F316" s="99">
        <f t="shared" si="4"/>
        <v>39.77577659526084</v>
      </c>
    </row>
    <row r="317" spans="1:6" ht="12.75">
      <c r="A317" s="12" t="s">
        <v>167</v>
      </c>
      <c r="B317" s="43">
        <v>1080</v>
      </c>
      <c r="C317" s="77"/>
      <c r="D317" s="73">
        <v>1493.12</v>
      </c>
      <c r="E317" s="73">
        <v>187.07</v>
      </c>
      <c r="F317" s="99">
        <f t="shared" si="4"/>
        <v>12.528798756965282</v>
      </c>
    </row>
    <row r="318" spans="1:6" ht="12.75">
      <c r="A318" s="12" t="s">
        <v>168</v>
      </c>
      <c r="B318" s="64" t="s">
        <v>345</v>
      </c>
      <c r="C318" s="77">
        <v>2502</v>
      </c>
      <c r="D318" s="73">
        <v>3616.97</v>
      </c>
      <c r="E318" s="73">
        <v>3159.86</v>
      </c>
      <c r="F318" s="99">
        <f t="shared" si="4"/>
        <v>87.36207377998713</v>
      </c>
    </row>
    <row r="319" spans="1:6" ht="12.75">
      <c r="A319" s="44" t="s">
        <v>75</v>
      </c>
      <c r="B319" s="43"/>
      <c r="C319" s="77">
        <v>550</v>
      </c>
      <c r="D319" s="73">
        <v>550</v>
      </c>
      <c r="E319" s="73">
        <v>550</v>
      </c>
      <c r="F319" s="99">
        <f t="shared" si="4"/>
        <v>100</v>
      </c>
    </row>
    <row r="320" spans="1:6" ht="12.75">
      <c r="A320" s="8" t="s">
        <v>175</v>
      </c>
      <c r="B320" s="43"/>
      <c r="C320" s="77">
        <v>34518.84</v>
      </c>
      <c r="D320" s="73">
        <v>34218.84</v>
      </c>
      <c r="E320" s="73">
        <v>34218.84</v>
      </c>
      <c r="F320" s="99">
        <f t="shared" si="4"/>
        <v>100</v>
      </c>
    </row>
    <row r="321" spans="1:6" ht="12.75" hidden="1">
      <c r="A321" s="12" t="s">
        <v>176</v>
      </c>
      <c r="B321" s="43"/>
      <c r="C321" s="77"/>
      <c r="D321" s="73"/>
      <c r="E321" s="73"/>
      <c r="F321" s="99" t="e">
        <f t="shared" si="4"/>
        <v>#DIV/0!</v>
      </c>
    </row>
    <row r="322" spans="1:6" ht="12.75" hidden="1">
      <c r="A322" s="12" t="s">
        <v>225</v>
      </c>
      <c r="B322" s="43"/>
      <c r="C322" s="77"/>
      <c r="D322" s="73"/>
      <c r="E322" s="73"/>
      <c r="F322" s="99" t="e">
        <f t="shared" si="4"/>
        <v>#DIV/0!</v>
      </c>
    </row>
    <row r="323" spans="1:6" ht="12.75">
      <c r="A323" s="12" t="s">
        <v>229</v>
      </c>
      <c r="B323" s="43"/>
      <c r="C323" s="77"/>
      <c r="D323" s="73">
        <v>500</v>
      </c>
      <c r="E323" s="73">
        <v>169.84</v>
      </c>
      <c r="F323" s="99">
        <f t="shared" si="4"/>
        <v>33.967999999999996</v>
      </c>
    </row>
    <row r="324" spans="1:6" ht="12.75">
      <c r="A324" s="12" t="s">
        <v>210</v>
      </c>
      <c r="B324" s="43"/>
      <c r="C324" s="77"/>
      <c r="D324" s="73">
        <v>14.8</v>
      </c>
      <c r="E324" s="73">
        <v>14.8</v>
      </c>
      <c r="F324" s="99">
        <f t="shared" si="4"/>
        <v>100</v>
      </c>
    </row>
    <row r="325" spans="1:6" ht="12.75">
      <c r="A325" s="8" t="s">
        <v>271</v>
      </c>
      <c r="B325" s="61">
        <v>212163</v>
      </c>
      <c r="C325" s="77"/>
      <c r="D325" s="73">
        <v>5</v>
      </c>
      <c r="E325" s="73">
        <v>4.95</v>
      </c>
      <c r="F325" s="99">
        <f t="shared" si="4"/>
        <v>99</v>
      </c>
    </row>
    <row r="326" spans="1:6" ht="12.75">
      <c r="A326" s="12" t="s">
        <v>160</v>
      </c>
      <c r="B326" s="61">
        <v>212162</v>
      </c>
      <c r="C326" s="77"/>
      <c r="D326" s="73">
        <v>658.97</v>
      </c>
      <c r="E326" s="73">
        <v>0</v>
      </c>
      <c r="F326" s="99">
        <f t="shared" si="4"/>
        <v>0</v>
      </c>
    </row>
    <row r="327" spans="1:6" ht="12.75">
      <c r="A327" s="12" t="s">
        <v>346</v>
      </c>
      <c r="B327" s="61"/>
      <c r="C327" s="77"/>
      <c r="D327" s="73">
        <v>1076.86</v>
      </c>
      <c r="E327" s="73">
        <v>1076.86</v>
      </c>
      <c r="F327" s="99">
        <f t="shared" si="4"/>
        <v>100</v>
      </c>
    </row>
    <row r="328" spans="1:6" ht="12.75">
      <c r="A328" s="12" t="s">
        <v>270</v>
      </c>
      <c r="B328" s="61">
        <v>95113</v>
      </c>
      <c r="C328" s="77"/>
      <c r="D328" s="73">
        <v>92.45</v>
      </c>
      <c r="E328" s="73">
        <v>92.45</v>
      </c>
      <c r="F328" s="99">
        <f t="shared" si="4"/>
        <v>100</v>
      </c>
    </row>
    <row r="329" spans="1:6" ht="12.75">
      <c r="A329" s="8" t="s">
        <v>72</v>
      </c>
      <c r="B329" s="43"/>
      <c r="C329" s="82">
        <f>SUM(C330:C340)</f>
        <v>40825</v>
      </c>
      <c r="D329" s="82">
        <f>SUM(D330:D340)</f>
        <v>67308.87999999999</v>
      </c>
      <c r="E329" s="82">
        <f>SUM(E330:E340)</f>
        <v>13858.95</v>
      </c>
      <c r="F329" s="99">
        <f t="shared" si="4"/>
        <v>20.590076673389905</v>
      </c>
    </row>
    <row r="330" spans="1:6" ht="12.75">
      <c r="A330" s="8" t="s">
        <v>212</v>
      </c>
      <c r="B330" s="43"/>
      <c r="C330" s="82">
        <v>14000</v>
      </c>
      <c r="D330" s="73">
        <v>14000</v>
      </c>
      <c r="E330" s="73">
        <v>2789.42</v>
      </c>
      <c r="F330" s="99">
        <f t="shared" si="4"/>
        <v>19.92442857142857</v>
      </c>
    </row>
    <row r="331" spans="1:6" ht="12.75">
      <c r="A331" s="8" t="s">
        <v>174</v>
      </c>
      <c r="B331" s="43"/>
      <c r="C331" s="82"/>
      <c r="D331" s="73">
        <v>23771.47</v>
      </c>
      <c r="E331" s="73">
        <v>995.52</v>
      </c>
      <c r="F331" s="99">
        <f t="shared" si="4"/>
        <v>4.187877316800349</v>
      </c>
    </row>
    <row r="332" spans="1:6" ht="12.75">
      <c r="A332" s="8" t="s">
        <v>347</v>
      </c>
      <c r="B332" s="43"/>
      <c r="C332" s="82">
        <v>475</v>
      </c>
      <c r="D332" s="73">
        <v>0</v>
      </c>
      <c r="E332" s="73">
        <v>0</v>
      </c>
      <c r="F332" s="102" t="s">
        <v>295</v>
      </c>
    </row>
    <row r="333" spans="1:6" ht="12.75" hidden="1">
      <c r="A333" s="8" t="s">
        <v>200</v>
      </c>
      <c r="B333" s="43"/>
      <c r="C333" s="82"/>
      <c r="D333" s="73"/>
      <c r="E333" s="73"/>
      <c r="F333" s="99" t="e">
        <f aca="true" t="shared" si="5" ref="F333:F397">E333/D333*100</f>
        <v>#DIV/0!</v>
      </c>
    </row>
    <row r="334" spans="1:6" ht="12.75">
      <c r="A334" s="8" t="s">
        <v>228</v>
      </c>
      <c r="B334" s="43"/>
      <c r="C334" s="82"/>
      <c r="D334" s="73">
        <v>12939.55</v>
      </c>
      <c r="E334" s="73">
        <v>1770.02</v>
      </c>
      <c r="F334" s="99">
        <f t="shared" si="5"/>
        <v>13.679146492729654</v>
      </c>
    </row>
    <row r="335" spans="1:6" ht="12.75">
      <c r="A335" s="8" t="s">
        <v>173</v>
      </c>
      <c r="B335" s="43"/>
      <c r="C335" s="82"/>
      <c r="D335" s="73">
        <v>8569.2</v>
      </c>
      <c r="E335" s="73">
        <v>7825.51</v>
      </c>
      <c r="F335" s="99">
        <f t="shared" si="5"/>
        <v>91.32136022032394</v>
      </c>
    </row>
    <row r="336" spans="1:6" ht="12.75">
      <c r="A336" s="8" t="s">
        <v>177</v>
      </c>
      <c r="B336" s="43"/>
      <c r="C336" s="82"/>
      <c r="D336" s="73">
        <v>2967.13</v>
      </c>
      <c r="E336" s="73">
        <v>0</v>
      </c>
      <c r="F336" s="99">
        <f t="shared" si="5"/>
        <v>0</v>
      </c>
    </row>
    <row r="337" spans="1:6" ht="12.75">
      <c r="A337" s="8" t="s">
        <v>183</v>
      </c>
      <c r="B337" s="43"/>
      <c r="C337" s="82">
        <v>8463</v>
      </c>
      <c r="D337" s="73">
        <v>480.67</v>
      </c>
      <c r="E337" s="73">
        <v>478.48</v>
      </c>
      <c r="F337" s="99">
        <f t="shared" si="5"/>
        <v>99.5443859612624</v>
      </c>
    </row>
    <row r="338" spans="1:6" ht="12.75">
      <c r="A338" s="8" t="s">
        <v>181</v>
      </c>
      <c r="B338" s="43"/>
      <c r="C338" s="82">
        <v>16691</v>
      </c>
      <c r="D338" s="73">
        <v>2500.95</v>
      </c>
      <c r="E338" s="73">
        <v>0</v>
      </c>
      <c r="F338" s="99">
        <f t="shared" si="5"/>
        <v>0</v>
      </c>
    </row>
    <row r="339" spans="1:6" ht="12.75">
      <c r="A339" s="8" t="s">
        <v>204</v>
      </c>
      <c r="B339" s="43"/>
      <c r="C339" s="82">
        <v>1196</v>
      </c>
      <c r="D339" s="73">
        <v>1621.52</v>
      </c>
      <c r="E339" s="73">
        <v>0</v>
      </c>
      <c r="F339" s="99">
        <f t="shared" si="5"/>
        <v>0</v>
      </c>
    </row>
    <row r="340" spans="1:6" ht="12.75">
      <c r="A340" s="11" t="s">
        <v>240</v>
      </c>
      <c r="B340" s="46"/>
      <c r="C340" s="146"/>
      <c r="D340" s="74">
        <v>458.39</v>
      </c>
      <c r="E340" s="74">
        <v>0</v>
      </c>
      <c r="F340" s="103">
        <f t="shared" si="5"/>
        <v>0</v>
      </c>
    </row>
    <row r="341" spans="1:6" ht="12.75">
      <c r="A341" s="14" t="s">
        <v>45</v>
      </c>
      <c r="B341" s="47"/>
      <c r="C341" s="80">
        <f>SUM(C343:C358)</f>
        <v>775236</v>
      </c>
      <c r="D341" s="80">
        <f>SUM(D343:D358)</f>
        <v>3437417.4399999995</v>
      </c>
      <c r="E341" s="80">
        <f>SUM(E343:E358)</f>
        <v>1925071.0399999998</v>
      </c>
      <c r="F341" s="104">
        <f t="shared" si="5"/>
        <v>56.003411677576175</v>
      </c>
    </row>
    <row r="342" spans="1:6" ht="12.75">
      <c r="A342" s="12" t="s">
        <v>14</v>
      </c>
      <c r="B342" s="43"/>
      <c r="C342" s="77"/>
      <c r="D342" s="73"/>
      <c r="E342" s="73"/>
      <c r="F342" s="99"/>
    </row>
    <row r="343" spans="1:6" ht="12.75" hidden="1">
      <c r="A343" s="12" t="s">
        <v>169</v>
      </c>
      <c r="B343" s="43"/>
      <c r="C343" s="77"/>
      <c r="D343" s="73"/>
      <c r="E343" s="73"/>
      <c r="F343" s="99" t="e">
        <f t="shared" si="5"/>
        <v>#DIV/0!</v>
      </c>
    </row>
    <row r="344" spans="1:6" ht="12.75">
      <c r="A344" s="12" t="s">
        <v>168</v>
      </c>
      <c r="B344" s="64">
        <v>1081.1202</v>
      </c>
      <c r="C344" s="77">
        <v>5725</v>
      </c>
      <c r="D344" s="73">
        <v>6517.52</v>
      </c>
      <c r="E344" s="73">
        <v>5825.17</v>
      </c>
      <c r="F344" s="99">
        <f t="shared" si="5"/>
        <v>89.377094354908</v>
      </c>
    </row>
    <row r="345" spans="1:6" ht="12.75">
      <c r="A345" s="12" t="s">
        <v>159</v>
      </c>
      <c r="B345" s="43"/>
      <c r="C345" s="77">
        <v>33853</v>
      </c>
      <c r="D345" s="73">
        <v>45175.06</v>
      </c>
      <c r="E345" s="73">
        <v>44463.09</v>
      </c>
      <c r="F345" s="99">
        <f t="shared" si="5"/>
        <v>98.42397552986094</v>
      </c>
    </row>
    <row r="346" spans="1:6" ht="12.75" hidden="1">
      <c r="A346" s="12" t="s">
        <v>225</v>
      </c>
      <c r="B346" s="43">
        <v>3000</v>
      </c>
      <c r="C346" s="77"/>
      <c r="D346" s="73"/>
      <c r="E346" s="73"/>
      <c r="F346" s="99" t="e">
        <f t="shared" si="5"/>
        <v>#DIV/0!</v>
      </c>
    </row>
    <row r="347" spans="1:6" ht="12.75">
      <c r="A347" s="12" t="s">
        <v>210</v>
      </c>
      <c r="B347" s="43">
        <v>606</v>
      </c>
      <c r="C347" s="77"/>
      <c r="D347" s="73">
        <v>788.1</v>
      </c>
      <c r="E347" s="73">
        <v>0</v>
      </c>
      <c r="F347" s="99">
        <f t="shared" si="5"/>
        <v>0</v>
      </c>
    </row>
    <row r="348" spans="1:6" ht="12.75">
      <c r="A348" s="71" t="s">
        <v>229</v>
      </c>
      <c r="B348" s="43"/>
      <c r="C348" s="77">
        <v>420000</v>
      </c>
      <c r="D348" s="73">
        <v>1164584.79</v>
      </c>
      <c r="E348" s="73">
        <v>482894.41</v>
      </c>
      <c r="F348" s="99">
        <f t="shared" si="5"/>
        <v>41.4649421962655</v>
      </c>
    </row>
    <row r="349" spans="1:6" ht="12.75">
      <c r="A349" s="71" t="s">
        <v>248</v>
      </c>
      <c r="B349" s="43">
        <v>212163</v>
      </c>
      <c r="C349" s="77">
        <v>81932</v>
      </c>
      <c r="D349" s="73">
        <v>140882.95</v>
      </c>
      <c r="E349" s="73">
        <v>59790.21</v>
      </c>
      <c r="F349" s="99">
        <f t="shared" si="5"/>
        <v>42.43963517231858</v>
      </c>
    </row>
    <row r="350" spans="1:6" ht="12.75">
      <c r="A350" s="12" t="s">
        <v>160</v>
      </c>
      <c r="B350" s="61">
        <v>212162</v>
      </c>
      <c r="C350" s="77"/>
      <c r="D350" s="73">
        <v>45097.04</v>
      </c>
      <c r="E350" s="106">
        <v>1610.73</v>
      </c>
      <c r="F350" s="99">
        <f t="shared" si="5"/>
        <v>3.571697832052835</v>
      </c>
    </row>
    <row r="351" spans="1:6" ht="12.75">
      <c r="A351" s="12" t="s">
        <v>299</v>
      </c>
      <c r="B351" s="61">
        <v>22777</v>
      </c>
      <c r="C351" s="77"/>
      <c r="D351" s="73">
        <v>81993.7</v>
      </c>
      <c r="E351" s="73">
        <v>65618.24</v>
      </c>
      <c r="F351" s="99">
        <f t="shared" si="5"/>
        <v>80.0283924252717</v>
      </c>
    </row>
    <row r="352" spans="1:6" ht="12.75">
      <c r="A352" s="12" t="s">
        <v>348</v>
      </c>
      <c r="B352" s="61">
        <v>91628</v>
      </c>
      <c r="C352" s="77"/>
      <c r="D352" s="73">
        <v>144103.6</v>
      </c>
      <c r="E352" s="73">
        <v>144103.6</v>
      </c>
      <c r="F352" s="99">
        <f t="shared" si="5"/>
        <v>100</v>
      </c>
    </row>
    <row r="353" spans="1:6" ht="12.75">
      <c r="A353" s="12" t="s">
        <v>346</v>
      </c>
      <c r="B353" s="61"/>
      <c r="C353" s="77"/>
      <c r="D353" s="73">
        <v>3235.15</v>
      </c>
      <c r="E353" s="73">
        <v>3235.15</v>
      </c>
      <c r="F353" s="99">
        <f t="shared" si="5"/>
        <v>100</v>
      </c>
    </row>
    <row r="354" spans="1:6" ht="12.75">
      <c r="A354" s="12" t="s">
        <v>281</v>
      </c>
      <c r="B354" s="61">
        <v>98858</v>
      </c>
      <c r="C354" s="77"/>
      <c r="D354" s="73">
        <v>33268.67</v>
      </c>
      <c r="E354" s="73">
        <v>33268.68</v>
      </c>
      <c r="F354" s="99">
        <f t="shared" si="5"/>
        <v>100.00003005831013</v>
      </c>
    </row>
    <row r="355" spans="1:6" ht="12.75">
      <c r="A355" s="12" t="s">
        <v>270</v>
      </c>
      <c r="B355" s="61">
        <v>95823</v>
      </c>
      <c r="C355" s="77"/>
      <c r="D355" s="73">
        <v>8151.44</v>
      </c>
      <c r="E355" s="73">
        <v>8151.44</v>
      </c>
      <c r="F355" s="99">
        <f t="shared" si="5"/>
        <v>100</v>
      </c>
    </row>
    <row r="356" spans="1:6" ht="12.75">
      <c r="A356" s="12" t="s">
        <v>279</v>
      </c>
      <c r="B356" s="68" t="s">
        <v>280</v>
      </c>
      <c r="C356" s="77"/>
      <c r="D356" s="73">
        <v>17311.19</v>
      </c>
      <c r="E356" s="73">
        <v>17311.18</v>
      </c>
      <c r="F356" s="99">
        <f t="shared" si="5"/>
        <v>99.99994223389612</v>
      </c>
    </row>
    <row r="357" spans="1:6" ht="12.75">
      <c r="A357" s="12" t="s">
        <v>197</v>
      </c>
      <c r="B357" s="43"/>
      <c r="C357" s="77"/>
      <c r="D357" s="73">
        <v>1240.71</v>
      </c>
      <c r="E357" s="73">
        <v>1240.71</v>
      </c>
      <c r="F357" s="99">
        <f t="shared" si="5"/>
        <v>100</v>
      </c>
    </row>
    <row r="358" spans="1:6" ht="12.75">
      <c r="A358" s="12" t="s">
        <v>161</v>
      </c>
      <c r="B358" s="43"/>
      <c r="C358" s="77">
        <f>SUM(C359:C370)</f>
        <v>233726</v>
      </c>
      <c r="D358" s="77">
        <f>SUM(D359:D370)</f>
        <v>1745067.52</v>
      </c>
      <c r="E358" s="77">
        <f>SUM(E359:E370)</f>
        <v>1057558.43</v>
      </c>
      <c r="F358" s="99">
        <f t="shared" si="5"/>
        <v>60.60272269579574</v>
      </c>
    </row>
    <row r="359" spans="1:6" ht="12.75">
      <c r="A359" s="12" t="s">
        <v>162</v>
      </c>
      <c r="B359" s="43"/>
      <c r="C359" s="77">
        <v>7410</v>
      </c>
      <c r="D359" s="73">
        <v>244300.5</v>
      </c>
      <c r="E359" s="73">
        <v>174896.59</v>
      </c>
      <c r="F359" s="99">
        <f t="shared" si="5"/>
        <v>71.59076219655711</v>
      </c>
    </row>
    <row r="360" spans="1:6" ht="12.75" hidden="1">
      <c r="A360" s="12" t="s">
        <v>184</v>
      </c>
      <c r="B360" s="43"/>
      <c r="C360" s="77"/>
      <c r="D360" s="73"/>
      <c r="E360" s="73"/>
      <c r="F360" s="99" t="e">
        <f t="shared" si="5"/>
        <v>#DIV/0!</v>
      </c>
    </row>
    <row r="361" spans="1:6" ht="12.75">
      <c r="A361" s="8" t="s">
        <v>349</v>
      </c>
      <c r="B361" s="43"/>
      <c r="C361" s="77">
        <v>3071</v>
      </c>
      <c r="D361" s="73">
        <v>420</v>
      </c>
      <c r="E361" s="73">
        <v>0</v>
      </c>
      <c r="F361" s="99">
        <f t="shared" si="5"/>
        <v>0</v>
      </c>
    </row>
    <row r="362" spans="1:6" ht="12.75" hidden="1">
      <c r="A362" s="12" t="s">
        <v>193</v>
      </c>
      <c r="B362" s="43"/>
      <c r="C362" s="77"/>
      <c r="D362" s="73"/>
      <c r="E362" s="73"/>
      <c r="F362" s="99" t="e">
        <f t="shared" si="5"/>
        <v>#DIV/0!</v>
      </c>
    </row>
    <row r="363" spans="1:6" ht="12.75">
      <c r="A363" s="12" t="s">
        <v>163</v>
      </c>
      <c r="B363" s="43"/>
      <c r="C363" s="77">
        <v>82040</v>
      </c>
      <c r="D363" s="73">
        <v>677161.99</v>
      </c>
      <c r="E363" s="73">
        <v>506781.22</v>
      </c>
      <c r="F363" s="99">
        <f t="shared" si="5"/>
        <v>74.83899384252209</v>
      </c>
    </row>
    <row r="364" spans="1:6" ht="12.75">
      <c r="A364" s="12" t="s">
        <v>164</v>
      </c>
      <c r="B364" s="43"/>
      <c r="C364" s="77">
        <v>19531</v>
      </c>
      <c r="D364" s="73">
        <v>247203.72</v>
      </c>
      <c r="E364" s="73">
        <v>242999.43</v>
      </c>
      <c r="F364" s="99">
        <f t="shared" si="5"/>
        <v>98.29926103053789</v>
      </c>
    </row>
    <row r="365" spans="1:6" ht="12.75">
      <c r="A365" s="12" t="s">
        <v>170</v>
      </c>
      <c r="B365" s="43"/>
      <c r="C365" s="77">
        <v>57230</v>
      </c>
      <c r="D365" s="73">
        <v>108635.78</v>
      </c>
      <c r="E365" s="73">
        <v>46505.59</v>
      </c>
      <c r="F365" s="99">
        <f t="shared" si="5"/>
        <v>42.80872287196723</v>
      </c>
    </row>
    <row r="366" spans="1:6" ht="12.75">
      <c r="A366" s="12" t="s">
        <v>182</v>
      </c>
      <c r="B366" s="43"/>
      <c r="C366" s="77">
        <v>50803</v>
      </c>
      <c r="D366" s="73">
        <v>56640.04</v>
      </c>
      <c r="E366" s="73">
        <v>33908.64</v>
      </c>
      <c r="F366" s="99">
        <f t="shared" si="5"/>
        <v>59.866906873653335</v>
      </c>
    </row>
    <row r="367" spans="1:6" ht="12.75">
      <c r="A367" s="12" t="s">
        <v>165</v>
      </c>
      <c r="B367" s="43"/>
      <c r="C367" s="77">
        <v>8641</v>
      </c>
      <c r="D367" s="73">
        <v>86349.01</v>
      </c>
      <c r="E367" s="73">
        <v>52466.96</v>
      </c>
      <c r="F367" s="99">
        <f t="shared" si="5"/>
        <v>60.76150728305976</v>
      </c>
    </row>
    <row r="368" spans="1:6" ht="12.75">
      <c r="A368" s="12" t="s">
        <v>233</v>
      </c>
      <c r="B368" s="43">
        <v>2088</v>
      </c>
      <c r="C368" s="77"/>
      <c r="D368" s="73">
        <v>138935.27</v>
      </c>
      <c r="E368" s="73">
        <v>0</v>
      </c>
      <c r="F368" s="99">
        <f t="shared" si="5"/>
        <v>0</v>
      </c>
    </row>
    <row r="369" spans="1:6" ht="12.75">
      <c r="A369" s="12" t="s">
        <v>234</v>
      </c>
      <c r="B369" s="43">
        <v>2077</v>
      </c>
      <c r="C369" s="77">
        <v>5000</v>
      </c>
      <c r="D369" s="73">
        <v>116514.28</v>
      </c>
      <c r="E369" s="73">
        <v>0</v>
      </c>
      <c r="F369" s="99">
        <f t="shared" si="5"/>
        <v>0</v>
      </c>
    </row>
    <row r="370" spans="1:6" ht="12.75">
      <c r="A370" s="19" t="s">
        <v>235</v>
      </c>
      <c r="B370" s="46">
        <v>2099</v>
      </c>
      <c r="C370" s="91"/>
      <c r="D370" s="74">
        <v>68906.93</v>
      </c>
      <c r="E370" s="74">
        <v>0</v>
      </c>
      <c r="F370" s="103">
        <f t="shared" si="5"/>
        <v>0</v>
      </c>
    </row>
    <row r="371" spans="1:6" ht="12.75">
      <c r="A371" s="5" t="s">
        <v>89</v>
      </c>
      <c r="B371" s="47"/>
      <c r="C371" s="75">
        <f>C372+C398</f>
        <v>235617.8</v>
      </c>
      <c r="D371" s="75">
        <f>D372+D398</f>
        <v>1344705.91</v>
      </c>
      <c r="E371" s="75">
        <f>E372+E398</f>
        <v>1232850.3900000001</v>
      </c>
      <c r="F371" s="98">
        <f t="shared" si="5"/>
        <v>91.68178564783732</v>
      </c>
    </row>
    <row r="372" spans="1:6" ht="12.75">
      <c r="A372" s="14" t="s">
        <v>40</v>
      </c>
      <c r="B372" s="47"/>
      <c r="C372" s="80">
        <f>SUM(C374:C397)</f>
        <v>235617.8</v>
      </c>
      <c r="D372" s="80">
        <f>SUM(D374:D397)</f>
        <v>1340525.91</v>
      </c>
      <c r="E372" s="80">
        <f>SUM(E374:E397)</f>
        <v>1228870.3900000001</v>
      </c>
      <c r="F372" s="104">
        <f t="shared" si="5"/>
        <v>91.67076748259197</v>
      </c>
    </row>
    <row r="373" spans="1:6" ht="12.75">
      <c r="A373" s="10" t="s">
        <v>14</v>
      </c>
      <c r="B373" s="43"/>
      <c r="C373" s="77"/>
      <c r="D373" s="73"/>
      <c r="E373" s="73"/>
      <c r="F373" s="99"/>
    </row>
    <row r="374" spans="1:6" ht="12.75">
      <c r="A374" s="21" t="s">
        <v>90</v>
      </c>
      <c r="B374" s="49"/>
      <c r="C374" s="77">
        <v>179520</v>
      </c>
      <c r="D374" s="73">
        <v>201870</v>
      </c>
      <c r="E374" s="73">
        <v>201870</v>
      </c>
      <c r="F374" s="99">
        <f t="shared" si="5"/>
        <v>100</v>
      </c>
    </row>
    <row r="375" spans="1:6" ht="12.75" hidden="1">
      <c r="A375" s="44" t="s">
        <v>201</v>
      </c>
      <c r="B375" s="49"/>
      <c r="C375" s="77"/>
      <c r="D375" s="73"/>
      <c r="E375" s="73"/>
      <c r="F375" s="99" t="e">
        <f t="shared" si="5"/>
        <v>#DIV/0!</v>
      </c>
    </row>
    <row r="376" spans="1:6" ht="12.75" hidden="1">
      <c r="A376" s="8" t="s">
        <v>139</v>
      </c>
      <c r="B376" s="43"/>
      <c r="C376" s="77"/>
      <c r="D376" s="73"/>
      <c r="E376" s="73"/>
      <c r="F376" s="99" t="e">
        <f t="shared" si="5"/>
        <v>#DIV/0!</v>
      </c>
    </row>
    <row r="377" spans="1:6" ht="12.75">
      <c r="A377" s="8" t="s">
        <v>152</v>
      </c>
      <c r="B377" s="43"/>
      <c r="C377" s="77">
        <v>45500</v>
      </c>
      <c r="D377" s="73">
        <v>50500</v>
      </c>
      <c r="E377" s="73">
        <v>50500</v>
      </c>
      <c r="F377" s="99">
        <f t="shared" si="5"/>
        <v>100</v>
      </c>
    </row>
    <row r="378" spans="1:6" ht="12.75">
      <c r="A378" s="8" t="s">
        <v>42</v>
      </c>
      <c r="B378" s="43"/>
      <c r="C378" s="77">
        <v>10597.8</v>
      </c>
      <c r="D378" s="73">
        <v>11321.8</v>
      </c>
      <c r="E378" s="73">
        <v>8936.95</v>
      </c>
      <c r="F378" s="99">
        <f t="shared" si="5"/>
        <v>78.93576993057643</v>
      </c>
    </row>
    <row r="379" spans="1:6" ht="12.75" hidden="1">
      <c r="A379" s="8" t="s">
        <v>56</v>
      </c>
      <c r="B379" s="43"/>
      <c r="C379" s="77"/>
      <c r="D379" s="73"/>
      <c r="E379" s="73"/>
      <c r="F379" s="99" t="e">
        <f t="shared" si="5"/>
        <v>#DIV/0!</v>
      </c>
    </row>
    <row r="380" spans="1:6" ht="12.75">
      <c r="A380" s="8" t="s">
        <v>264</v>
      </c>
      <c r="B380" s="43">
        <v>13013</v>
      </c>
      <c r="C380" s="77"/>
      <c r="D380" s="73">
        <v>444.58</v>
      </c>
      <c r="E380" s="73">
        <v>444.58</v>
      </c>
      <c r="F380" s="99">
        <f t="shared" si="5"/>
        <v>100</v>
      </c>
    </row>
    <row r="381" spans="1:6" ht="12.75">
      <c r="A381" s="44" t="s">
        <v>350</v>
      </c>
      <c r="B381" s="43">
        <v>2177</v>
      </c>
      <c r="C381" s="77"/>
      <c r="D381" s="106">
        <v>6260.97</v>
      </c>
      <c r="E381" s="106">
        <v>4350.85</v>
      </c>
      <c r="F381" s="99">
        <f t="shared" si="5"/>
        <v>69.49162829401834</v>
      </c>
    </row>
    <row r="382" spans="1:6" ht="12.75" hidden="1">
      <c r="A382" s="44" t="s">
        <v>282</v>
      </c>
      <c r="B382" s="43">
        <v>2043</v>
      </c>
      <c r="C382" s="77"/>
      <c r="D382" s="106"/>
      <c r="E382" s="106"/>
      <c r="F382" s="99"/>
    </row>
    <row r="383" spans="1:6" ht="12.75">
      <c r="A383" s="8" t="s">
        <v>238</v>
      </c>
      <c r="B383" s="43">
        <v>2050</v>
      </c>
      <c r="C383" s="77"/>
      <c r="D383" s="106">
        <v>42039.65</v>
      </c>
      <c r="E383" s="106">
        <v>38290.91</v>
      </c>
      <c r="F383" s="99">
        <f t="shared" si="5"/>
        <v>91.0828467886864</v>
      </c>
    </row>
    <row r="384" spans="1:6" ht="12.75" hidden="1">
      <c r="A384" s="8" t="s">
        <v>238</v>
      </c>
      <c r="B384" s="43">
        <v>2050</v>
      </c>
      <c r="C384" s="77"/>
      <c r="D384" s="106"/>
      <c r="E384" s="106"/>
      <c r="F384" s="99"/>
    </row>
    <row r="385" spans="1:6" ht="12.75">
      <c r="A385" s="8" t="s">
        <v>265</v>
      </c>
      <c r="B385" s="43">
        <v>2073</v>
      </c>
      <c r="C385" s="77"/>
      <c r="D385" s="106">
        <v>29889.1</v>
      </c>
      <c r="E385" s="106">
        <v>16808.94</v>
      </c>
      <c r="F385" s="99">
        <f t="shared" si="5"/>
        <v>56.23769200143196</v>
      </c>
    </row>
    <row r="386" spans="1:6" ht="12.75">
      <c r="A386" s="8" t="s">
        <v>351</v>
      </c>
      <c r="B386" s="43">
        <v>1230</v>
      </c>
      <c r="C386" s="77"/>
      <c r="D386" s="106">
        <v>76502.5</v>
      </c>
      <c r="E386" s="106">
        <v>22.5</v>
      </c>
      <c r="F386" s="99">
        <f t="shared" si="5"/>
        <v>0.02941080356851083</v>
      </c>
    </row>
    <row r="387" spans="1:6" ht="12.75">
      <c r="A387" s="17" t="s">
        <v>300</v>
      </c>
      <c r="B387" s="43">
        <v>2044</v>
      </c>
      <c r="C387" s="77"/>
      <c r="D387" s="106">
        <v>3568.74</v>
      </c>
      <c r="E387" s="106">
        <v>3437.26</v>
      </c>
      <c r="F387" s="99">
        <f t="shared" si="5"/>
        <v>96.31578652409534</v>
      </c>
    </row>
    <row r="388" spans="1:6" ht="12.75" hidden="1">
      <c r="A388" s="17" t="s">
        <v>277</v>
      </c>
      <c r="B388" s="43">
        <v>2044</v>
      </c>
      <c r="C388" s="77"/>
      <c r="D388" s="106"/>
      <c r="E388" s="106"/>
      <c r="F388" s="99"/>
    </row>
    <row r="389" spans="1:6" ht="12.75" hidden="1">
      <c r="A389" s="17" t="s">
        <v>226</v>
      </c>
      <c r="B389" s="43">
        <v>2063</v>
      </c>
      <c r="C389" s="77"/>
      <c r="D389" s="106"/>
      <c r="E389" s="106"/>
      <c r="F389" s="99" t="e">
        <f t="shared" si="5"/>
        <v>#DIV/0!</v>
      </c>
    </row>
    <row r="390" spans="1:6" ht="12.75" hidden="1">
      <c r="A390" s="17" t="s">
        <v>227</v>
      </c>
      <c r="B390" s="43">
        <v>2048</v>
      </c>
      <c r="C390" s="77"/>
      <c r="D390" s="106"/>
      <c r="E390" s="106"/>
      <c r="F390" s="99" t="e">
        <f t="shared" si="5"/>
        <v>#DIV/0!</v>
      </c>
    </row>
    <row r="391" spans="1:6" ht="12.75">
      <c r="A391" s="17" t="s">
        <v>352</v>
      </c>
      <c r="B391" s="43">
        <v>2080</v>
      </c>
      <c r="C391" s="77"/>
      <c r="D391" s="106">
        <v>6456.57</v>
      </c>
      <c r="E391" s="106">
        <v>18.69</v>
      </c>
      <c r="F391" s="99"/>
    </row>
    <row r="392" spans="1:6" ht="12.75">
      <c r="A392" s="17" t="s">
        <v>198</v>
      </c>
      <c r="B392" s="43">
        <v>13305</v>
      </c>
      <c r="C392" s="77"/>
      <c r="D392" s="106">
        <v>880403.8</v>
      </c>
      <c r="E392" s="106">
        <v>880403.8</v>
      </c>
      <c r="F392" s="99">
        <f t="shared" si="5"/>
        <v>100</v>
      </c>
    </row>
    <row r="393" spans="1:6" ht="12.75">
      <c r="A393" s="44" t="s">
        <v>353</v>
      </c>
      <c r="B393" s="43">
        <v>13016</v>
      </c>
      <c r="C393" s="77"/>
      <c r="D393" s="73">
        <v>1061.8</v>
      </c>
      <c r="E393" s="73">
        <v>1061.8</v>
      </c>
      <c r="F393" s="99">
        <f t="shared" si="5"/>
        <v>100</v>
      </c>
    </row>
    <row r="394" spans="1:6" ht="12.75">
      <c r="A394" s="8" t="s">
        <v>91</v>
      </c>
      <c r="B394" s="43">
        <v>13307</v>
      </c>
      <c r="C394" s="77"/>
      <c r="D394" s="73">
        <v>7000</v>
      </c>
      <c r="E394" s="73">
        <v>6137</v>
      </c>
      <c r="F394" s="99">
        <f t="shared" si="5"/>
        <v>87.67142857142856</v>
      </c>
    </row>
    <row r="395" spans="1:6" ht="12.75">
      <c r="A395" s="8" t="s">
        <v>138</v>
      </c>
      <c r="B395" s="43">
        <v>14032</v>
      </c>
      <c r="C395" s="77"/>
      <c r="D395" s="73">
        <v>192</v>
      </c>
      <c r="E395" s="73">
        <v>192</v>
      </c>
      <c r="F395" s="99">
        <f t="shared" si="5"/>
        <v>100</v>
      </c>
    </row>
    <row r="396" spans="1:6" ht="12.75">
      <c r="A396" s="17" t="s">
        <v>144</v>
      </c>
      <c r="B396" s="43">
        <v>4359</v>
      </c>
      <c r="C396" s="77"/>
      <c r="D396" s="73">
        <v>180</v>
      </c>
      <c r="E396" s="73">
        <v>180</v>
      </c>
      <c r="F396" s="99">
        <f t="shared" si="5"/>
        <v>100</v>
      </c>
    </row>
    <row r="397" spans="1:6" ht="12.75">
      <c r="A397" s="8" t="s">
        <v>71</v>
      </c>
      <c r="B397" s="43"/>
      <c r="C397" s="77"/>
      <c r="D397" s="73">
        <v>22834.4</v>
      </c>
      <c r="E397" s="73">
        <v>16215.11</v>
      </c>
      <c r="F397" s="99">
        <f t="shared" si="5"/>
        <v>71.01176295413937</v>
      </c>
    </row>
    <row r="398" spans="1:6" ht="12.75">
      <c r="A398" s="14" t="s">
        <v>45</v>
      </c>
      <c r="B398" s="47"/>
      <c r="C398" s="80">
        <f>SUM(C400:C402)</f>
        <v>0</v>
      </c>
      <c r="D398" s="80">
        <f>SUM(D400:D402)</f>
        <v>4180</v>
      </c>
      <c r="E398" s="80">
        <f>SUM(E400:E402)</f>
        <v>3980</v>
      </c>
      <c r="F398" s="104">
        <f aca="true" t="shared" si="6" ref="F398:F459">E398/D398*100</f>
        <v>95.21531100478468</v>
      </c>
    </row>
    <row r="399" spans="1:6" ht="12.75">
      <c r="A399" s="10" t="s">
        <v>14</v>
      </c>
      <c r="B399" s="43"/>
      <c r="C399" s="77"/>
      <c r="D399" s="73"/>
      <c r="E399" s="73"/>
      <c r="F399" s="99"/>
    </row>
    <row r="400" spans="1:6" ht="12.75" hidden="1">
      <c r="A400" s="8" t="s">
        <v>82</v>
      </c>
      <c r="B400" s="43"/>
      <c r="C400" s="77"/>
      <c r="D400" s="73">
        <v>0</v>
      </c>
      <c r="E400" s="73"/>
      <c r="F400" s="99" t="e">
        <f t="shared" si="6"/>
        <v>#DIV/0!</v>
      </c>
    </row>
    <row r="401" spans="1:6" ht="12.75">
      <c r="A401" s="11" t="s">
        <v>46</v>
      </c>
      <c r="B401" s="46"/>
      <c r="C401" s="91"/>
      <c r="D401" s="74">
        <v>4180</v>
      </c>
      <c r="E401" s="74">
        <v>3980</v>
      </c>
      <c r="F401" s="103">
        <f t="shared" si="6"/>
        <v>95.21531100478468</v>
      </c>
    </row>
    <row r="402" spans="1:6" ht="12.75" hidden="1">
      <c r="A402" s="11" t="s">
        <v>71</v>
      </c>
      <c r="B402" s="46"/>
      <c r="C402" s="91"/>
      <c r="D402" s="73">
        <v>0</v>
      </c>
      <c r="E402" s="73"/>
      <c r="F402" s="99" t="e">
        <f t="shared" si="6"/>
        <v>#DIV/0!</v>
      </c>
    </row>
    <row r="403" spans="1:6" ht="12.75">
      <c r="A403" s="9" t="s">
        <v>178</v>
      </c>
      <c r="B403" s="47"/>
      <c r="C403" s="75">
        <f>C404+C416</f>
        <v>14047.2</v>
      </c>
      <c r="D403" s="75">
        <f>D404+D416</f>
        <v>31300.090000000004</v>
      </c>
      <c r="E403" s="75">
        <f>E404+E416</f>
        <v>22571.57</v>
      </c>
      <c r="F403" s="98">
        <f t="shared" si="6"/>
        <v>72.11343481759955</v>
      </c>
    </row>
    <row r="404" spans="1:6" ht="12.75">
      <c r="A404" s="14" t="s">
        <v>40</v>
      </c>
      <c r="B404" s="47"/>
      <c r="C404" s="80">
        <f>SUM(C406:C415)</f>
        <v>12047.2</v>
      </c>
      <c r="D404" s="80">
        <f>SUM(D406:D415)</f>
        <v>26300.090000000004</v>
      </c>
      <c r="E404" s="80">
        <f>SUM(E406:E415)</f>
        <v>17571.57</v>
      </c>
      <c r="F404" s="104">
        <f t="shared" si="6"/>
        <v>66.81182459831886</v>
      </c>
    </row>
    <row r="405" spans="1:6" ht="12.75">
      <c r="A405" s="10" t="s">
        <v>14</v>
      </c>
      <c r="B405" s="43"/>
      <c r="C405" s="77"/>
      <c r="D405" s="73"/>
      <c r="E405" s="73"/>
      <c r="F405" s="99"/>
    </row>
    <row r="406" spans="1:6" ht="12.75">
      <c r="A406" s="8" t="s">
        <v>42</v>
      </c>
      <c r="B406" s="43"/>
      <c r="C406" s="77">
        <v>12047.2</v>
      </c>
      <c r="D406" s="73">
        <v>19903.31</v>
      </c>
      <c r="E406" s="73">
        <v>11416.4</v>
      </c>
      <c r="F406" s="99">
        <f t="shared" si="6"/>
        <v>57.35930355302711</v>
      </c>
    </row>
    <row r="407" spans="1:6" ht="12.75" hidden="1">
      <c r="A407" s="12" t="s">
        <v>199</v>
      </c>
      <c r="B407" s="43"/>
      <c r="C407" s="77"/>
      <c r="D407" s="73"/>
      <c r="E407" s="73"/>
      <c r="F407" s="99" t="e">
        <f t="shared" si="6"/>
        <v>#DIV/0!</v>
      </c>
    </row>
    <row r="408" spans="1:6" ht="12.75" hidden="1">
      <c r="A408" s="12" t="s">
        <v>202</v>
      </c>
      <c r="B408" s="43">
        <v>1400</v>
      </c>
      <c r="C408" s="77"/>
      <c r="D408" s="73"/>
      <c r="E408" s="73"/>
      <c r="F408" s="99" t="e">
        <f t="shared" si="6"/>
        <v>#DIV/0!</v>
      </c>
    </row>
    <row r="409" spans="1:6" ht="12.75">
      <c r="A409" s="8" t="s">
        <v>71</v>
      </c>
      <c r="B409" s="43"/>
      <c r="C409" s="77"/>
      <c r="D409" s="73">
        <v>3050.79</v>
      </c>
      <c r="E409" s="73">
        <v>2995.95</v>
      </c>
      <c r="F409" s="99">
        <f t="shared" si="6"/>
        <v>98.20243281248463</v>
      </c>
    </row>
    <row r="410" spans="1:6" ht="12.75" hidden="1">
      <c r="A410" s="8" t="s">
        <v>56</v>
      </c>
      <c r="B410" s="43"/>
      <c r="C410" s="77"/>
      <c r="D410" s="73"/>
      <c r="E410" s="73"/>
      <c r="F410" s="99" t="e">
        <f t="shared" si="6"/>
        <v>#DIV/0!</v>
      </c>
    </row>
    <row r="411" spans="1:6" ht="12.75" hidden="1">
      <c r="A411" s="8" t="s">
        <v>150</v>
      </c>
      <c r="B411" s="43"/>
      <c r="C411" s="77"/>
      <c r="D411" s="73"/>
      <c r="E411" s="73"/>
      <c r="F411" s="99" t="e">
        <f t="shared" si="6"/>
        <v>#DIV/0!</v>
      </c>
    </row>
    <row r="412" spans="1:6" ht="12.75">
      <c r="A412" s="8" t="s">
        <v>256</v>
      </c>
      <c r="B412" s="43">
        <v>98035</v>
      </c>
      <c r="C412" s="77"/>
      <c r="D412" s="73">
        <v>150</v>
      </c>
      <c r="E412" s="73">
        <v>150</v>
      </c>
      <c r="F412" s="99">
        <f t="shared" si="6"/>
        <v>100</v>
      </c>
    </row>
    <row r="413" spans="1:6" ht="12.75">
      <c r="A413" s="8" t="s">
        <v>289</v>
      </c>
      <c r="B413" s="43">
        <v>17055</v>
      </c>
      <c r="C413" s="77"/>
      <c r="D413" s="73">
        <v>186.77</v>
      </c>
      <c r="E413" s="73">
        <v>0</v>
      </c>
      <c r="F413" s="99">
        <f t="shared" si="6"/>
        <v>0</v>
      </c>
    </row>
    <row r="414" spans="1:6" ht="12.75">
      <c r="A414" s="8" t="s">
        <v>230</v>
      </c>
      <c r="B414" s="62" t="s">
        <v>231</v>
      </c>
      <c r="C414" s="77"/>
      <c r="D414" s="73">
        <v>2036.14</v>
      </c>
      <c r="E414" s="73">
        <v>2036.14</v>
      </c>
      <c r="F414" s="99">
        <f t="shared" si="6"/>
        <v>100</v>
      </c>
    </row>
    <row r="415" spans="1:6" ht="12.75">
      <c r="A415" s="8" t="s">
        <v>354</v>
      </c>
      <c r="B415" s="43">
        <v>14034</v>
      </c>
      <c r="C415" s="77"/>
      <c r="D415" s="73">
        <v>973.08</v>
      </c>
      <c r="E415" s="73">
        <v>973.08</v>
      </c>
      <c r="F415" s="99">
        <f t="shared" si="6"/>
        <v>100</v>
      </c>
    </row>
    <row r="416" spans="1:6" ht="12.75">
      <c r="A416" s="14" t="s">
        <v>45</v>
      </c>
      <c r="B416" s="47"/>
      <c r="C416" s="80">
        <f>SUM(C418:C423)</f>
        <v>2000</v>
      </c>
      <c r="D416" s="80">
        <f>SUM(D418:D423)</f>
        <v>5000</v>
      </c>
      <c r="E416" s="80">
        <f>SUM(E418:E423)</f>
        <v>5000</v>
      </c>
      <c r="F416" s="104">
        <f t="shared" si="6"/>
        <v>100</v>
      </c>
    </row>
    <row r="417" spans="1:6" ht="12.75">
      <c r="A417" s="10" t="s">
        <v>14</v>
      </c>
      <c r="B417" s="43"/>
      <c r="C417" s="77"/>
      <c r="D417" s="73"/>
      <c r="E417" s="73"/>
      <c r="F417" s="99"/>
    </row>
    <row r="418" spans="1:6" ht="12.75">
      <c r="A418" s="12" t="s">
        <v>60</v>
      </c>
      <c r="B418" s="43"/>
      <c r="C418" s="77"/>
      <c r="D418" s="73">
        <v>2000</v>
      </c>
      <c r="E418" s="73">
        <v>2000</v>
      </c>
      <c r="F418" s="99">
        <f t="shared" si="6"/>
        <v>100</v>
      </c>
    </row>
    <row r="419" spans="1:6" ht="12.75" hidden="1">
      <c r="A419" s="12" t="s">
        <v>191</v>
      </c>
      <c r="B419" s="43"/>
      <c r="C419" s="77"/>
      <c r="D419" s="73">
        <v>0</v>
      </c>
      <c r="E419" s="73"/>
      <c r="F419" s="99" t="e">
        <f t="shared" si="6"/>
        <v>#DIV/0!</v>
      </c>
    </row>
    <row r="420" spans="1:6" ht="12.75" hidden="1">
      <c r="A420" s="12" t="s">
        <v>179</v>
      </c>
      <c r="B420" s="43"/>
      <c r="C420" s="77"/>
      <c r="D420" s="73">
        <v>0</v>
      </c>
      <c r="E420" s="73"/>
      <c r="F420" s="99" t="e">
        <f t="shared" si="6"/>
        <v>#DIV/0!</v>
      </c>
    </row>
    <row r="421" spans="1:6" ht="12.75">
      <c r="A421" s="8" t="s">
        <v>46</v>
      </c>
      <c r="B421" s="43"/>
      <c r="C421" s="77">
        <v>2000</v>
      </c>
      <c r="D421" s="73">
        <v>0</v>
      </c>
      <c r="E421" s="73">
        <v>0</v>
      </c>
      <c r="F421" s="102" t="s">
        <v>295</v>
      </c>
    </row>
    <row r="422" spans="1:6" ht="12.75">
      <c r="A422" s="11" t="s">
        <v>71</v>
      </c>
      <c r="B422" s="46"/>
      <c r="C422" s="91"/>
      <c r="D422" s="74">
        <v>3000</v>
      </c>
      <c r="E422" s="74">
        <v>3000</v>
      </c>
      <c r="F422" s="103">
        <f t="shared" si="6"/>
        <v>100</v>
      </c>
    </row>
    <row r="423" spans="1:6" ht="12.75" hidden="1">
      <c r="A423" s="18" t="s">
        <v>180</v>
      </c>
      <c r="B423" s="46"/>
      <c r="C423" s="91"/>
      <c r="D423" s="74">
        <v>0</v>
      </c>
      <c r="E423" s="73"/>
      <c r="F423" s="99" t="e">
        <f t="shared" si="6"/>
        <v>#DIV/0!</v>
      </c>
    </row>
    <row r="424" spans="1:6" ht="12.75">
      <c r="A424" s="5" t="s">
        <v>92</v>
      </c>
      <c r="B424" s="47"/>
      <c r="C424" s="75">
        <f>C425+C428</f>
        <v>3304.9</v>
      </c>
      <c r="D424" s="75">
        <f>D425+D428</f>
        <v>3304.9</v>
      </c>
      <c r="E424" s="75">
        <f>E425+E428</f>
        <v>2581.78</v>
      </c>
      <c r="F424" s="98">
        <f t="shared" si="6"/>
        <v>78.11976156615934</v>
      </c>
    </row>
    <row r="425" spans="1:6" ht="12.75">
      <c r="A425" s="14" t="s">
        <v>40</v>
      </c>
      <c r="B425" s="47"/>
      <c r="C425" s="80">
        <f>SUM(C427:C427)</f>
        <v>3304.9</v>
      </c>
      <c r="D425" s="80">
        <f>SUM(D427:D427)</f>
        <v>3304.9</v>
      </c>
      <c r="E425" s="80">
        <f>SUM(E427:E427)</f>
        <v>2581.78</v>
      </c>
      <c r="F425" s="104">
        <f t="shared" si="6"/>
        <v>78.11976156615934</v>
      </c>
    </row>
    <row r="426" spans="1:6" ht="12.75">
      <c r="A426" s="10" t="s">
        <v>14</v>
      </c>
      <c r="B426" s="43"/>
      <c r="C426" s="77"/>
      <c r="D426" s="73"/>
      <c r="E426" s="73"/>
      <c r="F426" s="99"/>
    </row>
    <row r="427" spans="1:6" ht="12.75">
      <c r="A427" s="11" t="s">
        <v>42</v>
      </c>
      <c r="B427" s="46"/>
      <c r="C427" s="93">
        <v>3304.9</v>
      </c>
      <c r="D427" s="74">
        <v>3304.9</v>
      </c>
      <c r="E427" s="74">
        <v>2581.78</v>
      </c>
      <c r="F427" s="103">
        <f t="shared" si="6"/>
        <v>78.11976156615934</v>
      </c>
    </row>
    <row r="428" spans="1:6" ht="12.75" hidden="1">
      <c r="A428" s="14" t="s">
        <v>45</v>
      </c>
      <c r="B428" s="47"/>
      <c r="C428" s="80">
        <f>SUM(C430:C430)</f>
        <v>0</v>
      </c>
      <c r="D428" s="80">
        <v>0</v>
      </c>
      <c r="E428" s="73"/>
      <c r="F428" s="99" t="e">
        <f t="shared" si="6"/>
        <v>#DIV/0!</v>
      </c>
    </row>
    <row r="429" spans="1:6" ht="12.75" hidden="1">
      <c r="A429" s="10" t="s">
        <v>14</v>
      </c>
      <c r="B429" s="43"/>
      <c r="C429" s="77"/>
      <c r="D429" s="73"/>
      <c r="E429" s="73"/>
      <c r="F429" s="99" t="e">
        <f t="shared" si="6"/>
        <v>#DIV/0!</v>
      </c>
    </row>
    <row r="430" spans="1:6" ht="12.75" hidden="1">
      <c r="A430" s="11" t="s">
        <v>46</v>
      </c>
      <c r="B430" s="46"/>
      <c r="C430" s="91"/>
      <c r="D430" s="74">
        <v>0</v>
      </c>
      <c r="E430" s="73"/>
      <c r="F430" s="99" t="e">
        <f t="shared" si="6"/>
        <v>#DIV/0!</v>
      </c>
    </row>
    <row r="431" spans="1:6" ht="12.75">
      <c r="A431" s="5" t="s">
        <v>93</v>
      </c>
      <c r="B431" s="47"/>
      <c r="C431" s="75">
        <f>C432</f>
        <v>54833.6</v>
      </c>
      <c r="D431" s="75">
        <f>D432</f>
        <v>65296.06</v>
      </c>
      <c r="E431" s="75">
        <f>E432</f>
        <v>24131.940000000002</v>
      </c>
      <c r="F431" s="98">
        <f t="shared" si="6"/>
        <v>36.95772761786852</v>
      </c>
    </row>
    <row r="432" spans="1:6" ht="12.75">
      <c r="A432" s="14" t="s">
        <v>40</v>
      </c>
      <c r="B432" s="47"/>
      <c r="C432" s="80">
        <f>SUM(C434:C437)</f>
        <v>54833.6</v>
      </c>
      <c r="D432" s="80">
        <f>SUM(D434:D437)</f>
        <v>65296.06</v>
      </c>
      <c r="E432" s="80">
        <f>SUM(E434:E437)</f>
        <v>24131.940000000002</v>
      </c>
      <c r="F432" s="104">
        <f t="shared" si="6"/>
        <v>36.95772761786852</v>
      </c>
    </row>
    <row r="433" spans="1:6" ht="12.75">
      <c r="A433" s="10" t="s">
        <v>14</v>
      </c>
      <c r="B433" s="43"/>
      <c r="C433" s="75"/>
      <c r="D433" s="73"/>
      <c r="E433" s="73"/>
      <c r="F433" s="99"/>
    </row>
    <row r="434" spans="1:6" ht="12.75">
      <c r="A434" s="44" t="s">
        <v>192</v>
      </c>
      <c r="B434" s="43"/>
      <c r="C434" s="77">
        <v>15000</v>
      </c>
      <c r="D434" s="73">
        <v>3533.45</v>
      </c>
      <c r="E434" s="73">
        <v>0</v>
      </c>
      <c r="F434" s="99">
        <f t="shared" si="6"/>
        <v>0</v>
      </c>
    </row>
    <row r="435" spans="1:6" ht="12.75">
      <c r="A435" s="44" t="s">
        <v>94</v>
      </c>
      <c r="B435" s="43"/>
      <c r="C435" s="77"/>
      <c r="D435" s="73">
        <v>19140</v>
      </c>
      <c r="E435" s="73">
        <v>19140</v>
      </c>
      <c r="F435" s="99">
        <f t="shared" si="6"/>
        <v>100</v>
      </c>
    </row>
    <row r="436" spans="1:6" ht="12.75">
      <c r="A436" s="44" t="s">
        <v>95</v>
      </c>
      <c r="B436" s="43"/>
      <c r="C436" s="77"/>
      <c r="D436" s="73">
        <v>2789.01</v>
      </c>
      <c r="E436" s="73">
        <v>2789.01</v>
      </c>
      <c r="F436" s="99">
        <f t="shared" si="6"/>
        <v>100</v>
      </c>
    </row>
    <row r="437" spans="1:8" ht="13.5" thickBot="1">
      <c r="A437" s="127" t="s">
        <v>42</v>
      </c>
      <c r="B437" s="57"/>
      <c r="C437" s="92">
        <v>39833.6</v>
      </c>
      <c r="D437" s="84">
        <v>39833.6</v>
      </c>
      <c r="E437" s="84">
        <v>2202.93</v>
      </c>
      <c r="F437" s="100">
        <f t="shared" si="6"/>
        <v>5.530331177699228</v>
      </c>
      <c r="H437" s="121"/>
    </row>
    <row r="438" spans="1:6" ht="12.75">
      <c r="A438" s="5" t="s">
        <v>158</v>
      </c>
      <c r="B438" s="47"/>
      <c r="C438" s="75">
        <f>C439+C453</f>
        <v>131473.7</v>
      </c>
      <c r="D438" s="75">
        <f>D439+D453</f>
        <v>333943.85</v>
      </c>
      <c r="E438" s="75">
        <f>E439+E453</f>
        <v>305373.6</v>
      </c>
      <c r="F438" s="98">
        <f t="shared" si="6"/>
        <v>91.44459465266391</v>
      </c>
    </row>
    <row r="439" spans="1:6" ht="12.75">
      <c r="A439" s="14" t="s">
        <v>40</v>
      </c>
      <c r="B439" s="47"/>
      <c r="C439" s="80">
        <f>SUM(C441:C452)</f>
        <v>90373.7</v>
      </c>
      <c r="D439" s="80">
        <f>SUM(D441:D452)</f>
        <v>138880.71</v>
      </c>
      <c r="E439" s="80">
        <f>SUM(E441:E452)</f>
        <v>127650.38</v>
      </c>
      <c r="F439" s="104">
        <f t="shared" si="6"/>
        <v>91.91368621315374</v>
      </c>
    </row>
    <row r="440" spans="1:6" ht="12.75">
      <c r="A440" s="10" t="s">
        <v>14</v>
      </c>
      <c r="B440" s="43"/>
      <c r="C440" s="77"/>
      <c r="D440" s="73"/>
      <c r="E440" s="73"/>
      <c r="F440" s="99"/>
    </row>
    <row r="441" spans="1:6" ht="12.75">
      <c r="A441" s="8" t="s">
        <v>252</v>
      </c>
      <c r="B441" s="43">
        <v>1202</v>
      </c>
      <c r="C441" s="77">
        <v>14900</v>
      </c>
      <c r="D441" s="73">
        <v>15759.56</v>
      </c>
      <c r="E441" s="73">
        <v>9750.57</v>
      </c>
      <c r="F441" s="99">
        <f t="shared" si="6"/>
        <v>61.87082634286744</v>
      </c>
    </row>
    <row r="442" spans="1:6" ht="12.75">
      <c r="A442" s="8" t="s">
        <v>185</v>
      </c>
      <c r="B442" s="43">
        <v>1208</v>
      </c>
      <c r="C442" s="77">
        <v>3500</v>
      </c>
      <c r="D442" s="73">
        <v>4500</v>
      </c>
      <c r="E442" s="73">
        <v>4479.82</v>
      </c>
      <c r="F442" s="99">
        <f t="shared" si="6"/>
        <v>99.55155555555555</v>
      </c>
    </row>
    <row r="443" spans="1:6" ht="12.75">
      <c r="A443" s="8" t="s">
        <v>186</v>
      </c>
      <c r="B443" s="43">
        <v>1207</v>
      </c>
      <c r="C443" s="77">
        <v>9000</v>
      </c>
      <c r="D443" s="73">
        <v>10702.64</v>
      </c>
      <c r="E443" s="73">
        <v>10604</v>
      </c>
      <c r="F443" s="99">
        <f t="shared" si="6"/>
        <v>99.07835823684624</v>
      </c>
    </row>
    <row r="444" spans="1:6" ht="12.75">
      <c r="A444" s="8" t="s">
        <v>207</v>
      </c>
      <c r="B444" s="43">
        <v>1209</v>
      </c>
      <c r="C444" s="77">
        <v>2860</v>
      </c>
      <c r="D444" s="73">
        <v>2890.68</v>
      </c>
      <c r="E444" s="73">
        <v>2834.4</v>
      </c>
      <c r="F444" s="99">
        <f t="shared" si="6"/>
        <v>98.05305326082446</v>
      </c>
    </row>
    <row r="445" spans="1:6" ht="12.75">
      <c r="A445" s="8" t="s">
        <v>187</v>
      </c>
      <c r="B445" s="43">
        <v>1211</v>
      </c>
      <c r="C445" s="77">
        <v>3600</v>
      </c>
      <c r="D445" s="73">
        <v>3828.13</v>
      </c>
      <c r="E445" s="73">
        <v>3739.37</v>
      </c>
      <c r="F445" s="99">
        <f t="shared" si="6"/>
        <v>97.6813744569803</v>
      </c>
    </row>
    <row r="446" spans="1:6" ht="12.75">
      <c r="A446" s="8" t="s">
        <v>236</v>
      </c>
      <c r="B446" s="43">
        <v>1214</v>
      </c>
      <c r="C446" s="77">
        <v>2285</v>
      </c>
      <c r="D446" s="73">
        <v>2494.87</v>
      </c>
      <c r="E446" s="73">
        <v>2424.82</v>
      </c>
      <c r="F446" s="99">
        <f t="shared" si="6"/>
        <v>97.19223847334732</v>
      </c>
    </row>
    <row r="447" spans="1:6" ht="12.75">
      <c r="A447" s="8" t="s">
        <v>237</v>
      </c>
      <c r="B447" s="43">
        <v>1213</v>
      </c>
      <c r="C447" s="77">
        <v>1500</v>
      </c>
      <c r="D447" s="73">
        <v>1619.54</v>
      </c>
      <c r="E447" s="73">
        <v>1612.95</v>
      </c>
      <c r="F447" s="99">
        <f t="shared" si="6"/>
        <v>99.59309433542857</v>
      </c>
    </row>
    <row r="448" spans="1:6" ht="12.75">
      <c r="A448" s="8" t="s">
        <v>249</v>
      </c>
      <c r="B448" s="43">
        <v>1216</v>
      </c>
      <c r="C448" s="77">
        <v>17000</v>
      </c>
      <c r="D448" s="73">
        <v>18701.46</v>
      </c>
      <c r="E448" s="73">
        <v>16413.69</v>
      </c>
      <c r="F448" s="99">
        <f t="shared" si="6"/>
        <v>87.76689092723242</v>
      </c>
    </row>
    <row r="449" spans="1:6" ht="12.75">
      <c r="A449" s="8" t="s">
        <v>188</v>
      </c>
      <c r="B449" s="43">
        <v>1239</v>
      </c>
      <c r="C449" s="77">
        <v>4300</v>
      </c>
      <c r="D449" s="73">
        <v>9211.29</v>
      </c>
      <c r="E449" s="73">
        <v>7296.38</v>
      </c>
      <c r="F449" s="99">
        <f t="shared" si="6"/>
        <v>79.21127225394054</v>
      </c>
    </row>
    <row r="450" spans="1:6" ht="12.75">
      <c r="A450" s="8" t="s">
        <v>203</v>
      </c>
      <c r="B450" s="43">
        <v>1300</v>
      </c>
      <c r="C450" s="77">
        <v>16925.7</v>
      </c>
      <c r="D450" s="73">
        <v>56875.6</v>
      </c>
      <c r="E450" s="73">
        <v>56700.97</v>
      </c>
      <c r="F450" s="99">
        <f t="shared" si="6"/>
        <v>99.69296148084592</v>
      </c>
    </row>
    <row r="451" spans="1:6" ht="12.75">
      <c r="A451" s="8" t="s">
        <v>189</v>
      </c>
      <c r="B451" s="43">
        <v>1110</v>
      </c>
      <c r="C451" s="77">
        <v>14500</v>
      </c>
      <c r="D451" s="73">
        <v>12105.03</v>
      </c>
      <c r="E451" s="73">
        <v>11787.77</v>
      </c>
      <c r="F451" s="99">
        <f t="shared" si="6"/>
        <v>97.37910604104243</v>
      </c>
    </row>
    <row r="452" spans="1:6" ht="12.75">
      <c r="A452" s="8" t="s">
        <v>250</v>
      </c>
      <c r="B452" s="43"/>
      <c r="C452" s="77">
        <v>3</v>
      </c>
      <c r="D452" s="73">
        <v>191.91</v>
      </c>
      <c r="E452" s="73">
        <v>5.64</v>
      </c>
      <c r="F452" s="99">
        <f t="shared" si="6"/>
        <v>2.9388775988744724</v>
      </c>
    </row>
    <row r="453" spans="1:6" ht="12.75">
      <c r="A453" s="14" t="s">
        <v>45</v>
      </c>
      <c r="B453" s="47"/>
      <c r="C453" s="80">
        <f>SUM(C455:C460)</f>
        <v>41100</v>
      </c>
      <c r="D453" s="80">
        <f>SUM(D455:D460)</f>
        <v>195063.13999999998</v>
      </c>
      <c r="E453" s="80">
        <f>SUM(E455:E460)</f>
        <v>177723.22</v>
      </c>
      <c r="F453" s="104">
        <f t="shared" si="6"/>
        <v>91.11061167168745</v>
      </c>
    </row>
    <row r="454" spans="1:6" ht="12.75">
      <c r="A454" s="10" t="s">
        <v>14</v>
      </c>
      <c r="B454" s="43"/>
      <c r="C454" s="77"/>
      <c r="D454" s="73"/>
      <c r="E454" s="73"/>
      <c r="F454" s="99"/>
    </row>
    <row r="455" spans="1:6" ht="12.75">
      <c r="A455" s="12" t="s">
        <v>196</v>
      </c>
      <c r="B455" s="43">
        <v>1239</v>
      </c>
      <c r="C455" s="77">
        <v>3000</v>
      </c>
      <c r="D455" s="73">
        <v>40618.34</v>
      </c>
      <c r="E455" s="73">
        <v>33624.29</v>
      </c>
      <c r="F455" s="99">
        <f t="shared" si="6"/>
        <v>82.78105407557277</v>
      </c>
    </row>
    <row r="456" spans="1:6" ht="12.75">
      <c r="A456" s="12" t="s">
        <v>118</v>
      </c>
      <c r="B456" s="43">
        <v>1216</v>
      </c>
      <c r="C456" s="77"/>
      <c r="D456" s="73">
        <v>555</v>
      </c>
      <c r="E456" s="73">
        <v>543.12</v>
      </c>
      <c r="F456" s="99">
        <f t="shared" si="6"/>
        <v>97.85945945945946</v>
      </c>
    </row>
    <row r="457" spans="1:6" ht="12.75">
      <c r="A457" s="12" t="s">
        <v>251</v>
      </c>
      <c r="B457" s="43">
        <v>1209</v>
      </c>
      <c r="C457" s="77">
        <v>600</v>
      </c>
      <c r="D457" s="73">
        <v>604.45</v>
      </c>
      <c r="E457" s="73">
        <v>604</v>
      </c>
      <c r="F457" s="99">
        <f t="shared" si="6"/>
        <v>99.92555215485152</v>
      </c>
    </row>
    <row r="458" spans="1:6" ht="12.75">
      <c r="A458" s="12" t="s">
        <v>153</v>
      </c>
      <c r="B458" s="43">
        <v>1202</v>
      </c>
      <c r="C458" s="77"/>
      <c r="D458" s="73">
        <v>1150</v>
      </c>
      <c r="E458" s="73">
        <v>552</v>
      </c>
      <c r="F458" s="99">
        <f t="shared" si="6"/>
        <v>48</v>
      </c>
    </row>
    <row r="459" spans="1:6" ht="12.75">
      <c r="A459" s="12" t="s">
        <v>205</v>
      </c>
      <c r="B459" s="43">
        <v>1300</v>
      </c>
      <c r="C459" s="77">
        <v>7500</v>
      </c>
      <c r="D459" s="73">
        <v>110432.12</v>
      </c>
      <c r="E459" s="73">
        <v>101230.56</v>
      </c>
      <c r="F459" s="99">
        <f t="shared" si="6"/>
        <v>91.66767784590209</v>
      </c>
    </row>
    <row r="460" spans="1:6" ht="12.75">
      <c r="A460" s="19" t="s">
        <v>76</v>
      </c>
      <c r="B460" s="46">
        <v>1110</v>
      </c>
      <c r="C460" s="91">
        <v>30000</v>
      </c>
      <c r="D460" s="74">
        <v>41703.23</v>
      </c>
      <c r="E460" s="74">
        <v>41169.25</v>
      </c>
      <c r="F460" s="103">
        <f aca="true" t="shared" si="7" ref="F460:F522">E460/D460*100</f>
        <v>98.71957160152822</v>
      </c>
    </row>
    <row r="461" spans="1:6" ht="12.75">
      <c r="A461" s="5" t="s">
        <v>137</v>
      </c>
      <c r="B461" s="47"/>
      <c r="C461" s="75">
        <f>C462</f>
        <v>1</v>
      </c>
      <c r="D461" s="75">
        <f>D462</f>
        <v>5293.85</v>
      </c>
      <c r="E461" s="75">
        <f>E462</f>
        <v>2.7</v>
      </c>
      <c r="F461" s="98">
        <f t="shared" si="7"/>
        <v>0.051002578463689</v>
      </c>
    </row>
    <row r="462" spans="1:6" ht="12.75">
      <c r="A462" s="14" t="s">
        <v>40</v>
      </c>
      <c r="B462" s="47"/>
      <c r="C462" s="80">
        <f>C464</f>
        <v>1</v>
      </c>
      <c r="D462" s="80">
        <f>D464</f>
        <v>5293.85</v>
      </c>
      <c r="E462" s="80">
        <f>E464</f>
        <v>2.7</v>
      </c>
      <c r="F462" s="104">
        <f t="shared" si="7"/>
        <v>0.051002578463689</v>
      </c>
    </row>
    <row r="463" spans="1:6" ht="12.75">
      <c r="A463" s="10" t="s">
        <v>14</v>
      </c>
      <c r="B463" s="43"/>
      <c r="C463" s="77"/>
      <c r="D463" s="73"/>
      <c r="E463" s="73"/>
      <c r="F463" s="99"/>
    </row>
    <row r="464" spans="1:6" ht="12.75">
      <c r="A464" s="11" t="s">
        <v>42</v>
      </c>
      <c r="B464" s="46"/>
      <c r="C464" s="91">
        <v>1</v>
      </c>
      <c r="D464" s="74">
        <v>5293.85</v>
      </c>
      <c r="E464" s="74">
        <v>2.7</v>
      </c>
      <c r="F464" s="103">
        <f t="shared" si="7"/>
        <v>0.051002578463689</v>
      </c>
    </row>
    <row r="465" spans="1:6" ht="12.75">
      <c r="A465" s="5" t="s">
        <v>96</v>
      </c>
      <c r="B465" s="47"/>
      <c r="C465" s="75">
        <f>C467+C468</f>
        <v>505381</v>
      </c>
      <c r="D465" s="75">
        <f>D467+D468</f>
        <v>1224050.98</v>
      </c>
      <c r="E465" s="75">
        <f>E467+E468</f>
        <v>513806.99</v>
      </c>
      <c r="F465" s="98">
        <f t="shared" si="7"/>
        <v>41.97594694952983</v>
      </c>
    </row>
    <row r="466" spans="1:6" ht="12.75">
      <c r="A466" s="7" t="s">
        <v>14</v>
      </c>
      <c r="B466" s="43"/>
      <c r="C466" s="75"/>
      <c r="D466" s="75"/>
      <c r="E466" s="75"/>
      <c r="F466" s="99"/>
    </row>
    <row r="467" spans="1:6" ht="12.75">
      <c r="A467" s="5" t="s">
        <v>40</v>
      </c>
      <c r="B467" s="47"/>
      <c r="C467" s="78">
        <f>C476+C478+C490+C492+C497+C509+C493+C483+C511+C485+C515</f>
        <v>69410</v>
      </c>
      <c r="D467" s="78">
        <f>D476+D478+D490+D492+D497+D509+D493+D483+D511+D485+D515+D499</f>
        <v>141554.38</v>
      </c>
      <c r="E467" s="78">
        <f>E476+E478+E490+E492+E497+E509+E493+E483+E511+E485+E515+E499</f>
        <v>104258.15</v>
      </c>
      <c r="F467" s="98">
        <f t="shared" si="7"/>
        <v>73.65236596705802</v>
      </c>
    </row>
    <row r="468" spans="1:6" ht="12.75">
      <c r="A468" s="5" t="s">
        <v>45</v>
      </c>
      <c r="B468" s="47"/>
      <c r="C468" s="78">
        <f>C471+C473+C474+C475+C479+C480+C482+C484+C486+C488+C489+C491+C494+C496+C498+C500+C502+C503+C505+C506+C508+C510+C512+C514</f>
        <v>435971</v>
      </c>
      <c r="D468" s="78">
        <f>D471+D473+D474+D475+D479+D480+D482+D484+D486+D488+D489+D491+D494+D496+D498+D500+D502+D503+D505+D506+D508+D510+D512+D514</f>
        <v>1082496.5999999999</v>
      </c>
      <c r="E468" s="78">
        <f>E471+E473+E474+E475+E479+E480+E482+E484+E486+E488+E489+E491+E494+E496+E498+E500+E502+E503+E505+E506+E508+E510+E512+E514</f>
        <v>409548.84</v>
      </c>
      <c r="F468" s="98">
        <f t="shared" si="7"/>
        <v>37.8337299165651</v>
      </c>
    </row>
    <row r="469" spans="1:6" ht="12.75">
      <c r="A469" s="6" t="s">
        <v>97</v>
      </c>
      <c r="B469" s="43"/>
      <c r="C469" s="75"/>
      <c r="D469" s="73"/>
      <c r="E469" s="73"/>
      <c r="F469" s="99"/>
    </row>
    <row r="470" spans="1:6" ht="12.75" hidden="1">
      <c r="A470" s="8" t="s">
        <v>153</v>
      </c>
      <c r="B470" s="43">
        <v>2</v>
      </c>
      <c r="C470" s="77">
        <f>C471</f>
        <v>0</v>
      </c>
      <c r="D470" s="73"/>
      <c r="E470" s="73"/>
      <c r="F470" s="99" t="e">
        <f t="shared" si="7"/>
        <v>#DIV/0!</v>
      </c>
    </row>
    <row r="471" spans="1:6" ht="12.75" hidden="1">
      <c r="A471" s="8" t="s">
        <v>154</v>
      </c>
      <c r="B471" s="43"/>
      <c r="C471" s="77"/>
      <c r="D471" s="73"/>
      <c r="E471" s="73"/>
      <c r="F471" s="99" t="e">
        <f t="shared" si="7"/>
        <v>#DIV/0!</v>
      </c>
    </row>
    <row r="472" spans="1:6" ht="12.75">
      <c r="A472" s="7" t="s">
        <v>101</v>
      </c>
      <c r="B472" s="43">
        <v>10</v>
      </c>
      <c r="C472" s="77">
        <f>SUM(C473:C476)</f>
        <v>150000</v>
      </c>
      <c r="D472" s="77">
        <f>SUM(D473:D476)</f>
        <v>268603.35</v>
      </c>
      <c r="E472" s="77">
        <f>SUM(E473:E476)</f>
        <v>255925.11000000002</v>
      </c>
      <c r="F472" s="99">
        <f t="shared" si="7"/>
        <v>95.27993973269508</v>
      </c>
    </row>
    <row r="473" spans="1:6" ht="12.75" hidden="1">
      <c r="A473" s="7" t="s">
        <v>102</v>
      </c>
      <c r="B473" s="43"/>
      <c r="C473" s="77"/>
      <c r="D473" s="73">
        <v>0</v>
      </c>
      <c r="E473" s="73"/>
      <c r="F473" s="102" t="s">
        <v>295</v>
      </c>
    </row>
    <row r="474" spans="1:6" ht="12.75">
      <c r="A474" s="44" t="s">
        <v>99</v>
      </c>
      <c r="B474" s="43"/>
      <c r="C474" s="77">
        <v>130000</v>
      </c>
      <c r="D474" s="73">
        <v>202608.15</v>
      </c>
      <c r="E474" s="73">
        <v>192035.35</v>
      </c>
      <c r="F474" s="99">
        <f t="shared" si="7"/>
        <v>94.78165118234385</v>
      </c>
    </row>
    <row r="475" spans="1:6" ht="12.75">
      <c r="A475" s="7" t="s">
        <v>100</v>
      </c>
      <c r="B475" s="43"/>
      <c r="C475" s="77"/>
      <c r="D475" s="73">
        <v>1173.49</v>
      </c>
      <c r="E475" s="73">
        <v>0</v>
      </c>
      <c r="F475" s="99">
        <f t="shared" si="7"/>
        <v>0</v>
      </c>
    </row>
    <row r="476" spans="1:6" ht="12.75">
      <c r="A476" s="8" t="s">
        <v>129</v>
      </c>
      <c r="B476" s="43"/>
      <c r="C476" s="77">
        <v>20000</v>
      </c>
      <c r="D476" s="73">
        <v>64821.71</v>
      </c>
      <c r="E476" s="73">
        <v>63889.76</v>
      </c>
      <c r="F476" s="99">
        <f t="shared" si="7"/>
        <v>98.56228723370612</v>
      </c>
    </row>
    <row r="477" spans="1:6" ht="12.75">
      <c r="A477" s="7" t="s">
        <v>104</v>
      </c>
      <c r="B477" s="43">
        <v>12</v>
      </c>
      <c r="C477" s="77">
        <f>C478+C479+C480</f>
        <v>28000</v>
      </c>
      <c r="D477" s="77">
        <f>D478+D479+D480</f>
        <v>111082.65</v>
      </c>
      <c r="E477" s="77">
        <f>E478+E479+E480</f>
        <v>7457.22</v>
      </c>
      <c r="F477" s="99">
        <f t="shared" si="7"/>
        <v>6.713217590685855</v>
      </c>
    </row>
    <row r="478" spans="1:6" ht="12.75">
      <c r="A478" s="7" t="s">
        <v>105</v>
      </c>
      <c r="B478" s="43"/>
      <c r="C478" s="77">
        <v>2400</v>
      </c>
      <c r="D478" s="73">
        <v>1636.14</v>
      </c>
      <c r="E478" s="73">
        <v>307.84</v>
      </c>
      <c r="F478" s="99">
        <f t="shared" si="7"/>
        <v>18.8150158299412</v>
      </c>
    </row>
    <row r="479" spans="1:6" ht="12.75">
      <c r="A479" s="7" t="s">
        <v>103</v>
      </c>
      <c r="B479" s="43"/>
      <c r="C479" s="77">
        <v>25600</v>
      </c>
      <c r="D479" s="73">
        <v>109446.51</v>
      </c>
      <c r="E479" s="73">
        <v>7149.38</v>
      </c>
      <c r="F479" s="99">
        <f t="shared" si="7"/>
        <v>6.532305141570983</v>
      </c>
    </row>
    <row r="480" spans="1:6" ht="12.75" customHeight="1" hidden="1">
      <c r="A480" s="7" t="s">
        <v>100</v>
      </c>
      <c r="B480" s="43"/>
      <c r="C480" s="77"/>
      <c r="D480" s="73">
        <v>0</v>
      </c>
      <c r="E480" s="73"/>
      <c r="F480" s="99" t="e">
        <f t="shared" si="7"/>
        <v>#DIV/0!</v>
      </c>
    </row>
    <row r="481" spans="1:6" ht="12.75">
      <c r="A481" s="7" t="s">
        <v>106</v>
      </c>
      <c r="B481" s="43">
        <v>14</v>
      </c>
      <c r="C481" s="77">
        <f>SUM(C482:C486)</f>
        <v>107000</v>
      </c>
      <c r="D481" s="77">
        <f>SUM(D482:D486)</f>
        <v>171754.02000000002</v>
      </c>
      <c r="E481" s="77">
        <f>SUM(E482:E486)</f>
        <v>87520.99</v>
      </c>
      <c r="F481" s="99">
        <f t="shared" si="7"/>
        <v>50.95717119168448</v>
      </c>
    </row>
    <row r="482" spans="1:6" ht="12.75">
      <c r="A482" s="7" t="s">
        <v>107</v>
      </c>
      <c r="B482" s="43"/>
      <c r="C482" s="77">
        <v>63000</v>
      </c>
      <c r="D482" s="73">
        <v>114573.02</v>
      </c>
      <c r="E482" s="73">
        <v>62691.71</v>
      </c>
      <c r="F482" s="99">
        <f t="shared" si="7"/>
        <v>54.71769008096321</v>
      </c>
    </row>
    <row r="483" spans="1:6" ht="12.75">
      <c r="A483" s="7" t="s">
        <v>108</v>
      </c>
      <c r="B483" s="43"/>
      <c r="C483" s="77">
        <v>30200</v>
      </c>
      <c r="D483" s="73">
        <v>31084</v>
      </c>
      <c r="E483" s="73">
        <v>22625.09</v>
      </c>
      <c r="F483" s="99">
        <f t="shared" si="7"/>
        <v>72.78693218376013</v>
      </c>
    </row>
    <row r="484" spans="1:6" ht="13.5" customHeight="1">
      <c r="A484" s="7" t="s">
        <v>109</v>
      </c>
      <c r="B484" s="43"/>
      <c r="C484" s="77">
        <v>7300</v>
      </c>
      <c r="D484" s="73">
        <v>24561</v>
      </c>
      <c r="E484" s="73">
        <v>1847.24</v>
      </c>
      <c r="F484" s="99">
        <f t="shared" si="7"/>
        <v>7.52102927405236</v>
      </c>
    </row>
    <row r="485" spans="1:6" ht="13.5" customHeight="1">
      <c r="A485" s="8" t="s">
        <v>129</v>
      </c>
      <c r="B485" s="43"/>
      <c r="C485" s="77">
        <v>4000</v>
      </c>
      <c r="D485" s="73">
        <v>1536</v>
      </c>
      <c r="E485" s="73">
        <v>356.95</v>
      </c>
      <c r="F485" s="99">
        <f t="shared" si="7"/>
        <v>23.238932291666668</v>
      </c>
    </row>
    <row r="486" spans="1:6" ht="12.75">
      <c r="A486" s="7" t="s">
        <v>110</v>
      </c>
      <c r="B486" s="43"/>
      <c r="C486" s="77">
        <v>2500</v>
      </c>
      <c r="D486" s="73">
        <v>0</v>
      </c>
      <c r="E486" s="73">
        <v>0</v>
      </c>
      <c r="F486" s="102" t="s">
        <v>295</v>
      </c>
    </row>
    <row r="487" spans="1:6" ht="12.75">
      <c r="A487" s="7" t="s">
        <v>111</v>
      </c>
      <c r="B487" s="43">
        <v>15</v>
      </c>
      <c r="C487" s="77">
        <f>SUM(C488:C494)</f>
        <v>120000</v>
      </c>
      <c r="D487" s="77">
        <f>SUM(D488:D494)</f>
        <v>463507.4799999999</v>
      </c>
      <c r="E487" s="77">
        <f>SUM(E488:E494)</f>
        <v>96309.73000000001</v>
      </c>
      <c r="F487" s="99">
        <f t="shared" si="7"/>
        <v>20.778462949508395</v>
      </c>
    </row>
    <row r="488" spans="1:6" ht="12.75">
      <c r="A488" s="7" t="s">
        <v>112</v>
      </c>
      <c r="B488" s="43"/>
      <c r="C488" s="77">
        <v>88465</v>
      </c>
      <c r="D488" s="73">
        <v>393069.04</v>
      </c>
      <c r="E488" s="73">
        <v>54351.6</v>
      </c>
      <c r="F488" s="99">
        <f t="shared" si="7"/>
        <v>13.827494528696537</v>
      </c>
    </row>
    <row r="489" spans="1:6" ht="12.75" hidden="1">
      <c r="A489" s="7" t="s">
        <v>113</v>
      </c>
      <c r="B489" s="43"/>
      <c r="C489" s="77"/>
      <c r="D489" s="73">
        <v>0</v>
      </c>
      <c r="E489" s="73"/>
      <c r="F489" s="99" t="e">
        <f t="shared" si="7"/>
        <v>#DIV/0!</v>
      </c>
    </row>
    <row r="490" spans="1:6" ht="12.75" hidden="1">
      <c r="A490" s="7" t="s">
        <v>114</v>
      </c>
      <c r="B490" s="43"/>
      <c r="C490" s="77"/>
      <c r="D490" s="73">
        <v>0</v>
      </c>
      <c r="E490" s="73"/>
      <c r="F490" s="99" t="e">
        <f t="shared" si="7"/>
        <v>#DIV/0!</v>
      </c>
    </row>
    <row r="491" spans="1:6" ht="12.75">
      <c r="A491" s="7" t="s">
        <v>115</v>
      </c>
      <c r="B491" s="43"/>
      <c r="C491" s="77">
        <v>17400</v>
      </c>
      <c r="D491" s="73">
        <v>38301.1</v>
      </c>
      <c r="E491" s="73">
        <v>33887.59</v>
      </c>
      <c r="F491" s="99">
        <f t="shared" si="7"/>
        <v>88.47680614917064</v>
      </c>
    </row>
    <row r="492" spans="1:6" ht="12.75">
      <c r="A492" s="7" t="s">
        <v>116</v>
      </c>
      <c r="B492" s="43"/>
      <c r="C492" s="77">
        <v>2600</v>
      </c>
      <c r="D492" s="73">
        <v>7994.91</v>
      </c>
      <c r="E492" s="73">
        <v>2680.66</v>
      </c>
      <c r="F492" s="99">
        <f t="shared" si="7"/>
        <v>33.529583197309286</v>
      </c>
    </row>
    <row r="493" spans="1:6" ht="12.75">
      <c r="A493" s="7" t="s">
        <v>117</v>
      </c>
      <c r="B493" s="43"/>
      <c r="C493" s="77">
        <v>6700</v>
      </c>
      <c r="D493" s="73">
        <v>17859.5</v>
      </c>
      <c r="E493" s="73">
        <v>5389.88</v>
      </c>
      <c r="F493" s="99">
        <f t="shared" si="7"/>
        <v>30.179344326548897</v>
      </c>
    </row>
    <row r="494" spans="1:6" ht="12.75">
      <c r="A494" s="7" t="s">
        <v>110</v>
      </c>
      <c r="B494" s="43"/>
      <c r="C494" s="77">
        <v>4835</v>
      </c>
      <c r="D494" s="73">
        <v>6282.93</v>
      </c>
      <c r="E494" s="73">
        <v>0</v>
      </c>
      <c r="F494" s="99">
        <f t="shared" si="7"/>
        <v>0</v>
      </c>
    </row>
    <row r="495" spans="1:6" ht="12.75">
      <c r="A495" s="7" t="s">
        <v>118</v>
      </c>
      <c r="B495" s="43">
        <v>16</v>
      </c>
      <c r="C495" s="77">
        <f>SUM(C496:C500)</f>
        <v>18000</v>
      </c>
      <c r="D495" s="77">
        <f>SUM(D496:D500)</f>
        <v>40685.310000000005</v>
      </c>
      <c r="E495" s="77">
        <f>SUM(E496:E500)</f>
        <v>4343</v>
      </c>
      <c r="F495" s="99">
        <f t="shared" si="7"/>
        <v>10.674614498451652</v>
      </c>
    </row>
    <row r="496" spans="1:6" ht="12.75">
      <c r="A496" s="7" t="s">
        <v>107</v>
      </c>
      <c r="B496" s="43"/>
      <c r="C496" s="77">
        <v>2650</v>
      </c>
      <c r="D496" s="73">
        <v>4408.35</v>
      </c>
      <c r="E496" s="73">
        <v>2698.62</v>
      </c>
      <c r="F496" s="99">
        <f t="shared" si="7"/>
        <v>61.21610126237707</v>
      </c>
    </row>
    <row r="497" spans="1:6" ht="12.75">
      <c r="A497" s="7" t="s">
        <v>108</v>
      </c>
      <c r="B497" s="43"/>
      <c r="C497" s="77">
        <v>300</v>
      </c>
      <c r="D497" s="73">
        <v>839.92</v>
      </c>
      <c r="E497" s="73">
        <v>836.23</v>
      </c>
      <c r="F497" s="99">
        <f t="shared" si="7"/>
        <v>99.56067244499476</v>
      </c>
    </row>
    <row r="498" spans="1:6" ht="12.75">
      <c r="A498" s="7" t="s">
        <v>109</v>
      </c>
      <c r="B498" s="43"/>
      <c r="C498" s="77">
        <v>15000</v>
      </c>
      <c r="D498" s="73">
        <v>35284</v>
      </c>
      <c r="E498" s="73">
        <v>768.59</v>
      </c>
      <c r="F498" s="99">
        <f t="shared" si="7"/>
        <v>2.1782961115519783</v>
      </c>
    </row>
    <row r="499" spans="1:6" ht="12.75">
      <c r="A499" s="7" t="s">
        <v>117</v>
      </c>
      <c r="B499" s="43"/>
      <c r="C499" s="77"/>
      <c r="D499" s="73">
        <v>40</v>
      </c>
      <c r="E499" s="73">
        <v>39.56</v>
      </c>
      <c r="F499" s="99">
        <f t="shared" si="7"/>
        <v>98.9</v>
      </c>
    </row>
    <row r="500" spans="1:6" ht="12.75">
      <c r="A500" s="7" t="s">
        <v>110</v>
      </c>
      <c r="B500" s="43"/>
      <c r="C500" s="77">
        <v>50</v>
      </c>
      <c r="D500" s="73">
        <v>113.04</v>
      </c>
      <c r="E500" s="73">
        <v>0</v>
      </c>
      <c r="F500" s="99">
        <f t="shared" si="7"/>
        <v>0</v>
      </c>
    </row>
    <row r="501" spans="1:6" ht="12.75">
      <c r="A501" s="7" t="s">
        <v>98</v>
      </c>
      <c r="B501" s="43">
        <v>18</v>
      </c>
      <c r="C501" s="77">
        <f>C502+C503</f>
        <v>0</v>
      </c>
      <c r="D501" s="77">
        <f>D502+D503</f>
        <v>1635</v>
      </c>
      <c r="E501" s="77">
        <f>E502+E503</f>
        <v>1462.82</v>
      </c>
      <c r="F501" s="99">
        <f>E501/D501*100</f>
        <v>89.46911314984709</v>
      </c>
    </row>
    <row r="502" spans="1:6" ht="12.75">
      <c r="A502" s="7" t="s">
        <v>99</v>
      </c>
      <c r="B502" s="43"/>
      <c r="C502" s="77"/>
      <c r="D502" s="73">
        <v>1635</v>
      </c>
      <c r="E502" s="73">
        <v>1462.82</v>
      </c>
      <c r="F502" s="99">
        <f>E502/D502*100</f>
        <v>89.46911314984709</v>
      </c>
    </row>
    <row r="503" spans="1:6" ht="12.75" hidden="1">
      <c r="A503" s="7" t="s">
        <v>100</v>
      </c>
      <c r="B503" s="43"/>
      <c r="C503" s="77"/>
      <c r="D503" s="73">
        <v>0</v>
      </c>
      <c r="E503" s="73"/>
      <c r="F503" s="99" t="e">
        <f>E503/D503*100</f>
        <v>#DIV/0!</v>
      </c>
    </row>
    <row r="504" spans="1:6" ht="12.75">
      <c r="A504" s="44" t="s">
        <v>253</v>
      </c>
      <c r="B504" s="43">
        <v>19</v>
      </c>
      <c r="C504" s="77">
        <f>C505+C506</f>
        <v>32371</v>
      </c>
      <c r="D504" s="77">
        <f>D505+D506</f>
        <v>52807.16</v>
      </c>
      <c r="E504" s="77">
        <f>E505+E506</f>
        <v>18905.08</v>
      </c>
      <c r="F504" s="99">
        <f>E504/D504*100</f>
        <v>35.80022103063297</v>
      </c>
    </row>
    <row r="505" spans="1:6" ht="12.75">
      <c r="A505" s="7" t="s">
        <v>99</v>
      </c>
      <c r="B505" s="43"/>
      <c r="C505" s="77">
        <v>32371</v>
      </c>
      <c r="D505" s="73">
        <v>52679.22</v>
      </c>
      <c r="E505" s="73">
        <v>18905.08</v>
      </c>
      <c r="F505" s="99">
        <f>E505/D505*100</f>
        <v>35.88716765358333</v>
      </c>
    </row>
    <row r="506" spans="1:6" ht="12.75">
      <c r="A506" s="7" t="s">
        <v>100</v>
      </c>
      <c r="B506" s="43"/>
      <c r="C506" s="77"/>
      <c r="D506" s="73">
        <v>127.94</v>
      </c>
      <c r="E506" s="73">
        <v>0</v>
      </c>
      <c r="F506" s="99">
        <f t="shared" si="7"/>
        <v>0</v>
      </c>
    </row>
    <row r="507" spans="1:6" ht="12.75">
      <c r="A507" s="7" t="s">
        <v>119</v>
      </c>
      <c r="B507" s="43">
        <v>28</v>
      </c>
      <c r="C507" s="77">
        <f>SUM(C508:C512)</f>
        <v>50000</v>
      </c>
      <c r="D507" s="77">
        <f>SUM(D508:D512)</f>
        <v>108832.29</v>
      </c>
      <c r="E507" s="77">
        <f>SUM(E508:E512)</f>
        <v>41875.26</v>
      </c>
      <c r="F507" s="99">
        <f t="shared" si="7"/>
        <v>38.47687115652901</v>
      </c>
    </row>
    <row r="508" spans="1:6" ht="12.75">
      <c r="A508" s="7" t="s">
        <v>107</v>
      </c>
      <c r="B508" s="43"/>
      <c r="C508" s="77">
        <v>12740</v>
      </c>
      <c r="D508" s="73">
        <v>20962.82</v>
      </c>
      <c r="E508" s="73">
        <v>15466.87</v>
      </c>
      <c r="F508" s="99">
        <f t="shared" si="7"/>
        <v>73.78239187284917</v>
      </c>
    </row>
    <row r="509" spans="1:6" ht="12.75">
      <c r="A509" s="7" t="s">
        <v>108</v>
      </c>
      <c r="B509" s="43"/>
      <c r="C509" s="77">
        <v>3200</v>
      </c>
      <c r="D509" s="73">
        <v>4229</v>
      </c>
      <c r="E509" s="73">
        <v>4011.16</v>
      </c>
      <c r="F509" s="99">
        <f t="shared" si="7"/>
        <v>94.84890044927879</v>
      </c>
    </row>
    <row r="510" spans="1:6" ht="12.75">
      <c r="A510" s="7" t="s">
        <v>120</v>
      </c>
      <c r="B510" s="43"/>
      <c r="C510" s="77">
        <v>28600</v>
      </c>
      <c r="D510" s="73">
        <v>77137.27</v>
      </c>
      <c r="E510" s="73">
        <v>18283.99</v>
      </c>
      <c r="F510" s="99">
        <f t="shared" si="7"/>
        <v>23.703185243657185</v>
      </c>
    </row>
    <row r="511" spans="1:6" ht="12.75">
      <c r="A511" s="7" t="s">
        <v>117</v>
      </c>
      <c r="B511" s="43"/>
      <c r="C511" s="77"/>
      <c r="D511" s="73">
        <v>6503.2</v>
      </c>
      <c r="E511" s="73">
        <v>4113.24</v>
      </c>
      <c r="F511" s="99">
        <f t="shared" si="7"/>
        <v>63.249477180465</v>
      </c>
    </row>
    <row r="512" spans="1:6" ht="12.75">
      <c r="A512" s="7" t="s">
        <v>110</v>
      </c>
      <c r="B512" s="43"/>
      <c r="C512" s="77">
        <v>5460</v>
      </c>
      <c r="D512" s="73">
        <v>0</v>
      </c>
      <c r="E512" s="73">
        <v>0</v>
      </c>
      <c r="F512" s="102" t="s">
        <v>295</v>
      </c>
    </row>
    <row r="513" spans="1:6" ht="12.75">
      <c r="A513" s="8" t="s">
        <v>121</v>
      </c>
      <c r="B513" s="43"/>
      <c r="C513" s="77">
        <f>C514+C515</f>
        <v>10</v>
      </c>
      <c r="D513" s="77">
        <f>D514+D515</f>
        <v>5143.72</v>
      </c>
      <c r="E513" s="77">
        <f>E514+E515</f>
        <v>7.78</v>
      </c>
      <c r="F513" s="99">
        <f t="shared" si="7"/>
        <v>0.15125240098605677</v>
      </c>
    </row>
    <row r="514" spans="1:6" ht="12.75">
      <c r="A514" s="8" t="s">
        <v>232</v>
      </c>
      <c r="B514" s="43"/>
      <c r="C514" s="77"/>
      <c r="D514" s="73">
        <v>133.72</v>
      </c>
      <c r="E514" s="73">
        <v>0</v>
      </c>
      <c r="F514" s="99">
        <f t="shared" si="7"/>
        <v>0</v>
      </c>
    </row>
    <row r="515" spans="1:6" ht="12.75">
      <c r="A515" s="11" t="s">
        <v>301</v>
      </c>
      <c r="B515" s="46"/>
      <c r="C515" s="91">
        <v>10</v>
      </c>
      <c r="D515" s="74">
        <v>5010</v>
      </c>
      <c r="E515" s="74">
        <v>7.78</v>
      </c>
      <c r="F515" s="103">
        <f t="shared" si="7"/>
        <v>0.15528942115768463</v>
      </c>
    </row>
    <row r="516" spans="1:6" ht="13.5" thickBot="1">
      <c r="A516" s="141" t="s">
        <v>122</v>
      </c>
      <c r="B516" s="142"/>
      <c r="C516" s="143">
        <v>7650.62</v>
      </c>
      <c r="D516" s="144">
        <v>9179.46</v>
      </c>
      <c r="E516" s="144">
        <v>5627.27</v>
      </c>
      <c r="F516" s="145">
        <f t="shared" si="7"/>
        <v>61.302843522385864</v>
      </c>
    </row>
    <row r="517" spans="1:6" ht="15.75" thickBot="1">
      <c r="A517" s="22" t="s">
        <v>123</v>
      </c>
      <c r="B517" s="50"/>
      <c r="C517" s="86">
        <f>+C91+C110+C120+C138+C150+C177+C223+C245+C270+C289+C371+C403+C424+C431+C461+C465+C516+C438+C313</f>
        <v>4848162.899999999</v>
      </c>
      <c r="D517" s="86">
        <f>+D91+D110+D120+D138+D150+D177+D223+D245+D270+D289+D371+D403+D424+D431+D461+D465+D516+D438+D313</f>
        <v>18167343.309999995</v>
      </c>
      <c r="E517" s="116">
        <f>+E91+E110+E120+E138+E150+E177+E223+E245+E270+E289+E371+E403+E424+E431+E461+E465+E516+E438+E313</f>
        <v>15313668.479999997</v>
      </c>
      <c r="F517" s="105">
        <f t="shared" si="7"/>
        <v>84.29228323973365</v>
      </c>
    </row>
    <row r="518" spans="1:6" ht="13.5" thickBot="1">
      <c r="A518" s="23" t="s">
        <v>124</v>
      </c>
      <c r="B518" s="50"/>
      <c r="C518" s="94">
        <v>-7650.62</v>
      </c>
      <c r="D518" s="78">
        <v>-8234.97</v>
      </c>
      <c r="E518" s="117">
        <v>-8234.97</v>
      </c>
      <c r="F518" s="99">
        <f t="shared" si="7"/>
        <v>100</v>
      </c>
    </row>
    <row r="519" spans="1:6" ht="16.5" thickBot="1">
      <c r="A519" s="24" t="s">
        <v>125</v>
      </c>
      <c r="B519" s="50"/>
      <c r="C519" s="87">
        <f>C517+C518</f>
        <v>4840512.279999999</v>
      </c>
      <c r="D519" s="87">
        <f>D517+D518</f>
        <v>18159108.339999996</v>
      </c>
      <c r="E519" s="118">
        <f>E517+E518</f>
        <v>15305433.509999996</v>
      </c>
      <c r="F519" s="105">
        <f t="shared" si="7"/>
        <v>84.2851599507556</v>
      </c>
    </row>
    <row r="520" spans="1:6" ht="15.75">
      <c r="A520" s="25" t="s">
        <v>14</v>
      </c>
      <c r="B520" s="51"/>
      <c r="C520" s="88"/>
      <c r="D520" s="88"/>
      <c r="E520" s="119"/>
      <c r="F520" s="99"/>
    </row>
    <row r="521" spans="1:6" ht="15.75">
      <c r="A521" s="26" t="s">
        <v>217</v>
      </c>
      <c r="B521" s="52"/>
      <c r="C521" s="83">
        <f>+C92+C111+C121+C139+C151+C178+C224+C246+C271+C290+C372+C404+C425+C432+C462+C467+C516+C518+C439+C314</f>
        <v>3531681.2799999993</v>
      </c>
      <c r="D521" s="83">
        <f>+D92+D111+D121+D139+D151+D178+D224+D246+D271+D290+D372+D404+D425+D432+D462+D467+D516+D518+D439+D314</f>
        <v>12965325.97</v>
      </c>
      <c r="E521" s="119">
        <f>+E92+E111+E121+E139+E151+E178+E224+E246+E271+E290+E372+E404+E425+E432+E462+E467+E516+E518+E439+E314</f>
        <v>12502260.679999998</v>
      </c>
      <c r="F521" s="98">
        <f t="shared" si="7"/>
        <v>96.42843310633707</v>
      </c>
    </row>
    <row r="522" spans="1:6" ht="16.5" thickBot="1">
      <c r="A522" s="13" t="s">
        <v>218</v>
      </c>
      <c r="B522" s="53"/>
      <c r="C522" s="89">
        <f>+C101+C117+C133+C144+C170+C212+C239+C261+C283+C309+C398+C416+C428+C468+C453+C341</f>
        <v>1308831</v>
      </c>
      <c r="D522" s="89">
        <f>+D101+D117+D133+D144+D170+D212+D239+D261+D283+D309+D398+D416+D428+D468+D453+D341</f>
        <v>5193782.369999999</v>
      </c>
      <c r="E522" s="119">
        <f>+E101+E117+E133+E144+E170+E212+E239+E261+E283+E309+E398+E416+E428+E468+E453+E341</f>
        <v>2803172.83</v>
      </c>
      <c r="F522" s="98">
        <f t="shared" si="7"/>
        <v>53.97170366997878</v>
      </c>
    </row>
    <row r="523" spans="1:6" ht="16.5" thickBot="1">
      <c r="A523" s="26" t="s">
        <v>211</v>
      </c>
      <c r="B523" s="52"/>
      <c r="C523" s="86">
        <f>C89-C519</f>
        <v>-337507.99999999907</v>
      </c>
      <c r="D523" s="86">
        <f>D89-D519</f>
        <v>-2782342.259999998</v>
      </c>
      <c r="E523" s="86">
        <f>E89-E519</f>
        <v>223862.7600000035</v>
      </c>
      <c r="F523" s="128" t="s">
        <v>295</v>
      </c>
    </row>
    <row r="524" spans="1:6" ht="15.75">
      <c r="A524" s="25" t="s">
        <v>219</v>
      </c>
      <c r="B524" s="51"/>
      <c r="C524" s="90">
        <f>SUM(C526:C529)</f>
        <v>337500</v>
      </c>
      <c r="D524" s="90">
        <f>SUM(D526:D529)</f>
        <v>2782342.2600000002</v>
      </c>
      <c r="E524" s="79">
        <f>SUM(E526:E529)</f>
        <v>-223862.76</v>
      </c>
      <c r="F524" s="129" t="s">
        <v>295</v>
      </c>
    </row>
    <row r="525" spans="1:6" ht="12.75" customHeight="1">
      <c r="A525" s="27" t="s">
        <v>14</v>
      </c>
      <c r="B525" s="54"/>
      <c r="C525" s="79"/>
      <c r="D525" s="73"/>
      <c r="E525" s="73"/>
      <c r="F525" s="99"/>
    </row>
    <row r="526" spans="1:6" ht="12.75">
      <c r="A526" s="27" t="s">
        <v>126</v>
      </c>
      <c r="B526" s="54"/>
      <c r="C526" s="95">
        <v>400000</v>
      </c>
      <c r="D526" s="73">
        <v>400000</v>
      </c>
      <c r="E526" s="73">
        <v>0</v>
      </c>
      <c r="F526" s="99">
        <f>E526/D526*100</f>
        <v>0</v>
      </c>
    </row>
    <row r="527" spans="1:6" ht="12.75">
      <c r="A527" s="28" t="s">
        <v>133</v>
      </c>
      <c r="B527" s="54"/>
      <c r="C527" s="95">
        <v>-62500</v>
      </c>
      <c r="D527" s="73">
        <v>-147801.94</v>
      </c>
      <c r="E527" s="73">
        <v>-147801.94</v>
      </c>
      <c r="F527" s="99">
        <f>E527/D527*100</f>
        <v>100</v>
      </c>
    </row>
    <row r="528" spans="1:6" ht="12.75">
      <c r="A528" s="28" t="s">
        <v>127</v>
      </c>
      <c r="B528" s="54"/>
      <c r="C528" s="95"/>
      <c r="D528" s="73">
        <v>2529199.71</v>
      </c>
      <c r="E528" s="73">
        <v>-76060.82</v>
      </c>
      <c r="F528" s="102" t="s">
        <v>295</v>
      </c>
    </row>
    <row r="529" spans="1:6" ht="13.5" thickBot="1">
      <c r="A529" s="31" t="s">
        <v>143</v>
      </c>
      <c r="B529" s="55"/>
      <c r="C529" s="96"/>
      <c r="D529" s="84">
        <v>944.49</v>
      </c>
      <c r="E529" s="84">
        <v>0</v>
      </c>
      <c r="F529" s="100">
        <f>E529/D529*100</f>
        <v>0</v>
      </c>
    </row>
    <row r="530" spans="2:5" ht="12.75" hidden="1">
      <c r="B530" s="56"/>
      <c r="C530" s="76">
        <f>C89+C524-C519</f>
        <v>-7.999999999068677</v>
      </c>
      <c r="D530" s="76">
        <f>D89+D524-D519</f>
        <v>0</v>
      </c>
      <c r="E530" s="76">
        <f>E89+E524-E519</f>
        <v>0</v>
      </c>
    </row>
    <row r="531" spans="2:5" ht="12.75">
      <c r="B531" s="56"/>
      <c r="E531" s="59"/>
    </row>
    <row r="532" spans="2:5" ht="12.75">
      <c r="B532" s="56"/>
      <c r="E532" s="59"/>
    </row>
    <row r="533" spans="2:5" ht="12.75">
      <c r="B533" s="56"/>
      <c r="E533" s="59"/>
    </row>
    <row r="534" spans="2:5" ht="12.75">
      <c r="B534" s="56"/>
      <c r="E534" s="59"/>
    </row>
    <row r="535" spans="2:5" ht="12.75">
      <c r="B535" s="56"/>
      <c r="E535" s="59"/>
    </row>
    <row r="536" spans="2:5" ht="12.75">
      <c r="B536" s="56"/>
      <c r="E536" s="59"/>
    </row>
    <row r="537" ht="12.75">
      <c r="B537" s="56"/>
    </row>
    <row r="538" ht="12.75">
      <c r="B538" s="56"/>
    </row>
    <row r="539" ht="12.75">
      <c r="B539" s="56"/>
    </row>
    <row r="540" ht="12.75">
      <c r="B540" s="56"/>
    </row>
    <row r="541" ht="12.75">
      <c r="B541" s="56"/>
    </row>
    <row r="542" ht="12.75">
      <c r="B542" s="56"/>
    </row>
    <row r="543" ht="12.75">
      <c r="B543" s="56"/>
    </row>
    <row r="544" ht="12.75">
      <c r="B544" s="56"/>
    </row>
    <row r="545" ht="12.75">
      <c r="B545" s="56"/>
    </row>
    <row r="546" ht="12.75">
      <c r="B546" s="56"/>
    </row>
    <row r="547" ht="12.75">
      <c r="B547" s="56"/>
    </row>
    <row r="548" ht="12.75">
      <c r="B548" s="56"/>
    </row>
    <row r="549" ht="12.75">
      <c r="B549" s="56"/>
    </row>
  </sheetData>
  <sheetProtection/>
  <mergeCells count="5">
    <mergeCell ref="A4:F4"/>
    <mergeCell ref="A5:F5"/>
    <mergeCell ref="F7:F8"/>
    <mergeCell ref="A7:A8"/>
    <mergeCell ref="A3:F3"/>
  </mergeCells>
  <printOptions horizontalCentered="1"/>
  <pageMargins left="0" right="0" top="0.6692913385826772" bottom="0.3937007874015748" header="0.5118110236220472" footer="0.15748031496062992"/>
  <pageSetup horizontalDpi="600" verticalDpi="600" orientation="portrait" paperSize="9" scale="82" r:id="rId1"/>
  <headerFooter alignWithMargins="0">
    <oddFooter>&amp;CStránka &amp;P&amp;R&amp;F</oddFooter>
  </headerFooter>
  <rowBreaks count="6" manualBreakCount="6">
    <brk id="89" max="14" man="1"/>
    <brk id="176" max="5" man="1"/>
    <brk id="253" max="5" man="1"/>
    <brk id="340" max="5" man="1"/>
    <brk id="437" max="5" man="1"/>
    <brk id="51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Kopřivová Věra</cp:lastModifiedBy>
  <cp:lastPrinted>2020-05-20T05:23:16Z</cp:lastPrinted>
  <dcterms:created xsi:type="dcterms:W3CDTF">2009-01-05T12:05:07Z</dcterms:created>
  <dcterms:modified xsi:type="dcterms:W3CDTF">2020-05-20T05:24:30Z</dcterms:modified>
  <cp:category/>
  <cp:version/>
  <cp:contentType/>
  <cp:contentStatus/>
</cp:coreProperties>
</file>