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8040" activeTab="0"/>
  </bookViews>
  <sheets>
    <sheet name="porovnání" sheetId="1" r:id="rId1"/>
  </sheets>
  <definedNames>
    <definedName name="_xlnm.Print_Titles" localSheetId="0">'porovnání'!$6:$8</definedName>
  </definedNames>
  <calcPr fullCalcOnLoad="1"/>
</workbook>
</file>

<file path=xl/sharedStrings.xml><?xml version="1.0" encoding="utf-8"?>
<sst xmlns="http://schemas.openxmlformats.org/spreadsheetml/2006/main" count="752" uniqueCount="365">
  <si>
    <t>Schválený</t>
  </si>
  <si>
    <t>rozpočet</t>
  </si>
  <si>
    <t>daňové příjmy</t>
  </si>
  <si>
    <t>v tom: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</si>
  <si>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</si>
  <si>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</si>
  <si>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</si>
  <si>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</si>
  <si>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</si>
  <si>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</si>
  <si>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</si>
  <si>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</si>
  <si>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</si>
  <si>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</si>
  <si>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krizové plánování</t>
  </si>
  <si>
    <t>kap. 18 - zastupitelstvo kraje</t>
  </si>
  <si>
    <t>kap. 19 - činnost krajského úřadu</t>
  </si>
  <si>
    <t>kap. 10 - doprava</t>
  </si>
  <si>
    <t>kap. 11 - cestovní ruch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</si>
  <si>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</si>
  <si>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</si>
  <si>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</si>
  <si>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</si>
  <si>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</si>
  <si>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</si>
  <si>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39 - strategické plánování</t>
  </si>
  <si>
    <t>kap. 40 - územní plánování</t>
  </si>
  <si>
    <t>kap. 41 - rezerva a ost.výd.netýk.se odvětví</t>
  </si>
  <si>
    <t>Výdaje celkem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</si>
  <si>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</si>
  <si>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</si>
  <si>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</si>
  <si>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</si>
  <si>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</si>
  <si>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soukromé školství</t>
  </si>
  <si>
    <t>přímé náklady na vzdělávání - SR</t>
  </si>
  <si>
    <t>ČERPÁNÍ ROZPOČTU KRÁLOVÉHRADECKÉHO KRAJE</t>
  </si>
  <si>
    <t>Upravený</t>
  </si>
  <si>
    <t>Skutečnost</t>
  </si>
  <si>
    <t>správní poplatky</t>
  </si>
  <si>
    <t>příjmy v rámci finančního vypořádání</t>
  </si>
  <si>
    <t>soutěže a přehlídky - SR</t>
  </si>
  <si>
    <t>výdaje v rámci finančního vypořádání</t>
  </si>
  <si>
    <t>rezerva</t>
  </si>
  <si>
    <t>běžné výdaje</t>
  </si>
  <si>
    <t>kapitálové výdaje</t>
  </si>
  <si>
    <t>konsolidace výdajů - příděl do sociál.fondu</t>
  </si>
  <si>
    <t>Saldo příjmů a výdajů</t>
  </si>
  <si>
    <t>úhrada daně z příjmů právnických osob za kraj</t>
  </si>
  <si>
    <t>dopravní územní obslužnost:</t>
  </si>
  <si>
    <t>likvidace nepoužitelných léčiv - SR</t>
  </si>
  <si>
    <t>vklad pro založení akciových společností</t>
  </si>
  <si>
    <t>sociální věci</t>
  </si>
  <si>
    <t>zabránění vzniku, rozvoje a šíření TBC - SR</t>
  </si>
  <si>
    <t>ostatní kapitálové výdaje</t>
  </si>
  <si>
    <t>kultura</t>
  </si>
  <si>
    <t xml:space="preserve">  z MŠMT</t>
  </si>
  <si>
    <t>grantové a dílčí programy a samostat.projekty</t>
  </si>
  <si>
    <t>v tom pro odvětví:</t>
  </si>
  <si>
    <t>doprava</t>
  </si>
  <si>
    <t>školství</t>
  </si>
  <si>
    <t>zdravotnictví</t>
  </si>
  <si>
    <t xml:space="preserve">  z MK</t>
  </si>
  <si>
    <t>nedaňové příjmy</t>
  </si>
  <si>
    <t>kapitálové příjmy</t>
  </si>
  <si>
    <t>v tom odvětví: dopravy</t>
  </si>
  <si>
    <t xml:space="preserve">                    školství</t>
  </si>
  <si>
    <t xml:space="preserve">                    soc.věcí</t>
  </si>
  <si>
    <t>preventivní programy - SR</t>
  </si>
  <si>
    <t>Financování</t>
  </si>
  <si>
    <t>zapojení výsledku hospodaření</t>
  </si>
  <si>
    <t xml:space="preserve">  z MZ</t>
  </si>
  <si>
    <t xml:space="preserve">kapitálové výdaje </t>
  </si>
  <si>
    <t>investiční dotace PO</t>
  </si>
  <si>
    <t xml:space="preserve">     z toho pro obce</t>
  </si>
  <si>
    <t>z toho: daň z příjmů právnic.osob za kraje</t>
  </si>
  <si>
    <t>neinvestiční dotace obcím</t>
  </si>
  <si>
    <r>
      <t xml:space="preserve">  </t>
    </r>
    <r>
      <rPr>
        <sz val="10"/>
        <rFont val="Arial CE"/>
        <family val="0"/>
      </rPr>
      <t>odv. zdravotnictví</t>
    </r>
  </si>
  <si>
    <t xml:space="preserve">  odv. kultury</t>
  </si>
  <si>
    <t xml:space="preserve">  z OSFA</t>
  </si>
  <si>
    <t xml:space="preserve">  ze SFDI</t>
  </si>
  <si>
    <t xml:space="preserve">  od krajů</t>
  </si>
  <si>
    <t>pronájem a náklady na detaš.pracoviště</t>
  </si>
  <si>
    <t>kap. 50 - Fond reprodukce KHK</t>
  </si>
  <si>
    <t>kap. 13 - evropská integrace</t>
  </si>
  <si>
    <t>kap. 20 - použití sociálního fondu - běž.výd.</t>
  </si>
  <si>
    <t>Výdaje celkem po konsolidaci</t>
  </si>
  <si>
    <t xml:space="preserve">  z MPSV</t>
  </si>
  <si>
    <t xml:space="preserve">  odvětví kultury</t>
  </si>
  <si>
    <t xml:space="preserve">  z Národního fondu</t>
  </si>
  <si>
    <t xml:space="preserve">  od SÚJB a SÚRO</t>
  </si>
  <si>
    <t xml:space="preserve">  ze zahraničí</t>
  </si>
  <si>
    <t xml:space="preserve">  odv. soc.věci</t>
  </si>
  <si>
    <t>kofinancování</t>
  </si>
  <si>
    <t>vodohospodář.akce dle vodního zákona</t>
  </si>
  <si>
    <t>dot.ze SFDI - SR</t>
  </si>
  <si>
    <t>splátka dodavatelského úvěru</t>
  </si>
  <si>
    <t>kap. 12 - správa majetku kraje</t>
  </si>
  <si>
    <t xml:space="preserve">                   - neinvestiční příspěvek</t>
  </si>
  <si>
    <t xml:space="preserve">             kapitálové výdaje odvětví</t>
  </si>
  <si>
    <t xml:space="preserve">                  - neinvestiční příspěvek</t>
  </si>
  <si>
    <t xml:space="preserve">             neinvestiční příspěvek PO</t>
  </si>
  <si>
    <t xml:space="preserve">             běžné výdaje odvětví</t>
  </si>
  <si>
    <t>čin.krajs.koordinátora romských poradců - SR</t>
  </si>
  <si>
    <t>náhr.škod způs.chráněnými živočichy-SR</t>
  </si>
  <si>
    <t xml:space="preserve">             - školy a školská zařízení zřiz.krajem</t>
  </si>
  <si>
    <t xml:space="preserve">             - školy a škol.zařízení zřiz.obcemi</t>
  </si>
  <si>
    <t>Tabulka č. 2</t>
  </si>
  <si>
    <t>Index</t>
  </si>
  <si>
    <t>x</t>
  </si>
  <si>
    <t>kap. 02 - životní prostředí a zemědělství</t>
  </si>
  <si>
    <t>životní prostředí a zemědělství</t>
  </si>
  <si>
    <t xml:space="preserve">  od Úřadu vlády</t>
  </si>
  <si>
    <t xml:space="preserve">  z MMR</t>
  </si>
  <si>
    <t xml:space="preserve">  odvětví evropské integrace</t>
  </si>
  <si>
    <t xml:space="preserve">  z MPO</t>
  </si>
  <si>
    <t xml:space="preserve">  odv. regionálního rozvoje</t>
  </si>
  <si>
    <t xml:space="preserve">v tom odvětví: </t>
  </si>
  <si>
    <t xml:space="preserve">  životní prostředí a zemědělství</t>
  </si>
  <si>
    <t xml:space="preserve">   v tom: odvody PO z IF</t>
  </si>
  <si>
    <t xml:space="preserve">             ost.nedaňové příjmy</t>
  </si>
  <si>
    <t xml:space="preserve">  doprava</t>
  </si>
  <si>
    <t xml:space="preserve">             ost.odvody PO</t>
  </si>
  <si>
    <t xml:space="preserve">  cestovní ruch - ostatní nedaňové příjmy</t>
  </si>
  <si>
    <t xml:space="preserve">  školství</t>
  </si>
  <si>
    <t xml:space="preserve">  zdravotnictví</t>
  </si>
  <si>
    <t xml:space="preserve">             příjmy z pronájmu majetku</t>
  </si>
  <si>
    <t xml:space="preserve">  kultura</t>
  </si>
  <si>
    <t xml:space="preserve">  zastupitelstvo kraje</t>
  </si>
  <si>
    <t xml:space="preserve">   v tom: příjmy z pronájmu majetku</t>
  </si>
  <si>
    <t xml:space="preserve">  činnost krajského úřadu</t>
  </si>
  <si>
    <t xml:space="preserve">  sociální věci</t>
  </si>
  <si>
    <t xml:space="preserve">  ostatní příjmy</t>
  </si>
  <si>
    <t xml:space="preserve">   v tom: přijaté úroky</t>
  </si>
  <si>
    <t xml:space="preserve">             ostatní odvody PO</t>
  </si>
  <si>
    <t xml:space="preserve">  volnočasové aktivity-ostat.nedaňové příjmy</t>
  </si>
  <si>
    <t xml:space="preserve">             splátky půjček</t>
  </si>
  <si>
    <t xml:space="preserve">                    správa majetku kraje</t>
  </si>
  <si>
    <t>Královéhradecký kraj,kraj vašich plánů-SR-vr.předfin.</t>
  </si>
  <si>
    <t>investiční půjčené prostředky</t>
  </si>
  <si>
    <t>kap. 09 - volnočasové aktivity</t>
  </si>
  <si>
    <t>průmyslová zóna Solnice - Kvasiny - ost.kap.výd.</t>
  </si>
  <si>
    <t>projekt financ.asistentů pedagoga - SR</t>
  </si>
  <si>
    <t>nákup kompenzačních pomůcek - SR</t>
  </si>
  <si>
    <t>progr.Veřejné informační služby knihoven - SR</t>
  </si>
  <si>
    <t>kulturní aktivity a projekty - SR</t>
  </si>
  <si>
    <t>neinvestiční půjčené prostředky</t>
  </si>
  <si>
    <t>zařízení pro děti vyž.okamžitou pomoc - SR</t>
  </si>
  <si>
    <t>program obnovy venkova</t>
  </si>
  <si>
    <t>investiční půjčené prostředky obcím</t>
  </si>
  <si>
    <t xml:space="preserve">ostatní běžné výdaje </t>
  </si>
  <si>
    <t xml:space="preserve">             nerozděleno - kapitál.výd.</t>
  </si>
  <si>
    <t>cestovní ruch - kapitál.výdaje odv.</t>
  </si>
  <si>
    <t xml:space="preserve">            nerozděleno - kapitál.výd.</t>
  </si>
  <si>
    <t xml:space="preserve">             investiční dotace obcím</t>
  </si>
  <si>
    <t>poplatky za vedení účtu - běž.výd.</t>
  </si>
  <si>
    <t xml:space="preserve">             nedozděleno - kapitál.výd.</t>
  </si>
  <si>
    <t>přijaté úvěry</t>
  </si>
  <si>
    <t>přijaté půjčky (SFDI)</t>
  </si>
  <si>
    <t>splátky půjček (SFDI)</t>
  </si>
  <si>
    <t>zapojení zůstatku sociálního fondu z min. let</t>
  </si>
  <si>
    <t xml:space="preserve">     z toho obce</t>
  </si>
  <si>
    <t xml:space="preserve">  z MZV</t>
  </si>
  <si>
    <t xml:space="preserve">  odvětví správy majetku kraje</t>
  </si>
  <si>
    <t>neinvestiční přijaté transfery</t>
  </si>
  <si>
    <t>investiční přijaté transfery</t>
  </si>
  <si>
    <t>investiční transf. ze SR prostř. čerpacích účtů</t>
  </si>
  <si>
    <t xml:space="preserve">   v tom: platby za odebrané mn.podzem.vody</t>
  </si>
  <si>
    <t xml:space="preserve">  evropská integrace </t>
  </si>
  <si>
    <t xml:space="preserve">  v tom: splátky půjčených prostředků</t>
  </si>
  <si>
    <t xml:space="preserve">            ostatní nedaňové příjmy</t>
  </si>
  <si>
    <t xml:space="preserve">                    zastupitelstvo kraje</t>
  </si>
  <si>
    <t xml:space="preserve">                    činnost krajského úřadu</t>
  </si>
  <si>
    <t>neinvestiční transfery krajům</t>
  </si>
  <si>
    <t>RC NP - vybavení nábytkem,služby a provoz.vlivy</t>
  </si>
  <si>
    <t>neinvestiční transfery obcím</t>
  </si>
  <si>
    <t xml:space="preserve">v tom: autobusová doprava </t>
  </si>
  <si>
    <t xml:space="preserve">          drážní doprava   </t>
  </si>
  <si>
    <t>komunikace v rámci průmyslové zóny - SR</t>
  </si>
  <si>
    <t>splátka leasingu RC NP</t>
  </si>
  <si>
    <t>dotace ze SR posk.prostř.čerp.účtů - SR</t>
  </si>
  <si>
    <t>investiční půjčené prostředky a.s.</t>
  </si>
  <si>
    <t>výkupy pozemků pod komunikacemi-ref.výd.- SR</t>
  </si>
  <si>
    <t>předfinancování RC NP</t>
  </si>
  <si>
    <t xml:space="preserve">  v tom pro odvětví: zastupitelstvo kraje</t>
  </si>
  <si>
    <t xml:space="preserve">                            volnočasové aktivity</t>
  </si>
  <si>
    <t xml:space="preserve">                            cestovní ruch</t>
  </si>
  <si>
    <t xml:space="preserve">                            školství</t>
  </si>
  <si>
    <t xml:space="preserve">                            kultura</t>
  </si>
  <si>
    <t xml:space="preserve">                            sociální věci</t>
  </si>
  <si>
    <t xml:space="preserve">                            regionální rozvoj</t>
  </si>
  <si>
    <t>inv.transf. Regionální radě regionu soudržnosti SV</t>
  </si>
  <si>
    <t xml:space="preserve">  v tom: kapitálové výdaje odvětví</t>
  </si>
  <si>
    <t xml:space="preserve">činnost krajského úřadu </t>
  </si>
  <si>
    <t xml:space="preserve">  v tom: investiční transfery a.s.</t>
  </si>
  <si>
    <t xml:space="preserve">            kapitálové výd.odv-vybavení RC NP</t>
  </si>
  <si>
    <t xml:space="preserve">           kapitál.výdaje odvětví</t>
  </si>
  <si>
    <t xml:space="preserve">                 - neinvestiční příspěvek</t>
  </si>
  <si>
    <t xml:space="preserve">  v tom: PO - investiční transfery</t>
  </si>
  <si>
    <t xml:space="preserve">           OREDO s.r.o. - investiční transfer</t>
  </si>
  <si>
    <t xml:space="preserve">  v tom: PO - investiční tansfery</t>
  </si>
  <si>
    <t xml:space="preserve">  v tom: investiční transfery - PO</t>
  </si>
  <si>
    <t xml:space="preserve">             neinvestiční transfery a.s.</t>
  </si>
  <si>
    <t xml:space="preserve">   v tom: ost.nedaňové příjmy</t>
  </si>
  <si>
    <t>investiční transfery obcím</t>
  </si>
  <si>
    <t xml:space="preserve">neinvestiční transfery obcím </t>
  </si>
  <si>
    <t>zajištění správy majetku kraje</t>
  </si>
  <si>
    <t>inv.dot.HZS KHK na výst.Centrál.pož.st.a stř.ZZS HK</t>
  </si>
  <si>
    <t xml:space="preserve">           nerozděleno</t>
  </si>
  <si>
    <t xml:space="preserve">  z MV</t>
  </si>
  <si>
    <t xml:space="preserve">  z SFDI</t>
  </si>
  <si>
    <t xml:space="preserve">  z RRRS SV</t>
  </si>
  <si>
    <t xml:space="preserve">  odv. školství</t>
  </si>
  <si>
    <t>program prevence kriminality-prev.zadluženosti-SR</t>
  </si>
  <si>
    <t>inspekce posk.soc.služeb - SR</t>
  </si>
  <si>
    <t>projekt koncepce prevence kriminality - SR</t>
  </si>
  <si>
    <t>kofinancování a předfinancování</t>
  </si>
  <si>
    <t>obnova silničního majetku - SFDI - SR</t>
  </si>
  <si>
    <t>GG 1.1-OPVK-Zvyš.kvality ve vzdělávání - SR</t>
  </si>
  <si>
    <t>GG 1.3-OPVK-Další vzd.prac.škol a škol.zař. - SR</t>
  </si>
  <si>
    <t>GG 1.2-OPVK-Rovné příl.dětí,ž, se sp.vzd.potř.-SR</t>
  </si>
  <si>
    <t>investiční transfery PO</t>
  </si>
  <si>
    <t>OP LZZ Služby sociální prevence v KHK - SR</t>
  </si>
  <si>
    <t>výdaje jednotek sborů dobrovolných hasičů obcí-SR</t>
  </si>
  <si>
    <t>zastupitelstvo kraje</t>
  </si>
  <si>
    <t xml:space="preserve">            kapitálové výd.odvětví</t>
  </si>
  <si>
    <t xml:space="preserve">   z toho: CEP</t>
  </si>
  <si>
    <t>prům. zóna Solnice - Kvasiny-ost.kap.výd.</t>
  </si>
  <si>
    <t xml:space="preserve">  od DSO</t>
  </si>
  <si>
    <t xml:space="preserve">  z depozitního účtu</t>
  </si>
  <si>
    <t xml:space="preserve">  správa majetku kraje </t>
  </si>
  <si>
    <t xml:space="preserve">  v tom: splátky půjček</t>
  </si>
  <si>
    <t xml:space="preserve">             splátky půjček - SF</t>
  </si>
  <si>
    <t xml:space="preserve">             ostatní příjmy</t>
  </si>
  <si>
    <t xml:space="preserve">   z toho: neinvestiční transfery obcím</t>
  </si>
  <si>
    <t xml:space="preserve">   z toho: investiční transfery obcím</t>
  </si>
  <si>
    <t xml:space="preserve">  z MDO</t>
  </si>
  <si>
    <t>regionální rozvoj</t>
  </si>
  <si>
    <t xml:space="preserve">                    kultura</t>
  </si>
  <si>
    <t>volby do Evropského parlamentu - SR</t>
  </si>
  <si>
    <t>neinvestiční transfery a. s.</t>
  </si>
  <si>
    <t>obnova silničního majetku - z půjčky SFDI</t>
  </si>
  <si>
    <t>neinv.transfer Region. radě regionu soudržnosti SV</t>
  </si>
  <si>
    <t>GG VK 3.2 - Podpora nabídky dalšího vzdělávání - SR</t>
  </si>
  <si>
    <t>Projekt technické pomoci OPPS ČR-PR 2007-2013 - SR</t>
  </si>
  <si>
    <t>OP VK 5.1. - Technické zajištění, hodnotitelé,mzdy - SR</t>
  </si>
  <si>
    <t>OP VK 5. 2. - Publicita a informovanost - SR</t>
  </si>
  <si>
    <t>OP VK 5.3. - Podpora tvorby a přípravy projektů - SR</t>
  </si>
  <si>
    <t>školní vybavení pro žáky 1.ročníku ZŠ - SR</t>
  </si>
  <si>
    <t>OPVK-rozvoj kompet.říd.prac.škol v KHK - SR</t>
  </si>
  <si>
    <t>projekty RRRS SV</t>
  </si>
  <si>
    <t xml:space="preserve">kofinancování a předfinancování </t>
  </si>
  <si>
    <t>neinvestiční transfery a.s.</t>
  </si>
  <si>
    <t>neinvestiční půjčené prostředky PO</t>
  </si>
  <si>
    <t>odstranění havarijních stavů u ozdravoven - SR</t>
  </si>
  <si>
    <t>projekt Reg.inst.ambul.psychos.sl. - RRRS SV</t>
  </si>
  <si>
    <t>neinvestiční transfer městu Trutnov na činnost muzea</t>
  </si>
  <si>
    <t>OP LZZ Podpora soc.integr.obyv.vylouč.lok.v KHK - SR</t>
  </si>
  <si>
    <t>prům. zóna Solnice - Kvasiny- SR</t>
  </si>
  <si>
    <t>IOP - územně analytické podklady pro KHK - SR</t>
  </si>
  <si>
    <t xml:space="preserve">             investiční transfery a.s.</t>
  </si>
  <si>
    <t xml:space="preserve">  neinv.transfer ze SR v rámci souhrn.dot.vztahu</t>
  </si>
  <si>
    <t>neinv. transfery ze SR prostř. čerpacích účtů</t>
  </si>
  <si>
    <t>neinvestiční transfer s.r.o. OREDO</t>
  </si>
  <si>
    <t>(v tis. Kč)</t>
  </si>
  <si>
    <t xml:space="preserve">pohoštění </t>
  </si>
  <si>
    <t>pronájem služeb a prostor v RC NP</t>
  </si>
  <si>
    <t>kap. 49 - Regionální inovační fond</t>
  </si>
  <si>
    <t>splátky úvěru</t>
  </si>
  <si>
    <t xml:space="preserve">  z MŽP</t>
  </si>
  <si>
    <t xml:space="preserve">  ze SFŽP</t>
  </si>
  <si>
    <t>volby do Senátu PČR a zastupitelstev obcí - SR</t>
  </si>
  <si>
    <t>výdaje na sčítání lidu, domů a bytů - SR</t>
  </si>
  <si>
    <t>OP LZZ - vzdělávání v eGON centrech krajů - SR</t>
  </si>
  <si>
    <t>OP LZZ - zvyš.kvality řízení v úřadech úz.veř.spr.-SR</t>
  </si>
  <si>
    <t>úhrada odměn za čekání řidičů mezi spoji - SR</t>
  </si>
  <si>
    <t>OP - Přeshraniční spolupráce - SR</t>
  </si>
  <si>
    <t>ROP silnice a mosty - dotace z RRRS SV</t>
  </si>
  <si>
    <t>OP VK 5.1. - Techn.pomoc - Hodnocení projektů 2 - SR</t>
  </si>
  <si>
    <t>projekt LABEL - dotace ze zahraničí</t>
  </si>
  <si>
    <t>investiční transfery PO - Centrum EP</t>
  </si>
  <si>
    <t>dobrovolnictví na Náchodsku - SR</t>
  </si>
  <si>
    <t>inkluzívní vzděl.a vzděl.žáků se sociok.znevýh.-SR</t>
  </si>
  <si>
    <t>podpora činnosti inform.center pro děti - SR</t>
  </si>
  <si>
    <t>OPVK-zvyš.kval.vzděl.zlepš.říd.proc.ve školách-SR</t>
  </si>
  <si>
    <t>OPVK-cizí jazyky v podm.Společ.evr.ref.rámce-SR</t>
  </si>
  <si>
    <t>projekt Reg.ins.ambul.psychos.služeb- RRRS SV</t>
  </si>
  <si>
    <t>neinvestiční půjčené prostedky PO</t>
  </si>
  <si>
    <t>OP LZZ Vzd.posk.a zadav.soc.sl. KHK IV. - SR</t>
  </si>
  <si>
    <t>OP LZZ Rozvoj dostup.a kvality soc.sl.v KHK II - SR</t>
  </si>
  <si>
    <t>OP LZZ Podpora soc.integr.obyv.vylouč.lok.v KHK II - SR</t>
  </si>
  <si>
    <t>investiční půčené prostředky</t>
  </si>
  <si>
    <t>Česko - polský inovační portál - SR</t>
  </si>
  <si>
    <t>úhrada ztráty ve veřejné železniční os. dopravě - SR</t>
  </si>
  <si>
    <t>2011</t>
  </si>
  <si>
    <t>k 31. 12. 2011</t>
  </si>
  <si>
    <t xml:space="preserve">  z SFŽP</t>
  </si>
  <si>
    <t>neinvestiční dar Krajskému ředitelství policie KHK</t>
  </si>
  <si>
    <t>investiční dotace Krajskému ředitelství policie KHK</t>
  </si>
  <si>
    <t>neinv.transfery obcím - dotace Městu Týniště n.O.</t>
  </si>
  <si>
    <t>ROP silnice a mosty - vratka dotace z RRRS SV</t>
  </si>
  <si>
    <t>část.kompenz.výdajů vzniklých při real.společ.maturit-SR</t>
  </si>
  <si>
    <t>ukončování střed.vzděl.mat.zk.v podzimním zkuš.obd. - SR</t>
  </si>
  <si>
    <t>zajiš.podm.zákl.vzděl.nezlet.azyl.na území ČR - SR</t>
  </si>
  <si>
    <t>pokus.ověř. inter.a inkluz.modelu škol pro spec.ped.a psych.-SR</t>
  </si>
  <si>
    <t>posílení plat.úrovně pedag.prac.s VŠ vzděl. - SR</t>
  </si>
  <si>
    <t xml:space="preserve">podpora vzděl.národ.menšin a multikult.výchovy - SR </t>
  </si>
  <si>
    <t>OPVK 1.4-zlepšení podm.pro vzdělávání na ZŠ-SR</t>
  </si>
  <si>
    <t>OP - přeshraniční spolupráce - SR</t>
  </si>
  <si>
    <t>program Zelená úsporám - SR</t>
  </si>
  <si>
    <t>kontaktní centrum a terénní služby na malém městě-SR</t>
  </si>
  <si>
    <t xml:space="preserve">správa majetku kraje </t>
  </si>
  <si>
    <t xml:space="preserve">  v tom: běžné výdaje odvětví</t>
  </si>
  <si>
    <t xml:space="preserve">            kapitálové výdaje odvětví</t>
  </si>
  <si>
    <t>OPVK-spol.VOŠ,VŠ a zam.při vzděl.prog.zdrav.-SR</t>
  </si>
  <si>
    <t>řešení spec. problémů reg.šk. - hustota sítě škol - SR</t>
  </si>
  <si>
    <t>porovnání roku 2012 s rokem 2011</t>
  </si>
  <si>
    <t>k 31. 12. 2012</t>
  </si>
  <si>
    <t>2012/</t>
  </si>
  <si>
    <t>2012</t>
  </si>
  <si>
    <t xml:space="preserve">   v tom: ost.odvody PO</t>
  </si>
  <si>
    <t>OP LZZ - rozvoj lektorského týmu KÚ KHK - SR</t>
  </si>
  <si>
    <t>zavedení povinnosti PAP do centr.syst.úč.inform.-SR</t>
  </si>
  <si>
    <t>přípravná fáze volby prezidenta CR - SR</t>
  </si>
  <si>
    <t>volby do zastupitelstev krajů - SR</t>
  </si>
  <si>
    <t>neinvestiční půjčené prostředky ZOO Dvůr Králové</t>
  </si>
  <si>
    <t>podpora národní sítě EVVO - SR</t>
  </si>
  <si>
    <t>NATURA 2000 - SR</t>
  </si>
  <si>
    <t>investiční transfery a.s.</t>
  </si>
  <si>
    <t xml:space="preserve">investiční transfery obcím </t>
  </si>
  <si>
    <t>Strategie integr.spol.českého-polského příhraničí-SR</t>
  </si>
  <si>
    <t>2GG 1.1-OPVK-Zvyš.kvality ve vzdělávání  II. - SR</t>
  </si>
  <si>
    <t>2GG 1.2-OPVK-Rovné příl.dětí,ž, se sp.vzd.potř.II.-SR</t>
  </si>
  <si>
    <t>2GG 1.3-OPVK-Další vzd.prac.škol a škol.zař. II.- SR</t>
  </si>
  <si>
    <t>2TP OPVK 5.1 - Administrace GG OPVK II. - SR</t>
  </si>
  <si>
    <t>2TP OPVK 5.2. - Publicita a informovanost II. - SR</t>
  </si>
  <si>
    <t>2TP OPVK 5.3. - Podpora tvorby a přípravy proj.II.-SR</t>
  </si>
  <si>
    <t>krajské dotační programy</t>
  </si>
  <si>
    <t xml:space="preserve">  v tom pro odvětví  životní prostř.a zemědělství</t>
  </si>
  <si>
    <t>2GG 1.1-OPVK-Zvyš.kvality ve vzdělávání II. - SR</t>
  </si>
  <si>
    <t>2GG 1.3-OPVK-Další vzd.prac.škol a škol.zař.II. - SR</t>
  </si>
  <si>
    <t>krajské dotační programy-odv.regionální rozvoj</t>
  </si>
  <si>
    <t>krajské dotační programy-odv.cestovní ruch</t>
  </si>
  <si>
    <t>krajské dotační programy-odv.životní prostředí a zem.</t>
  </si>
  <si>
    <t>bezpl.přípr.k začleň.do zákl.vzděl.osob mimo EU-SR</t>
  </si>
  <si>
    <t>bezpl.výuka přizpůsobená žákům cizinců třetích zemí - SR</t>
  </si>
  <si>
    <t>podpora romských žáků SŠ a studentů VOŠ - SR</t>
  </si>
  <si>
    <t>excelence středních škol - SR</t>
  </si>
  <si>
    <t>OPVK 1.5-zlepšení podm.pro vzdělávání na SŠ-SR</t>
  </si>
  <si>
    <t>OPVK-E-lerning a kreditní systém do VOŠ - SR</t>
  </si>
  <si>
    <t>národní program zdraví - SR</t>
  </si>
  <si>
    <t>problematika HIV v rámci kontakt.centra - SR</t>
  </si>
  <si>
    <t>majetková účast v a.s.</t>
  </si>
  <si>
    <t>podpora význ.a mimoř.kulturních akcí - SR</t>
  </si>
  <si>
    <t>projekt Digitální planetárium v HK - SR</t>
  </si>
  <si>
    <t>dotace na sociální služby</t>
  </si>
  <si>
    <t>OP LZZ Služby sociální prevence v KHK II - SR</t>
  </si>
  <si>
    <t>OP LZZ Podpora soc.integr.obyv.vylouč.lok.v KHK III - SR</t>
  </si>
  <si>
    <t>OP LZZ Česko-slov.vým.zkuš.v obl.práce a soc.věcí-SR</t>
  </si>
  <si>
    <t>GP - rovné příležitosti žen a mužů na KÚ KHK - SR</t>
  </si>
  <si>
    <t>krajský program prevence kriminality - SR</t>
  </si>
  <si>
    <t>dotace prostřednictvím čerpacích účtů  - SR</t>
  </si>
  <si>
    <t>EFEKT - SR</t>
  </si>
  <si>
    <t>prům. zóna Vrchlabí - ost. kapitálové výdaje</t>
  </si>
  <si>
    <t xml:space="preserve">nerozděleno na odvětví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</si>
</sst>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9">
    <xf numFmtId="3" fontId="0" fillId="0" borderId="0" xfId="0" applyAlignment="1">
      <alignment/>
    </xf>
    <xf numFmtId="164" fontId="0" fillId="0" borderId="0" xfId="39" applyAlignment="1">
      <alignment/>
    </xf>
    <xf numFmtId="3" fontId="0" fillId="0" borderId="0" xfId="0" applyFont="1" applyBorder="1" applyAlignment="1">
      <alignment vertical="center"/>
    </xf>
    <xf numFmtId="165" fontId="0" fillId="0" borderId="0" xfId="39" applyNumberFormat="1" applyAlignment="1">
      <alignment/>
    </xf>
    <xf numFmtId="165" fontId="1" fillId="0" borderId="10" xfId="39" applyNumberFormat="1" applyFont="1" applyBorder="1" applyAlignment="1">
      <alignment horizontal="center"/>
    </xf>
    <xf numFmtId="165" fontId="7" fillId="0" borderId="0" xfId="39" applyNumberFormat="1" applyFont="1" applyAlignment="1">
      <alignment horizontal="right"/>
    </xf>
    <xf numFmtId="169" fontId="0" fillId="0" borderId="11" xfId="39" applyNumberFormat="1" applyBorder="1" applyAlignment="1">
      <alignment/>
    </xf>
    <xf numFmtId="169" fontId="4" fillId="0" borderId="12" xfId="39" applyNumberFormat="1" applyFont="1" applyBorder="1" applyAlignment="1">
      <alignment/>
    </xf>
    <xf numFmtId="169" fontId="1" fillId="0" borderId="12" xfId="39" applyNumberFormat="1" applyFont="1" applyBorder="1" applyAlignment="1">
      <alignment/>
    </xf>
    <xf numFmtId="169" fontId="0" fillId="0" borderId="12" xfId="39" applyNumberFormat="1" applyFont="1" applyBorder="1" applyAlignment="1">
      <alignment/>
    </xf>
    <xf numFmtId="169" fontId="0" fillId="0" borderId="12" xfId="39" applyNumberFormat="1" applyBorder="1" applyAlignment="1">
      <alignment/>
    </xf>
    <xf numFmtId="169" fontId="1" fillId="0" borderId="12" xfId="39" applyNumberFormat="1" applyFont="1" applyBorder="1" applyAlignment="1">
      <alignment/>
    </xf>
    <xf numFmtId="169" fontId="0" fillId="0" borderId="12" xfId="39" applyNumberFormat="1" applyFont="1" applyBorder="1" applyAlignment="1">
      <alignment/>
    </xf>
    <xf numFmtId="169" fontId="2" fillId="0" borderId="11" xfId="39" applyNumberFormat="1" applyFont="1" applyBorder="1" applyAlignment="1">
      <alignment vertical="center"/>
    </xf>
    <xf numFmtId="169" fontId="4" fillId="0" borderId="12" xfId="39" applyNumberFormat="1" applyFont="1" applyBorder="1" applyAlignment="1">
      <alignment/>
    </xf>
    <xf numFmtId="169" fontId="0" fillId="0" borderId="11" xfId="39" applyNumberFormat="1" applyFont="1" applyBorder="1" applyAlignment="1">
      <alignment/>
    </xf>
    <xf numFmtId="169" fontId="0" fillId="0" borderId="11" xfId="39" applyNumberFormat="1" applyFont="1" applyBorder="1" applyAlignment="1">
      <alignment/>
    </xf>
    <xf numFmtId="169" fontId="0" fillId="0" borderId="0" xfId="0" applyNumberFormat="1" applyAlignment="1">
      <alignment/>
    </xf>
    <xf numFmtId="169" fontId="1" fillId="0" borderId="11" xfId="39" applyNumberFormat="1" applyFont="1" applyBorder="1" applyAlignment="1">
      <alignment/>
    </xf>
    <xf numFmtId="169" fontId="2" fillId="0" borderId="13" xfId="39" applyNumberFormat="1" applyFont="1" applyBorder="1" applyAlignment="1">
      <alignment vertical="center"/>
    </xf>
    <xf numFmtId="169" fontId="1" fillId="0" borderId="11" xfId="39" applyNumberFormat="1" applyFont="1" applyBorder="1" applyAlignment="1">
      <alignment vertical="center"/>
    </xf>
    <xf numFmtId="169" fontId="2" fillId="0" borderId="12" xfId="39" applyNumberFormat="1" applyFont="1" applyBorder="1" applyAlignment="1">
      <alignment vertical="center"/>
    </xf>
    <xf numFmtId="169" fontId="1" fillId="0" borderId="10" xfId="39" applyNumberFormat="1" applyFont="1" applyBorder="1" applyAlignment="1">
      <alignment vertical="center"/>
    </xf>
    <xf numFmtId="169" fontId="1" fillId="0" borderId="12" xfId="39" applyNumberFormat="1" applyFont="1" applyBorder="1" applyAlignment="1">
      <alignment vertical="center"/>
    </xf>
    <xf numFmtId="169" fontId="0" fillId="0" borderId="11" xfId="39" applyNumberFormat="1" applyFont="1" applyBorder="1" applyAlignment="1">
      <alignment vertical="center"/>
    </xf>
    <xf numFmtId="169" fontId="2" fillId="0" borderId="0" xfId="39" applyNumberFormat="1" applyFont="1" applyBorder="1" applyAlignment="1">
      <alignment vertical="center"/>
    </xf>
    <xf numFmtId="169" fontId="0" fillId="0" borderId="0" xfId="39" applyNumberFormat="1" applyAlignment="1">
      <alignment/>
    </xf>
    <xf numFmtId="3" fontId="0" fillId="0" borderId="0" xfId="0" applyAlignment="1">
      <alignment horizontal="right"/>
    </xf>
    <xf numFmtId="165" fontId="1" fillId="0" borderId="14" xfId="39" applyNumberFormat="1" applyFont="1" applyBorder="1" applyAlignment="1">
      <alignment horizontal="center"/>
    </xf>
    <xf numFmtId="169" fontId="1" fillId="0" borderId="15" xfId="39" applyNumberFormat="1" applyFont="1" applyBorder="1" applyAlignment="1">
      <alignment/>
    </xf>
    <xf numFmtId="169" fontId="0" fillId="0" borderId="15" xfId="39" applyNumberFormat="1" applyFont="1" applyBorder="1" applyAlignment="1">
      <alignment/>
    </xf>
    <xf numFmtId="169" fontId="0" fillId="0" borderId="15" xfId="39" applyNumberFormat="1" applyBorder="1" applyAlignment="1">
      <alignment/>
    </xf>
    <xf numFmtId="169" fontId="1" fillId="0" borderId="15" xfId="39" applyNumberFormat="1" applyFont="1" applyBorder="1" applyAlignment="1">
      <alignment/>
    </xf>
    <xf numFmtId="169" fontId="0" fillId="0" borderId="15" xfId="39" applyNumberFormat="1" applyFont="1" applyBorder="1" applyAlignment="1">
      <alignment/>
    </xf>
    <xf numFmtId="169" fontId="2" fillId="0" borderId="16" xfId="39" applyNumberFormat="1" applyFont="1" applyBorder="1" applyAlignment="1">
      <alignment vertical="center"/>
    </xf>
    <xf numFmtId="169" fontId="4" fillId="0" borderId="15" xfId="39" applyNumberFormat="1" applyFont="1" applyBorder="1" applyAlignment="1">
      <alignment/>
    </xf>
    <xf numFmtId="169" fontId="0" fillId="0" borderId="16" xfId="39" applyNumberFormat="1" applyBorder="1" applyAlignment="1">
      <alignment/>
    </xf>
    <xf numFmtId="3" fontId="0" fillId="0" borderId="17" xfId="0" applyFont="1" applyBorder="1" applyAlignment="1">
      <alignment/>
    </xf>
    <xf numFmtId="169" fontId="4" fillId="0" borderId="15" xfId="39" applyNumberFormat="1" applyFont="1" applyBorder="1" applyAlignment="1">
      <alignment/>
    </xf>
    <xf numFmtId="3" fontId="0" fillId="0" borderId="17" xfId="0" applyBorder="1" applyAlignment="1">
      <alignment/>
    </xf>
    <xf numFmtId="169" fontId="0" fillId="0" borderId="16" xfId="39" applyNumberFormat="1" applyFont="1" applyBorder="1" applyAlignment="1">
      <alignment/>
    </xf>
    <xf numFmtId="169" fontId="0" fillId="0" borderId="16" xfId="39" applyNumberFormat="1" applyFont="1" applyBorder="1" applyAlignment="1">
      <alignment/>
    </xf>
    <xf numFmtId="165" fontId="1" fillId="0" borderId="11" xfId="39" applyNumberFormat="1" applyFont="1" applyBorder="1" applyAlignment="1">
      <alignment horizontal="center"/>
    </xf>
    <xf numFmtId="165" fontId="1" fillId="0" borderId="16" xfId="39" applyNumberFormat="1" applyFont="1" applyBorder="1" applyAlignment="1">
      <alignment horizontal="center"/>
    </xf>
    <xf numFmtId="169" fontId="1" fillId="0" borderId="18" xfId="39" applyNumberFormat="1" applyFont="1" applyBorder="1" applyAlignment="1">
      <alignment horizontal="center"/>
    </xf>
    <xf numFmtId="169" fontId="1" fillId="0" borderId="19" xfId="39" applyNumberFormat="1" applyFont="1" applyBorder="1" applyAlignment="1">
      <alignment horizontal="center"/>
    </xf>
    <xf numFmtId="169" fontId="0" fillId="0" borderId="20" xfId="0" applyNumberFormat="1" applyBorder="1" applyAlignment="1">
      <alignment horizontal="center"/>
    </xf>
    <xf numFmtId="169" fontId="8" fillId="0" borderId="12" xfId="39" applyNumberFormat="1" applyFont="1" applyBorder="1" applyAlignment="1">
      <alignment/>
    </xf>
    <xf numFmtId="169" fontId="8" fillId="0" borderId="15" xfId="39" applyNumberFormat="1" applyFont="1" applyBorder="1" applyAlignment="1">
      <alignment/>
    </xf>
    <xf numFmtId="169" fontId="0" fillId="0" borderId="12" xfId="39" applyNumberFormat="1" applyFont="1" applyBorder="1" applyAlignment="1">
      <alignment vertical="center"/>
    </xf>
    <xf numFmtId="169" fontId="0" fillId="0" borderId="15" xfId="39" applyNumberFormat="1" applyFont="1" applyBorder="1" applyAlignment="1">
      <alignment vertical="center"/>
    </xf>
    <xf numFmtId="169" fontId="0" fillId="0" borderId="16" xfId="39" applyNumberFormat="1" applyFont="1" applyBorder="1" applyAlignment="1">
      <alignment vertical="center"/>
    </xf>
    <xf numFmtId="169" fontId="0" fillId="0" borderId="12" xfId="39" applyNumberFormat="1" applyFont="1" applyBorder="1" applyAlignment="1">
      <alignment/>
    </xf>
    <xf numFmtId="169" fontId="0" fillId="0" borderId="15" xfId="39" applyNumberFormat="1" applyFont="1" applyBorder="1" applyAlignment="1">
      <alignment/>
    </xf>
    <xf numFmtId="169" fontId="0" fillId="0" borderId="12" xfId="39" applyNumberFormat="1" applyFill="1" applyBorder="1" applyAlignment="1">
      <alignment/>
    </xf>
    <xf numFmtId="169" fontId="0" fillId="0" borderId="15" xfId="39" applyNumberFormat="1" applyFont="1" applyBorder="1" applyAlignment="1">
      <alignment/>
    </xf>
    <xf numFmtId="169" fontId="1" fillId="0" borderId="21" xfId="39" applyNumberFormat="1" applyFont="1" applyBorder="1" applyAlignment="1">
      <alignment/>
    </xf>
    <xf numFmtId="3" fontId="1" fillId="0" borderId="22" xfId="0" applyFont="1" applyBorder="1" applyAlignment="1">
      <alignment horizontal="left" vertical="center"/>
    </xf>
    <xf numFmtId="3" fontId="1" fillId="0" borderId="17" xfId="0" applyFont="1" applyBorder="1" applyAlignment="1">
      <alignment/>
    </xf>
    <xf numFmtId="3" fontId="0" fillId="0" borderId="17" xfId="0" applyFont="1" applyBorder="1" applyAlignment="1">
      <alignment/>
    </xf>
    <xf numFmtId="3" fontId="3" fillId="0" borderId="17" xfId="0" applyFont="1" applyBorder="1" applyAlignment="1">
      <alignment/>
    </xf>
    <xf numFmtId="3" fontId="1" fillId="0" borderId="17" xfId="0" applyFont="1" applyBorder="1" applyAlignment="1">
      <alignment/>
    </xf>
    <xf numFmtId="3" fontId="2" fillId="0" borderId="23" xfId="0" applyFont="1" applyBorder="1" applyAlignment="1">
      <alignment vertical="center"/>
    </xf>
    <xf numFmtId="3" fontId="4" fillId="0" borderId="17" xfId="0" applyFont="1" applyBorder="1" applyAlignment="1">
      <alignment/>
    </xf>
    <xf numFmtId="3" fontId="7" fillId="0" borderId="17" xfId="0" applyFont="1" applyBorder="1" applyAlignment="1">
      <alignment/>
    </xf>
    <xf numFmtId="3" fontId="0" fillId="0" borderId="23" xfId="0" applyFont="1" applyBorder="1" applyAlignment="1">
      <alignment/>
    </xf>
    <xf numFmtId="3" fontId="0" fillId="0" borderId="23" xfId="0" applyBorder="1" applyAlignment="1">
      <alignment/>
    </xf>
    <xf numFmtId="3" fontId="4" fillId="0" borderId="17" xfId="0" applyFont="1" applyBorder="1" applyAlignment="1">
      <alignment/>
    </xf>
    <xf numFmtId="3" fontId="3" fillId="0" borderId="17" xfId="0" applyFont="1" applyBorder="1" applyAlignment="1">
      <alignment/>
    </xf>
    <xf numFmtId="3" fontId="0" fillId="0" borderId="23" xfId="0" applyFont="1" applyBorder="1" applyAlignment="1">
      <alignment/>
    </xf>
    <xf numFmtId="3" fontId="7" fillId="0" borderId="17" xfId="0" applyFont="1" applyBorder="1" applyAlignment="1">
      <alignment/>
    </xf>
    <xf numFmtId="169" fontId="1" fillId="0" borderId="17" xfId="39" applyNumberFormat="1" applyFont="1" applyBorder="1" applyAlignment="1">
      <alignment/>
    </xf>
    <xf numFmtId="3" fontId="8" fillId="0" borderId="17" xfId="0" applyFont="1" applyBorder="1" applyAlignment="1">
      <alignment/>
    </xf>
    <xf numFmtId="3" fontId="1" fillId="0" borderId="24" xfId="0" applyFont="1" applyBorder="1" applyAlignment="1">
      <alignment/>
    </xf>
    <xf numFmtId="3" fontId="2" fillId="0" borderId="24" xfId="0" applyFont="1" applyBorder="1" applyAlignment="1">
      <alignment vertical="center"/>
    </xf>
    <xf numFmtId="3" fontId="1" fillId="0" borderId="23" xfId="0" applyFont="1" applyBorder="1" applyAlignment="1">
      <alignment vertical="center"/>
    </xf>
    <xf numFmtId="3" fontId="2" fillId="0" borderId="17" xfId="0" applyFont="1" applyBorder="1" applyAlignment="1">
      <alignment vertical="center"/>
    </xf>
    <xf numFmtId="3" fontId="1" fillId="0" borderId="25" xfId="0" applyFont="1" applyBorder="1" applyAlignment="1">
      <alignment vertical="center"/>
    </xf>
    <xf numFmtId="3" fontId="1" fillId="0" borderId="17" xfId="0" applyFont="1" applyBorder="1" applyAlignment="1">
      <alignment vertical="center"/>
    </xf>
    <xf numFmtId="3" fontId="0" fillId="0" borderId="17" xfId="0" applyFont="1" applyBorder="1" applyAlignment="1">
      <alignment vertical="center"/>
    </xf>
    <xf numFmtId="3" fontId="0" fillId="0" borderId="23" xfId="0" applyFont="1" applyBorder="1" applyAlignment="1">
      <alignment vertical="center"/>
    </xf>
    <xf numFmtId="164" fontId="1" fillId="0" borderId="26" xfId="39" applyFont="1" applyBorder="1" applyAlignment="1">
      <alignment horizontal="center"/>
    </xf>
    <xf numFmtId="164" fontId="1" fillId="0" borderId="27" xfId="39" applyFont="1" applyBorder="1" applyAlignment="1">
      <alignment horizontal="center"/>
    </xf>
    <xf numFmtId="169" fontId="1" fillId="0" borderId="28" xfId="39" applyNumberFormat="1" applyFont="1" applyBorder="1" applyAlignment="1">
      <alignment horizontal="center"/>
    </xf>
    <xf numFmtId="169" fontId="0" fillId="0" borderId="21" xfId="39" applyNumberFormat="1" applyBorder="1" applyAlignment="1">
      <alignment/>
    </xf>
    <xf numFmtId="169" fontId="1" fillId="0" borderId="21" xfId="39" applyNumberFormat="1" applyFont="1" applyBorder="1" applyAlignment="1">
      <alignment/>
    </xf>
    <xf numFmtId="169" fontId="0" fillId="0" borderId="21" xfId="39" applyNumberFormat="1" applyFont="1" applyBorder="1" applyAlignment="1">
      <alignment/>
    </xf>
    <xf numFmtId="169" fontId="0" fillId="0" borderId="21" xfId="39" applyNumberFormat="1" applyFont="1" applyBorder="1" applyAlignment="1">
      <alignment/>
    </xf>
    <xf numFmtId="169" fontId="2" fillId="0" borderId="27" xfId="39" applyNumberFormat="1" applyFont="1" applyBorder="1" applyAlignment="1">
      <alignment vertical="center"/>
    </xf>
    <xf numFmtId="169" fontId="4" fillId="0" borderId="21" xfId="39" applyNumberFormat="1" applyFont="1" applyBorder="1" applyAlignment="1">
      <alignment/>
    </xf>
    <xf numFmtId="169" fontId="0" fillId="0" borderId="27" xfId="39" applyNumberFormat="1" applyBorder="1" applyAlignment="1">
      <alignment/>
    </xf>
    <xf numFmtId="169" fontId="4" fillId="0" borderId="21" xfId="39" applyNumberFormat="1" applyFont="1" applyBorder="1" applyAlignment="1">
      <alignment/>
    </xf>
    <xf numFmtId="169" fontId="0" fillId="0" borderId="27" xfId="39" applyNumberFormat="1" applyFont="1" applyBorder="1" applyAlignment="1">
      <alignment/>
    </xf>
    <xf numFmtId="169" fontId="0" fillId="0" borderId="27" xfId="39" applyNumberFormat="1" applyFont="1" applyBorder="1" applyAlignment="1">
      <alignment/>
    </xf>
    <xf numFmtId="169" fontId="8" fillId="0" borderId="21" xfId="39" applyNumberFormat="1" applyFont="1" applyBorder="1" applyAlignment="1">
      <alignment/>
    </xf>
    <xf numFmtId="169" fontId="0" fillId="0" borderId="21" xfId="39" applyNumberFormat="1" applyFont="1" applyBorder="1" applyAlignment="1">
      <alignment/>
    </xf>
    <xf numFmtId="169" fontId="2" fillId="0" borderId="21" xfId="39" applyNumberFormat="1" applyFont="1" applyBorder="1" applyAlignment="1">
      <alignment vertical="center"/>
    </xf>
    <xf numFmtId="169" fontId="0" fillId="0" borderId="21" xfId="39" applyNumberFormat="1" applyFont="1" applyBorder="1" applyAlignment="1">
      <alignment vertic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169" fontId="0" fillId="0" borderId="30" xfId="0" applyNumberFormat="1" applyBorder="1" applyAlignment="1">
      <alignment/>
    </xf>
    <xf numFmtId="169" fontId="1" fillId="0" borderId="30" xfId="0" applyNumberFormat="1" applyFont="1" applyBorder="1" applyAlignment="1">
      <alignment/>
    </xf>
    <xf numFmtId="169" fontId="0" fillId="0" borderId="30" xfId="0" applyNumberFormat="1" applyBorder="1" applyAlignment="1">
      <alignment horizontal="center"/>
    </xf>
    <xf numFmtId="169" fontId="2" fillId="0" borderId="31" xfId="39" applyNumberFormat="1" applyFont="1" applyBorder="1" applyAlignment="1">
      <alignment vertical="center"/>
    </xf>
    <xf numFmtId="169" fontId="4" fillId="0" borderId="30" xfId="0" applyNumberFormat="1" applyFont="1" applyBorder="1" applyAlignment="1">
      <alignment/>
    </xf>
    <xf numFmtId="169" fontId="0" fillId="0" borderId="31" xfId="0" applyNumberFormat="1" applyBorder="1" applyAlignment="1">
      <alignment/>
    </xf>
    <xf numFmtId="169" fontId="4" fillId="0" borderId="30" xfId="0" applyNumberFormat="1" applyFon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169" fontId="1" fillId="0" borderId="30" xfId="39" applyNumberFormat="1" applyFont="1" applyBorder="1" applyAlignment="1">
      <alignment/>
    </xf>
    <xf numFmtId="169" fontId="4" fillId="0" borderId="30" xfId="39" applyNumberFormat="1" applyFont="1" applyBorder="1" applyAlignment="1">
      <alignment/>
    </xf>
    <xf numFmtId="169" fontId="4" fillId="0" borderId="30" xfId="39" applyNumberFormat="1" applyFont="1" applyBorder="1" applyAlignment="1">
      <alignment/>
    </xf>
    <xf numFmtId="169" fontId="8" fillId="0" borderId="30" xfId="0" applyNumberFormat="1" applyFont="1" applyBorder="1" applyAlignment="1">
      <alignment/>
    </xf>
    <xf numFmtId="169" fontId="0" fillId="0" borderId="20" xfId="0" applyNumberFormat="1" applyBorder="1" applyAlignment="1">
      <alignment/>
    </xf>
    <xf numFmtId="169" fontId="0" fillId="0" borderId="31" xfId="0" applyNumberFormat="1" applyBorder="1" applyAlignment="1">
      <alignment horizontal="right"/>
    </xf>
    <xf numFmtId="3" fontId="45" fillId="0" borderId="0" xfId="0" applyFont="1" applyAlignment="1">
      <alignment horizontal="center"/>
    </xf>
    <xf numFmtId="169" fontId="1" fillId="0" borderId="21" xfId="39" applyNumberFormat="1" applyFont="1" applyFill="1" applyBorder="1" applyAlignment="1">
      <alignment/>
    </xf>
    <xf numFmtId="169" fontId="1" fillId="0" borderId="18" xfId="39" applyNumberFormat="1" applyFont="1" applyBorder="1" applyAlignment="1">
      <alignment/>
    </xf>
    <xf numFmtId="169" fontId="1" fillId="0" borderId="32" xfId="0" applyNumberFormat="1" applyFont="1" applyBorder="1" applyAlignment="1">
      <alignment/>
    </xf>
    <xf numFmtId="169" fontId="4" fillId="0" borderId="33" xfId="0" applyNumberFormat="1" applyFont="1" applyBorder="1" applyAlignment="1">
      <alignment/>
    </xf>
    <xf numFmtId="169" fontId="0" fillId="0" borderId="33" xfId="0" applyNumberFormat="1" applyBorder="1" applyAlignment="1">
      <alignment/>
    </xf>
    <xf numFmtId="169" fontId="0" fillId="0" borderId="33" xfId="0" applyNumberFormat="1" applyBorder="1" applyAlignment="1">
      <alignment horizontal="center"/>
    </xf>
    <xf numFmtId="169" fontId="1" fillId="0" borderId="33" xfId="0" applyNumberFormat="1" applyFont="1" applyBorder="1" applyAlignment="1">
      <alignment horizontal="center"/>
    </xf>
    <xf numFmtId="169" fontId="1" fillId="0" borderId="20" xfId="0" applyNumberFormat="1" applyFont="1" applyBorder="1" applyAlignment="1">
      <alignment/>
    </xf>
    <xf numFmtId="169" fontId="2" fillId="0" borderId="34" xfId="39" applyNumberFormat="1" applyFont="1" applyBorder="1" applyAlignment="1">
      <alignment vertical="center"/>
    </xf>
    <xf numFmtId="169" fontId="1" fillId="0" borderId="20" xfId="39" applyNumberFormat="1" applyFont="1" applyBorder="1" applyAlignment="1">
      <alignment vertical="center"/>
    </xf>
    <xf numFmtId="169" fontId="2" fillId="0" borderId="33" xfId="39" applyNumberFormat="1" applyFont="1" applyBorder="1" applyAlignment="1">
      <alignment vertical="center"/>
    </xf>
    <xf numFmtId="169" fontId="1" fillId="0" borderId="35" xfId="39" applyNumberFormat="1" applyFont="1" applyBorder="1" applyAlignment="1">
      <alignment vertical="center"/>
    </xf>
    <xf numFmtId="169" fontId="1" fillId="0" borderId="33" xfId="39" applyNumberFormat="1" applyFont="1" applyBorder="1" applyAlignment="1">
      <alignment vertical="center"/>
    </xf>
    <xf numFmtId="3" fontId="0" fillId="0" borderId="17" xfId="0" applyBorder="1" applyAlignment="1">
      <alignment vertical="center"/>
    </xf>
    <xf numFmtId="169" fontId="1" fillId="0" borderId="33" xfId="0" applyNumberFormat="1" applyFont="1" applyBorder="1" applyAlignment="1">
      <alignment/>
    </xf>
    <xf numFmtId="169" fontId="0" fillId="0" borderId="33" xfId="0" applyNumberFormat="1" applyFont="1" applyBorder="1" applyAlignment="1">
      <alignment horizontal="center"/>
    </xf>
    <xf numFmtId="169" fontId="8" fillId="0" borderId="33" xfId="0" applyNumberFormat="1" applyFont="1" applyBorder="1" applyAlignment="1">
      <alignment/>
    </xf>
    <xf numFmtId="165" fontId="1" fillId="0" borderId="10" xfId="39" applyNumberFormat="1" applyFont="1" applyFill="1" applyBorder="1" applyAlignment="1">
      <alignment horizontal="center"/>
    </xf>
    <xf numFmtId="165" fontId="1" fillId="0" borderId="11" xfId="39" applyNumberFormat="1" applyFont="1" applyFill="1" applyBorder="1" applyAlignment="1">
      <alignment horizontal="center"/>
    </xf>
    <xf numFmtId="165" fontId="1" fillId="0" borderId="14" xfId="39" applyNumberFormat="1" applyFont="1" applyFill="1" applyBorder="1" applyAlignment="1">
      <alignment horizontal="center"/>
    </xf>
    <xf numFmtId="165" fontId="1" fillId="0" borderId="16" xfId="39" applyNumberFormat="1" applyFont="1" applyFill="1" applyBorder="1" applyAlignment="1">
      <alignment horizontal="center"/>
    </xf>
    <xf numFmtId="169" fontId="1" fillId="0" borderId="19" xfId="39" applyNumberFormat="1" applyFont="1" applyBorder="1" applyAlignment="1">
      <alignment/>
    </xf>
    <xf numFmtId="169" fontId="0" fillId="0" borderId="12" xfId="39" applyNumberFormat="1" applyFont="1" applyBorder="1" applyAlignment="1">
      <alignment/>
    </xf>
    <xf numFmtId="169" fontId="0" fillId="0" borderId="15" xfId="39" applyNumberFormat="1" applyFont="1" applyFill="1" applyBorder="1" applyAlignment="1">
      <alignment/>
    </xf>
    <xf numFmtId="3" fontId="0" fillId="0" borderId="17" xfId="0" applyFont="1" applyBorder="1" applyAlignment="1">
      <alignment/>
    </xf>
    <xf numFmtId="169" fontId="1" fillId="0" borderId="32" xfId="0" applyNumberFormat="1" applyFont="1" applyBorder="1" applyAlignment="1">
      <alignment horizontal="center"/>
    </xf>
    <xf numFmtId="169" fontId="4" fillId="0" borderId="33" xfId="0" applyNumberFormat="1" applyFont="1" applyBorder="1" applyAlignment="1">
      <alignment horizontal="center"/>
    </xf>
    <xf numFmtId="169" fontId="1" fillId="0" borderId="27" xfId="39" applyNumberFormat="1" applyFont="1" applyBorder="1" applyAlignment="1">
      <alignment/>
    </xf>
    <xf numFmtId="169" fontId="1" fillId="0" borderId="16" xfId="39" applyNumberFormat="1" applyFont="1" applyBorder="1" applyAlignment="1">
      <alignment/>
    </xf>
    <xf numFmtId="169" fontId="2" fillId="0" borderId="36" xfId="39" applyNumberFormat="1" applyFont="1" applyBorder="1" applyAlignment="1">
      <alignment vertical="center"/>
    </xf>
    <xf numFmtId="169" fontId="2" fillId="0" borderId="37" xfId="39" applyNumberFormat="1" applyFont="1" applyBorder="1" applyAlignment="1">
      <alignment vertical="center"/>
    </xf>
    <xf numFmtId="169" fontId="1" fillId="0" borderId="27" xfId="39" applyNumberFormat="1" applyFont="1" applyBorder="1" applyAlignment="1">
      <alignment vertical="center"/>
    </xf>
    <xf numFmtId="169" fontId="1" fillId="0" borderId="16" xfId="39" applyNumberFormat="1" applyFont="1" applyBorder="1" applyAlignment="1">
      <alignment vertical="center"/>
    </xf>
    <xf numFmtId="169" fontId="2" fillId="0" borderId="15" xfId="39" applyNumberFormat="1" applyFont="1" applyBorder="1" applyAlignment="1">
      <alignment vertical="center"/>
    </xf>
    <xf numFmtId="169" fontId="1" fillId="0" borderId="26" xfId="39" applyNumberFormat="1" applyFont="1" applyBorder="1" applyAlignment="1">
      <alignment vertical="center"/>
    </xf>
    <xf numFmtId="169" fontId="1" fillId="0" borderId="14" xfId="39" applyNumberFormat="1" applyFont="1" applyBorder="1" applyAlignment="1">
      <alignment vertical="center"/>
    </xf>
    <xf numFmtId="169" fontId="1" fillId="0" borderId="21" xfId="39" applyNumberFormat="1" applyFont="1" applyBorder="1" applyAlignment="1">
      <alignment vertical="center"/>
    </xf>
    <xf numFmtId="169" fontId="1" fillId="0" borderId="15" xfId="39" applyNumberFormat="1" applyFont="1" applyBorder="1" applyAlignment="1">
      <alignment vertical="center"/>
    </xf>
    <xf numFmtId="3" fontId="0" fillId="0" borderId="38" xfId="0" applyBorder="1" applyAlignment="1">
      <alignment/>
    </xf>
    <xf numFmtId="169" fontId="0" fillId="0" borderId="39" xfId="39" applyNumberFormat="1" applyBorder="1" applyAlignment="1">
      <alignment/>
    </xf>
    <xf numFmtId="169" fontId="0" fillId="0" borderId="40" xfId="39" applyNumberFormat="1" applyBorder="1" applyAlignment="1">
      <alignment/>
    </xf>
    <xf numFmtId="169" fontId="0" fillId="0" borderId="41" xfId="39" applyNumberFormat="1" applyBorder="1" applyAlignment="1">
      <alignment/>
    </xf>
    <xf numFmtId="169" fontId="0" fillId="0" borderId="42" xfId="0" applyNumberFormat="1" applyBorder="1" applyAlignment="1">
      <alignment/>
    </xf>
    <xf numFmtId="169" fontId="0" fillId="0" borderId="42" xfId="0" applyNumberFormat="1" applyBorder="1" applyAlignment="1">
      <alignment horizontal="center"/>
    </xf>
    <xf numFmtId="169" fontId="0" fillId="0" borderId="39" xfId="39" applyNumberFormat="1" applyFont="1" applyBorder="1" applyAlignment="1">
      <alignment/>
    </xf>
    <xf numFmtId="169" fontId="0" fillId="0" borderId="40" xfId="39" applyNumberFormat="1" applyFont="1" applyBorder="1" applyAlignment="1">
      <alignment/>
    </xf>
    <xf numFmtId="169" fontId="0" fillId="0" borderId="41" xfId="39" applyNumberFormat="1" applyFont="1" applyBorder="1" applyAlignment="1">
      <alignment/>
    </xf>
    <xf numFmtId="3" fontId="7" fillId="0" borderId="38" xfId="0" applyFont="1" applyBorder="1" applyAlignment="1">
      <alignment/>
    </xf>
    <xf numFmtId="169" fontId="0" fillId="0" borderId="39" xfId="39" applyNumberFormat="1" applyFont="1" applyBorder="1" applyAlignment="1">
      <alignment/>
    </xf>
    <xf numFmtId="169" fontId="0" fillId="0" borderId="41" xfId="39" applyNumberFormat="1" applyFont="1" applyFill="1" applyBorder="1" applyAlignment="1">
      <alignment/>
    </xf>
    <xf numFmtId="3" fontId="0" fillId="0" borderId="38" xfId="0" applyFont="1" applyBorder="1" applyAlignment="1">
      <alignment/>
    </xf>
    <xf numFmtId="3" fontId="0" fillId="0" borderId="38" xfId="0" applyFont="1" applyBorder="1" applyAlignment="1">
      <alignment/>
    </xf>
    <xf numFmtId="49" fontId="1" fillId="33" borderId="43" xfId="39" applyNumberFormat="1" applyFont="1" applyFill="1" applyBorder="1" applyAlignment="1">
      <alignment horizontal="center"/>
    </xf>
    <xf numFmtId="49" fontId="1" fillId="33" borderId="44" xfId="39" applyNumberFormat="1" applyFont="1" applyFill="1" applyBorder="1" applyAlignment="1">
      <alignment horizontal="center"/>
    </xf>
    <xf numFmtId="49" fontId="1" fillId="33" borderId="45" xfId="39" applyNumberFormat="1" applyFont="1" applyFill="1" applyBorder="1" applyAlignment="1">
      <alignment horizontal="center"/>
    </xf>
    <xf numFmtId="49" fontId="1" fillId="34" borderId="43" xfId="39" applyNumberFormat="1" applyFont="1" applyFill="1" applyBorder="1" applyAlignment="1">
      <alignment horizontal="center"/>
    </xf>
    <xf numFmtId="49" fontId="1" fillId="34" borderId="44" xfId="39" applyNumberFormat="1" applyFont="1" applyFill="1" applyBorder="1" applyAlignment="1">
      <alignment horizontal="center"/>
    </xf>
    <xf numFmtId="49" fontId="1" fillId="34" borderId="45" xfId="39" applyNumberFormat="1" applyFont="1" applyFill="1" applyBorder="1" applyAlignment="1">
      <alignment horizontal="center"/>
    </xf>
    <xf numFmtId="3" fontId="1" fillId="0" borderId="22" xfId="0" applyFont="1" applyBorder="1" applyAlignment="1">
      <alignment horizontal="center" vertical="center"/>
    </xf>
    <xf numFmtId="3" fontId="0" fillId="0" borderId="17" xfId="0" applyBorder="1" applyAlignment="1">
      <alignment horizontal="center" vertical="center"/>
    </xf>
    <xf numFmtId="3" fontId="0" fillId="0" borderId="23" xfId="0" applyBorder="1" applyAlignment="1">
      <alignment horizontal="center" vertical="center"/>
    </xf>
    <xf numFmtId="3" fontId="9" fillId="19" borderId="0" xfId="0" applyFont="1" applyFill="1" applyAlignment="1">
      <alignment horizontal="center" vertical="center"/>
    </xf>
    <xf numFmtId="165" fontId="0" fillId="0" borderId="0" xfId="39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3"/>
  <sheetViews>
    <sheetView tabSelected="1" zoomScalePageLayoutView="0" workbookViewId="0" topLeftCell="A507">
      <selection activeCell="I554" sqref="I554"/>
    </sheetView>
  </sheetViews>
  <sheetFormatPr defaultColWidth="9.00390625" defaultRowHeight="12.75"/>
  <cols>
    <col min="1" max="1" width="48.375" style="0" customWidth="1"/>
    <col min="2" max="2" width="14.75390625" style="1" customWidth="1"/>
    <col min="3" max="4" width="14.75390625" style="3" customWidth="1"/>
    <col min="5" max="7" width="14.75390625" style="0" customWidth="1"/>
    <col min="8" max="8" width="7.75390625" style="17" customWidth="1"/>
  </cols>
  <sheetData>
    <row r="1" spans="4:8" ht="12" customHeight="1">
      <c r="D1" s="5"/>
      <c r="G1" s="27"/>
      <c r="H1" s="27" t="s">
        <v>107</v>
      </c>
    </row>
    <row r="2" spans="1:8" ht="22.5" customHeight="1">
      <c r="A2" s="177" t="s">
        <v>36</v>
      </c>
      <c r="B2" s="177"/>
      <c r="C2" s="177"/>
      <c r="D2" s="177"/>
      <c r="E2" s="177"/>
      <c r="F2" s="177"/>
      <c r="G2" s="177"/>
      <c r="H2" s="177"/>
    </row>
    <row r="3" spans="1:8" ht="22.5" customHeight="1">
      <c r="A3" s="177" t="s">
        <v>316</v>
      </c>
      <c r="B3" s="177"/>
      <c r="C3" s="177"/>
      <c r="D3" s="177"/>
      <c r="E3" s="177"/>
      <c r="F3" s="177"/>
      <c r="G3" s="177"/>
      <c r="H3" s="177"/>
    </row>
    <row r="4" spans="1:8" ht="14.25" customHeight="1">
      <c r="A4" s="178" t="s">
        <v>264</v>
      </c>
      <c r="B4" s="178"/>
      <c r="C4" s="178"/>
      <c r="D4" s="178"/>
      <c r="E4" s="178"/>
      <c r="F4" s="178"/>
      <c r="G4" s="178"/>
      <c r="H4" s="178"/>
    </row>
    <row r="5" spans="5:7" ht="12.75" customHeight="1" thickBot="1">
      <c r="E5" s="115"/>
      <c r="F5" s="115"/>
      <c r="G5" s="115"/>
    </row>
    <row r="6" spans="1:8" ht="12.75" customHeight="1">
      <c r="A6" s="174" t="s">
        <v>5</v>
      </c>
      <c r="B6" s="171" t="s">
        <v>294</v>
      </c>
      <c r="C6" s="172"/>
      <c r="D6" s="173"/>
      <c r="E6" s="168" t="s">
        <v>319</v>
      </c>
      <c r="F6" s="169"/>
      <c r="G6" s="170"/>
      <c r="H6" s="98" t="s">
        <v>108</v>
      </c>
    </row>
    <row r="7" spans="1:8" ht="12.75" customHeight="1">
      <c r="A7" s="175"/>
      <c r="B7" s="81" t="s">
        <v>0</v>
      </c>
      <c r="C7" s="4" t="s">
        <v>37</v>
      </c>
      <c r="D7" s="28" t="s">
        <v>38</v>
      </c>
      <c r="E7" s="81" t="s">
        <v>0</v>
      </c>
      <c r="F7" s="133" t="s">
        <v>37</v>
      </c>
      <c r="G7" s="135" t="s">
        <v>38</v>
      </c>
      <c r="H7" s="99" t="s">
        <v>318</v>
      </c>
    </row>
    <row r="8" spans="1:8" ht="12.75" customHeight="1" thickBot="1">
      <c r="A8" s="176"/>
      <c r="B8" s="82" t="s">
        <v>1</v>
      </c>
      <c r="C8" s="42" t="s">
        <v>1</v>
      </c>
      <c r="D8" s="43" t="s">
        <v>295</v>
      </c>
      <c r="E8" s="82" t="s">
        <v>1</v>
      </c>
      <c r="F8" s="134" t="s">
        <v>1</v>
      </c>
      <c r="G8" s="136" t="s">
        <v>317</v>
      </c>
      <c r="H8" s="100" t="s">
        <v>294</v>
      </c>
    </row>
    <row r="9" spans="1:8" ht="15" customHeight="1">
      <c r="A9" s="57" t="s">
        <v>6</v>
      </c>
      <c r="B9" s="83"/>
      <c r="C9" s="44"/>
      <c r="D9" s="45"/>
      <c r="E9" s="83"/>
      <c r="F9" s="44"/>
      <c r="G9" s="45"/>
      <c r="H9" s="101"/>
    </row>
    <row r="10" spans="1:8" ht="12.75" customHeight="1">
      <c r="A10" s="58" t="s">
        <v>2</v>
      </c>
      <c r="B10" s="56">
        <v>2900000</v>
      </c>
      <c r="C10" s="8">
        <v>3003803.1</v>
      </c>
      <c r="D10" s="29">
        <v>3028170.2</v>
      </c>
      <c r="E10" s="56">
        <v>2990000</v>
      </c>
      <c r="F10" s="8">
        <v>3052696.3</v>
      </c>
      <c r="G10" s="29">
        <v>3030274</v>
      </c>
      <c r="H10" s="102">
        <f>G10/D10*100</f>
        <v>100.06947429837332</v>
      </c>
    </row>
    <row r="11" spans="1:8" ht="12.75" customHeight="1">
      <c r="A11" s="59" t="s">
        <v>75</v>
      </c>
      <c r="B11" s="56"/>
      <c r="C11" s="9">
        <v>30303.1</v>
      </c>
      <c r="D11" s="30">
        <v>30303.1</v>
      </c>
      <c r="E11" s="56"/>
      <c r="F11" s="9">
        <v>20396.3</v>
      </c>
      <c r="G11" s="30">
        <v>20396.3</v>
      </c>
      <c r="H11" s="101">
        <f>G11/D11*100</f>
        <v>67.30763519243907</v>
      </c>
    </row>
    <row r="12" spans="1:8" ht="12.75" customHeight="1">
      <c r="A12" s="58" t="s">
        <v>39</v>
      </c>
      <c r="B12" s="56"/>
      <c r="C12" s="8"/>
      <c r="D12" s="29">
        <v>1964.6</v>
      </c>
      <c r="E12" s="56"/>
      <c r="F12" s="8"/>
      <c r="G12" s="29">
        <v>2157.8</v>
      </c>
      <c r="H12" s="102">
        <f>G12/D12*100</f>
        <v>109.83406291357021</v>
      </c>
    </row>
    <row r="13" spans="1:8" ht="12.75" customHeight="1">
      <c r="A13" s="58" t="s">
        <v>164</v>
      </c>
      <c r="B13" s="56">
        <f>SUM(B15:B41)</f>
        <v>74800</v>
      </c>
      <c r="C13" s="8">
        <f>SUM(C15:C41)</f>
        <v>5229903.699999997</v>
      </c>
      <c r="D13" s="29">
        <f>SUM(D15:D41)-D17-D22-D26</f>
        <v>5230214.999999997</v>
      </c>
      <c r="E13" s="56">
        <f>SUM(E15:E41)</f>
        <v>72553</v>
      </c>
      <c r="F13" s="8">
        <f>SUM(F15:F41)</f>
        <v>5080749.8</v>
      </c>
      <c r="G13" s="29">
        <f>SUM(G15:G41)-G17-G22-G26</f>
        <v>5080749.599999999</v>
      </c>
      <c r="H13" s="102">
        <f>G13/D13*100</f>
        <v>97.1422704420373</v>
      </c>
    </row>
    <row r="14" spans="1:8" ht="10.5" customHeight="1">
      <c r="A14" s="60" t="s">
        <v>3</v>
      </c>
      <c r="B14" s="84"/>
      <c r="C14" s="10"/>
      <c r="D14" s="31"/>
      <c r="E14" s="84"/>
      <c r="F14" s="10"/>
      <c r="G14" s="31"/>
      <c r="H14" s="101"/>
    </row>
    <row r="15" spans="1:8" ht="12.75" customHeight="1">
      <c r="A15" s="39" t="s">
        <v>261</v>
      </c>
      <c r="B15" s="84">
        <v>74650</v>
      </c>
      <c r="C15" s="10">
        <v>74650</v>
      </c>
      <c r="D15" s="31">
        <v>74650</v>
      </c>
      <c r="E15" s="84">
        <v>72303</v>
      </c>
      <c r="F15" s="10">
        <v>72303</v>
      </c>
      <c r="G15" s="31">
        <v>72303</v>
      </c>
      <c r="H15" s="101">
        <f>G15/D15*100</f>
        <v>96.85599464166108</v>
      </c>
    </row>
    <row r="16" spans="1:8" ht="12.75" customHeight="1">
      <c r="A16" s="39" t="s">
        <v>29</v>
      </c>
      <c r="B16" s="84"/>
      <c r="C16" s="10">
        <v>1959.8</v>
      </c>
      <c r="D16" s="31">
        <v>1959.8</v>
      </c>
      <c r="E16" s="84"/>
      <c r="F16" s="10">
        <v>4313.6</v>
      </c>
      <c r="G16" s="31">
        <v>4313.6</v>
      </c>
      <c r="H16" s="101">
        <f aca="true" t="shared" si="0" ref="H16:H45">G16/D16*100</f>
        <v>220.1040922543117</v>
      </c>
    </row>
    <row r="17" spans="1:8" ht="12.75" customHeight="1" hidden="1">
      <c r="A17" s="39" t="s">
        <v>74</v>
      </c>
      <c r="B17" s="84"/>
      <c r="C17" s="10"/>
      <c r="D17" s="31"/>
      <c r="E17" s="84"/>
      <c r="F17" s="10"/>
      <c r="G17" s="31"/>
      <c r="H17" s="103" t="s">
        <v>109</v>
      </c>
    </row>
    <row r="18" spans="1:8" ht="12.75" customHeight="1">
      <c r="A18" s="39" t="s">
        <v>56</v>
      </c>
      <c r="B18" s="84"/>
      <c r="C18" s="10">
        <v>4743222.6</v>
      </c>
      <c r="D18" s="31">
        <v>4743222.6</v>
      </c>
      <c r="E18" s="84"/>
      <c r="F18" s="10">
        <v>4614719.7</v>
      </c>
      <c r="G18" s="31">
        <v>4614719.6</v>
      </c>
      <c r="H18" s="101">
        <f t="shared" si="0"/>
        <v>97.29080815224653</v>
      </c>
    </row>
    <row r="19" spans="1:8" ht="12.75" customHeight="1">
      <c r="A19" s="39" t="s">
        <v>62</v>
      </c>
      <c r="B19" s="84"/>
      <c r="C19" s="10">
        <v>665</v>
      </c>
      <c r="D19" s="31">
        <v>665</v>
      </c>
      <c r="E19" s="84"/>
      <c r="F19" s="10">
        <v>803.5</v>
      </c>
      <c r="G19" s="31">
        <v>803.5</v>
      </c>
      <c r="H19" s="101">
        <f t="shared" si="0"/>
        <v>120.82706766917293</v>
      </c>
    </row>
    <row r="20" spans="1:8" ht="12.75" customHeight="1">
      <c r="A20" s="39" t="s">
        <v>71</v>
      </c>
      <c r="B20" s="84"/>
      <c r="C20" s="10">
        <v>24</v>
      </c>
      <c r="D20" s="31">
        <v>24</v>
      </c>
      <c r="E20" s="84"/>
      <c r="F20" s="10">
        <v>140</v>
      </c>
      <c r="G20" s="31">
        <v>140</v>
      </c>
      <c r="H20" s="101">
        <f t="shared" si="0"/>
        <v>583.3333333333333</v>
      </c>
    </row>
    <row r="21" spans="1:8" ht="12.75" customHeight="1">
      <c r="A21" s="39" t="s">
        <v>87</v>
      </c>
      <c r="B21" s="84"/>
      <c r="C21" s="10">
        <v>123504.3</v>
      </c>
      <c r="D21" s="31">
        <v>123504.2</v>
      </c>
      <c r="E21" s="84"/>
      <c r="F21" s="10">
        <v>104318.1</v>
      </c>
      <c r="G21" s="31">
        <v>104318.1</v>
      </c>
      <c r="H21" s="101">
        <f t="shared" si="0"/>
        <v>84.46522466442438</v>
      </c>
    </row>
    <row r="22" spans="1:8" ht="12.75" customHeight="1" hidden="1">
      <c r="A22" s="39" t="s">
        <v>161</v>
      </c>
      <c r="B22" s="84"/>
      <c r="C22" s="10"/>
      <c r="D22" s="31"/>
      <c r="E22" s="84"/>
      <c r="F22" s="10"/>
      <c r="G22" s="31"/>
      <c r="H22" s="103" t="s">
        <v>109</v>
      </c>
    </row>
    <row r="23" spans="1:8" ht="12.75" customHeight="1">
      <c r="A23" s="39" t="s">
        <v>113</v>
      </c>
      <c r="B23" s="84"/>
      <c r="C23" s="10">
        <v>78.9</v>
      </c>
      <c r="D23" s="31">
        <v>78.8</v>
      </c>
      <c r="E23" s="84"/>
      <c r="F23" s="10">
        <v>175.8</v>
      </c>
      <c r="G23" s="31">
        <v>175.8</v>
      </c>
      <c r="H23" s="101">
        <f t="shared" si="0"/>
        <v>223.09644670050767</v>
      </c>
    </row>
    <row r="24" spans="1:8" ht="12.75" customHeight="1">
      <c r="A24" s="39" t="s">
        <v>269</v>
      </c>
      <c r="B24" s="84"/>
      <c r="C24" s="10">
        <v>2125.3</v>
      </c>
      <c r="D24" s="31">
        <v>2125.3</v>
      </c>
      <c r="E24" s="84"/>
      <c r="F24" s="10">
        <v>526.2</v>
      </c>
      <c r="G24" s="31">
        <v>526.2</v>
      </c>
      <c r="H24" s="101">
        <f t="shared" si="0"/>
        <v>24.758857573048513</v>
      </c>
    </row>
    <row r="25" spans="1:8" ht="12.75" customHeight="1">
      <c r="A25" s="39" t="s">
        <v>209</v>
      </c>
      <c r="B25" s="84"/>
      <c r="C25" s="10">
        <v>9429.1</v>
      </c>
      <c r="D25" s="31">
        <v>9429.1</v>
      </c>
      <c r="E25" s="84"/>
      <c r="F25" s="10">
        <v>12035.3</v>
      </c>
      <c r="G25" s="31">
        <v>12035.3</v>
      </c>
      <c r="H25" s="101">
        <f t="shared" si="0"/>
        <v>127.63996563828996</v>
      </c>
    </row>
    <row r="26" spans="1:8" ht="12.75" customHeight="1" hidden="1">
      <c r="A26" s="39" t="s">
        <v>161</v>
      </c>
      <c r="B26" s="84"/>
      <c r="C26" s="10"/>
      <c r="D26" s="31"/>
      <c r="E26" s="84"/>
      <c r="F26" s="10"/>
      <c r="G26" s="31"/>
      <c r="H26" s="103" t="s">
        <v>109</v>
      </c>
    </row>
    <row r="27" spans="1:8" ht="12.75" customHeight="1" hidden="1">
      <c r="A27" s="39" t="s">
        <v>162</v>
      </c>
      <c r="B27" s="84"/>
      <c r="C27" s="10"/>
      <c r="D27" s="31"/>
      <c r="E27" s="84"/>
      <c r="F27" s="10"/>
      <c r="G27" s="31"/>
      <c r="H27" s="101" t="e">
        <f t="shared" si="0"/>
        <v>#DIV/0!</v>
      </c>
    </row>
    <row r="28" spans="1:8" ht="12.75" customHeight="1">
      <c r="A28" s="39" t="s">
        <v>236</v>
      </c>
      <c r="B28" s="84"/>
      <c r="C28" s="10">
        <v>254602.6</v>
      </c>
      <c r="D28" s="31">
        <v>254602.6</v>
      </c>
      <c r="E28" s="84"/>
      <c r="F28" s="10">
        <v>254602.6</v>
      </c>
      <c r="G28" s="31">
        <v>254602.6</v>
      </c>
      <c r="H28" s="101">
        <f t="shared" si="0"/>
        <v>100</v>
      </c>
    </row>
    <row r="29" spans="1:8" ht="12.75" customHeight="1">
      <c r="A29" s="39" t="s">
        <v>115</v>
      </c>
      <c r="B29" s="84"/>
      <c r="C29" s="10"/>
      <c r="D29" s="31"/>
      <c r="E29" s="84"/>
      <c r="F29" s="10">
        <v>300</v>
      </c>
      <c r="G29" s="31">
        <v>300</v>
      </c>
      <c r="H29" s="103" t="s">
        <v>109</v>
      </c>
    </row>
    <row r="30" spans="1:8" ht="12.75" customHeight="1">
      <c r="A30" s="39" t="s">
        <v>211</v>
      </c>
      <c r="B30" s="84"/>
      <c r="C30" s="10">
        <v>14064.1</v>
      </c>
      <c r="D30" s="31">
        <v>14064.1</v>
      </c>
      <c r="E30" s="84"/>
      <c r="F30" s="10">
        <v>7830.3</v>
      </c>
      <c r="G30" s="31">
        <v>7830.3</v>
      </c>
      <c r="H30" s="101">
        <f t="shared" si="0"/>
        <v>55.67579866468526</v>
      </c>
    </row>
    <row r="31" spans="1:8" ht="12.75" customHeight="1">
      <c r="A31" s="39" t="s">
        <v>270</v>
      </c>
      <c r="B31" s="84"/>
      <c r="C31" s="10">
        <v>375.1</v>
      </c>
      <c r="D31" s="31">
        <v>375.1</v>
      </c>
      <c r="E31" s="84"/>
      <c r="F31" s="10">
        <v>74</v>
      </c>
      <c r="G31" s="31">
        <v>74</v>
      </c>
      <c r="H31" s="101">
        <f t="shared" si="0"/>
        <v>19.728072513996267</v>
      </c>
    </row>
    <row r="32" spans="1:8" ht="12.75" customHeight="1" hidden="1">
      <c r="A32" s="39" t="s">
        <v>80</v>
      </c>
      <c r="B32" s="84"/>
      <c r="C32" s="10"/>
      <c r="D32" s="31"/>
      <c r="E32" s="84"/>
      <c r="F32" s="10"/>
      <c r="G32" s="31"/>
      <c r="H32" s="103" t="s">
        <v>109</v>
      </c>
    </row>
    <row r="33" spans="1:8" ht="12.75" customHeight="1">
      <c r="A33" s="39" t="s">
        <v>89</v>
      </c>
      <c r="B33" s="84"/>
      <c r="C33" s="10">
        <v>2613.1</v>
      </c>
      <c r="D33" s="31">
        <v>2613.1</v>
      </c>
      <c r="E33" s="84"/>
      <c r="F33" s="10">
        <v>4376.2</v>
      </c>
      <c r="G33" s="31">
        <v>4376.1</v>
      </c>
      <c r="H33" s="101">
        <f t="shared" si="0"/>
        <v>167.4677586008955</v>
      </c>
    </row>
    <row r="34" spans="1:8" ht="12.75" customHeight="1" hidden="1">
      <c r="A34" s="39" t="s">
        <v>90</v>
      </c>
      <c r="B34" s="84"/>
      <c r="C34" s="10"/>
      <c r="D34" s="55"/>
      <c r="E34" s="84"/>
      <c r="F34" s="10"/>
      <c r="G34" s="55"/>
      <c r="H34" s="103" t="s">
        <v>109</v>
      </c>
    </row>
    <row r="35" spans="1:8" ht="12.75" customHeight="1">
      <c r="A35" s="39" t="s">
        <v>112</v>
      </c>
      <c r="B35" s="84"/>
      <c r="C35" s="10">
        <v>250</v>
      </c>
      <c r="D35" s="31">
        <v>250</v>
      </c>
      <c r="E35" s="84"/>
      <c r="F35" s="10">
        <v>250</v>
      </c>
      <c r="G35" s="31">
        <v>250</v>
      </c>
      <c r="H35" s="101">
        <f t="shared" si="0"/>
        <v>100</v>
      </c>
    </row>
    <row r="36" spans="1:8" ht="12.75" customHeight="1" hidden="1">
      <c r="A36" s="39" t="s">
        <v>30</v>
      </c>
      <c r="B36" s="84"/>
      <c r="C36" s="10"/>
      <c r="D36" s="31"/>
      <c r="E36" s="84"/>
      <c r="F36" s="10"/>
      <c r="G36" s="31"/>
      <c r="H36" s="101" t="s">
        <v>109</v>
      </c>
    </row>
    <row r="37" spans="1:8" ht="12.75" customHeight="1">
      <c r="A37" s="39" t="s">
        <v>91</v>
      </c>
      <c r="B37" s="84"/>
      <c r="C37" s="10">
        <v>196.2</v>
      </c>
      <c r="D37" s="31">
        <v>196.2</v>
      </c>
      <c r="E37" s="84"/>
      <c r="F37" s="10">
        <v>1644.4</v>
      </c>
      <c r="G37" s="31">
        <v>1644.4</v>
      </c>
      <c r="H37" s="101">
        <f t="shared" si="0"/>
        <v>838.1243628950052</v>
      </c>
    </row>
    <row r="38" spans="1:8" ht="12.75" customHeight="1">
      <c r="A38" s="39" t="s">
        <v>81</v>
      </c>
      <c r="B38" s="84"/>
      <c r="C38" s="10">
        <v>50</v>
      </c>
      <c r="D38" s="31">
        <v>50</v>
      </c>
      <c r="E38" s="84"/>
      <c r="F38" s="10"/>
      <c r="G38" s="31"/>
      <c r="H38" s="103" t="s">
        <v>109</v>
      </c>
    </row>
    <row r="39" spans="1:8" ht="12.75" customHeight="1">
      <c r="A39" s="39" t="s">
        <v>31</v>
      </c>
      <c r="B39" s="84">
        <v>150</v>
      </c>
      <c r="C39" s="10">
        <v>2093.6</v>
      </c>
      <c r="D39" s="31">
        <v>2104.1</v>
      </c>
      <c r="E39" s="84">
        <v>250</v>
      </c>
      <c r="F39" s="10">
        <v>2230.9</v>
      </c>
      <c r="G39" s="31">
        <v>2230.9</v>
      </c>
      <c r="H39" s="101">
        <f t="shared" si="0"/>
        <v>106.02632954707477</v>
      </c>
    </row>
    <row r="40" spans="1:8" ht="12.75" customHeight="1">
      <c r="A40" s="39" t="s">
        <v>228</v>
      </c>
      <c r="B40" s="84"/>
      <c r="C40" s="10"/>
      <c r="D40" s="31"/>
      <c r="E40" s="84"/>
      <c r="F40" s="10">
        <v>106.2</v>
      </c>
      <c r="G40" s="31">
        <v>106.2</v>
      </c>
      <c r="H40" s="103" t="s">
        <v>109</v>
      </c>
    </row>
    <row r="41" spans="1:8" ht="12.75" customHeight="1">
      <c r="A41" s="39" t="s">
        <v>229</v>
      </c>
      <c r="B41" s="84"/>
      <c r="C41" s="10"/>
      <c r="D41" s="31">
        <v>301</v>
      </c>
      <c r="E41" s="84"/>
      <c r="F41" s="10"/>
      <c r="G41" s="31"/>
      <c r="H41" s="101">
        <f t="shared" si="0"/>
        <v>0</v>
      </c>
    </row>
    <row r="42" spans="1:8" ht="12.75" customHeight="1">
      <c r="A42" s="61" t="s">
        <v>262</v>
      </c>
      <c r="B42" s="84"/>
      <c r="C42" s="11">
        <f>SUM(C44:C46)</f>
        <v>0</v>
      </c>
      <c r="D42" s="32">
        <f>SUM(D44:D46)</f>
        <v>0</v>
      </c>
      <c r="E42" s="84"/>
      <c r="F42" s="11">
        <f>SUM(F44:F46)</f>
        <v>1576</v>
      </c>
      <c r="G42" s="32">
        <f>SUM(G44:G46)</f>
        <v>1576</v>
      </c>
      <c r="H42" s="103" t="s">
        <v>109</v>
      </c>
    </row>
    <row r="43" spans="1:8" ht="10.5" customHeight="1">
      <c r="A43" s="60" t="s">
        <v>3</v>
      </c>
      <c r="B43" s="84"/>
      <c r="C43" s="10"/>
      <c r="D43" s="31"/>
      <c r="E43" s="84"/>
      <c r="F43" s="10"/>
      <c r="G43" s="31"/>
      <c r="H43" s="101"/>
    </row>
    <row r="44" spans="1:8" ht="12.75" customHeight="1" hidden="1">
      <c r="A44" s="39" t="s">
        <v>88</v>
      </c>
      <c r="B44" s="84"/>
      <c r="C44" s="10"/>
      <c r="D44" s="31"/>
      <c r="E44" s="84"/>
      <c r="F44" s="10"/>
      <c r="G44" s="31"/>
      <c r="H44" s="101" t="e">
        <f t="shared" si="0"/>
        <v>#DIV/0!</v>
      </c>
    </row>
    <row r="45" spans="1:8" ht="12.75" customHeight="1" hidden="1">
      <c r="A45" s="39" t="s">
        <v>114</v>
      </c>
      <c r="B45" s="84"/>
      <c r="C45" s="10"/>
      <c r="D45" s="30"/>
      <c r="E45" s="84"/>
      <c r="F45" s="10"/>
      <c r="G45" s="30"/>
      <c r="H45" s="101" t="e">
        <f t="shared" si="0"/>
        <v>#DIV/0!</v>
      </c>
    </row>
    <row r="46" spans="1:8" ht="12.75" customHeight="1">
      <c r="A46" s="39" t="s">
        <v>163</v>
      </c>
      <c r="B46" s="84"/>
      <c r="C46" s="10"/>
      <c r="D46" s="31"/>
      <c r="E46" s="84"/>
      <c r="F46" s="10">
        <v>1576</v>
      </c>
      <c r="G46" s="31">
        <v>1576</v>
      </c>
      <c r="H46" s="103" t="s">
        <v>109</v>
      </c>
    </row>
    <row r="47" spans="1:8" ht="12.75" customHeight="1">
      <c r="A47" s="61" t="s">
        <v>165</v>
      </c>
      <c r="B47" s="85"/>
      <c r="C47" s="11">
        <f>SUM(C49:C59)</f>
        <v>315012.6</v>
      </c>
      <c r="D47" s="32">
        <f>SUM(D49:D59)</f>
        <v>315012.4</v>
      </c>
      <c r="E47" s="85"/>
      <c r="F47" s="11">
        <f>SUM(F49:F59)</f>
        <v>234296.10000000003</v>
      </c>
      <c r="G47" s="32">
        <f>SUM(G49:G59)</f>
        <v>234295.90000000002</v>
      </c>
      <c r="H47" s="102">
        <f>G47/D47*100</f>
        <v>74.37672294804904</v>
      </c>
    </row>
    <row r="48" spans="1:8" ht="10.5" customHeight="1">
      <c r="A48" s="60" t="s">
        <v>3</v>
      </c>
      <c r="B48" s="84"/>
      <c r="C48" s="10"/>
      <c r="D48" s="31"/>
      <c r="E48" s="84"/>
      <c r="F48" s="10"/>
      <c r="G48" s="31"/>
      <c r="H48" s="101"/>
    </row>
    <row r="49" spans="1:8" ht="12.75" customHeight="1">
      <c r="A49" s="39" t="s">
        <v>115</v>
      </c>
      <c r="B49" s="84"/>
      <c r="C49" s="10">
        <v>111056.1</v>
      </c>
      <c r="D49" s="31">
        <v>111056.1</v>
      </c>
      <c r="E49" s="84"/>
      <c r="F49" s="10"/>
      <c r="G49" s="31"/>
      <c r="H49" s="103" t="s">
        <v>109</v>
      </c>
    </row>
    <row r="50" spans="1:8" ht="12.75" customHeight="1">
      <c r="A50" s="39" t="s">
        <v>79</v>
      </c>
      <c r="B50" s="84"/>
      <c r="C50" s="10">
        <v>4248</v>
      </c>
      <c r="D50" s="31">
        <v>4248</v>
      </c>
      <c r="E50" s="84"/>
      <c r="F50" s="10">
        <v>2500</v>
      </c>
      <c r="G50" s="31">
        <v>2500</v>
      </c>
      <c r="H50" s="101">
        <f aca="true" t="shared" si="1" ref="H50:H58">G50/D50*100</f>
        <v>58.8512241054614</v>
      </c>
    </row>
    <row r="51" spans="1:8" ht="12.75" customHeight="1">
      <c r="A51" s="39" t="s">
        <v>56</v>
      </c>
      <c r="B51" s="84"/>
      <c r="C51" s="10">
        <v>6415.4</v>
      </c>
      <c r="D51" s="31">
        <v>6415.3</v>
      </c>
      <c r="E51" s="84"/>
      <c r="F51" s="10">
        <v>26065.5</v>
      </c>
      <c r="G51" s="31">
        <v>26065.5</v>
      </c>
      <c r="H51" s="101">
        <f t="shared" si="1"/>
        <v>406.302121490811</v>
      </c>
    </row>
    <row r="52" spans="1:8" ht="12.75" customHeight="1">
      <c r="A52" s="154" t="s">
        <v>113</v>
      </c>
      <c r="B52" s="155"/>
      <c r="C52" s="156">
        <v>5568.6</v>
      </c>
      <c r="D52" s="157">
        <v>5568.6</v>
      </c>
      <c r="E52" s="155"/>
      <c r="F52" s="156">
        <v>2796.8</v>
      </c>
      <c r="G52" s="157">
        <v>2796.7</v>
      </c>
      <c r="H52" s="158">
        <f t="shared" si="1"/>
        <v>50.22267715404231</v>
      </c>
    </row>
    <row r="53" spans="1:8" ht="12.75" customHeight="1">
      <c r="A53" s="39" t="s">
        <v>269</v>
      </c>
      <c r="B53" s="84"/>
      <c r="C53" s="10">
        <v>3749.3</v>
      </c>
      <c r="D53" s="31">
        <v>3749.3</v>
      </c>
      <c r="E53" s="84"/>
      <c r="F53" s="10">
        <v>27109.9</v>
      </c>
      <c r="G53" s="31">
        <v>27109.9</v>
      </c>
      <c r="H53" s="101">
        <f t="shared" si="1"/>
        <v>723.065638919265</v>
      </c>
    </row>
    <row r="54" spans="1:8" ht="12.75" customHeight="1">
      <c r="A54" s="39" t="s">
        <v>210</v>
      </c>
      <c r="B54" s="84"/>
      <c r="C54" s="10"/>
      <c r="D54" s="31"/>
      <c r="E54" s="84"/>
      <c r="F54" s="10"/>
      <c r="G54" s="31"/>
      <c r="H54" s="103" t="s">
        <v>109</v>
      </c>
    </row>
    <row r="55" spans="1:8" ht="12.75" customHeight="1">
      <c r="A55" s="39" t="s">
        <v>89</v>
      </c>
      <c r="B55" s="84"/>
      <c r="C55" s="10">
        <v>95902.4</v>
      </c>
      <c r="D55" s="31">
        <v>95902.4</v>
      </c>
      <c r="E55" s="84"/>
      <c r="F55" s="10">
        <v>59424.7</v>
      </c>
      <c r="G55" s="31">
        <v>59424.7</v>
      </c>
      <c r="H55" s="101">
        <f t="shared" si="1"/>
        <v>61.96372562104807</v>
      </c>
    </row>
    <row r="56" spans="1:8" ht="12.75" customHeight="1">
      <c r="A56" s="39" t="s">
        <v>211</v>
      </c>
      <c r="B56" s="84"/>
      <c r="C56" s="10">
        <v>87680.3</v>
      </c>
      <c r="D56" s="31">
        <v>87680.3</v>
      </c>
      <c r="E56" s="84"/>
      <c r="F56" s="10">
        <v>113473.8</v>
      </c>
      <c r="G56" s="31">
        <v>113473.7</v>
      </c>
      <c r="H56" s="101">
        <f t="shared" si="1"/>
        <v>129.4175544563602</v>
      </c>
    </row>
    <row r="57" spans="1:8" ht="12.75" customHeight="1">
      <c r="A57" s="39" t="s">
        <v>29</v>
      </c>
      <c r="B57" s="84"/>
      <c r="C57" s="10">
        <v>146.9</v>
      </c>
      <c r="D57" s="31">
        <v>146.9</v>
      </c>
      <c r="E57" s="84"/>
      <c r="F57" s="10">
        <v>473.2</v>
      </c>
      <c r="G57" s="31">
        <v>473.2</v>
      </c>
      <c r="H57" s="101">
        <f t="shared" si="1"/>
        <v>322.1238938053097</v>
      </c>
    </row>
    <row r="58" spans="1:8" ht="12.75" customHeight="1">
      <c r="A58" s="39" t="s">
        <v>296</v>
      </c>
      <c r="B58" s="84"/>
      <c r="C58" s="10">
        <v>245.6</v>
      </c>
      <c r="D58" s="31">
        <v>245.5</v>
      </c>
      <c r="E58" s="84"/>
      <c r="F58" s="10">
        <v>1452.2</v>
      </c>
      <c r="G58" s="31">
        <v>1452.2</v>
      </c>
      <c r="H58" s="101">
        <f t="shared" si="1"/>
        <v>591.5274949083504</v>
      </c>
    </row>
    <row r="59" spans="1:8" ht="12.75" customHeight="1">
      <c r="A59" s="39" t="s">
        <v>31</v>
      </c>
      <c r="B59" s="84"/>
      <c r="C59" s="10"/>
      <c r="D59" s="31"/>
      <c r="E59" s="84"/>
      <c r="F59" s="10">
        <v>1000</v>
      </c>
      <c r="G59" s="31">
        <v>1000</v>
      </c>
      <c r="H59" s="103" t="s">
        <v>109</v>
      </c>
    </row>
    <row r="60" spans="1:8" ht="12.75" customHeight="1">
      <c r="A60" s="61" t="s">
        <v>166</v>
      </c>
      <c r="B60" s="84"/>
      <c r="C60" s="11">
        <f>SUM(C62:C66)</f>
        <v>12974.8</v>
      </c>
      <c r="D60" s="32">
        <f>SUM(D62:D66)</f>
        <v>12974.8</v>
      </c>
      <c r="E60" s="84"/>
      <c r="F60" s="11">
        <f>SUM(F62:F66)</f>
        <v>7700.6</v>
      </c>
      <c r="G60" s="32">
        <f>SUM(G62:G66)</f>
        <v>7700.6</v>
      </c>
      <c r="H60" s="102">
        <f>G60/D60*100</f>
        <v>59.35043314733176</v>
      </c>
    </row>
    <row r="61" spans="1:8" ht="10.5" customHeight="1">
      <c r="A61" s="60" t="s">
        <v>3</v>
      </c>
      <c r="B61" s="84"/>
      <c r="C61" s="10"/>
      <c r="D61" s="32"/>
      <c r="E61" s="84"/>
      <c r="F61" s="10"/>
      <c r="G61" s="32"/>
      <c r="H61" s="101"/>
    </row>
    <row r="62" spans="1:8" ht="12.75" customHeight="1" hidden="1">
      <c r="A62" s="61" t="s">
        <v>77</v>
      </c>
      <c r="B62" s="84"/>
      <c r="C62" s="10"/>
      <c r="D62" s="30"/>
      <c r="E62" s="84"/>
      <c r="F62" s="10"/>
      <c r="G62" s="30"/>
      <c r="H62" s="103" t="s">
        <v>109</v>
      </c>
    </row>
    <row r="63" spans="1:8" ht="12.75" customHeight="1" hidden="1">
      <c r="A63" s="39" t="s">
        <v>212</v>
      </c>
      <c r="B63" s="84"/>
      <c r="C63" s="10"/>
      <c r="D63" s="30"/>
      <c r="E63" s="84"/>
      <c r="F63" s="10"/>
      <c r="G63" s="30"/>
      <c r="H63" s="101" t="e">
        <f>G63/D63*100</f>
        <v>#DIV/0!</v>
      </c>
    </row>
    <row r="64" spans="1:8" ht="12.75" customHeight="1" hidden="1">
      <c r="A64" s="59" t="s">
        <v>78</v>
      </c>
      <c r="B64" s="86"/>
      <c r="C64" s="9"/>
      <c r="D64" s="30"/>
      <c r="E64" s="86"/>
      <c r="F64" s="9"/>
      <c r="G64" s="30"/>
      <c r="H64" s="103" t="s">
        <v>109</v>
      </c>
    </row>
    <row r="65" spans="1:8" ht="12.75" customHeight="1">
      <c r="A65" s="59" t="s">
        <v>92</v>
      </c>
      <c r="B65" s="86"/>
      <c r="C65" s="9">
        <v>12974.8</v>
      </c>
      <c r="D65" s="30">
        <v>12974.8</v>
      </c>
      <c r="E65" s="86"/>
      <c r="F65" s="9">
        <v>7700.6</v>
      </c>
      <c r="G65" s="30">
        <v>7700.6</v>
      </c>
      <c r="H65" s="101">
        <f>G65/D65*100</f>
        <v>59.35043314733176</v>
      </c>
    </row>
    <row r="66" spans="1:8" ht="12.75" customHeight="1" hidden="1">
      <c r="A66" s="59" t="s">
        <v>116</v>
      </c>
      <c r="B66" s="86"/>
      <c r="C66" s="9"/>
      <c r="D66" s="30"/>
      <c r="E66" s="86"/>
      <c r="F66" s="9"/>
      <c r="G66" s="30"/>
      <c r="H66" s="103" t="s">
        <v>109</v>
      </c>
    </row>
    <row r="67" spans="1:8" ht="12.75" customHeight="1">
      <c r="A67" s="58" t="s">
        <v>63</v>
      </c>
      <c r="B67" s="56">
        <f aca="true" t="shared" si="2" ref="B67:G67">B69+B89+B94+B100+B110+B118+B74+B80+B85+B105+B107+B115+B73+B81</f>
        <v>215959.4</v>
      </c>
      <c r="C67" s="8">
        <f t="shared" si="2"/>
        <v>237798.9</v>
      </c>
      <c r="D67" s="29">
        <f t="shared" si="2"/>
        <v>257084.50000000003</v>
      </c>
      <c r="E67" s="56">
        <f t="shared" si="2"/>
        <v>213741.1</v>
      </c>
      <c r="F67" s="8">
        <f t="shared" si="2"/>
        <v>243560.7</v>
      </c>
      <c r="G67" s="29">
        <f t="shared" si="2"/>
        <v>302420.10000000003</v>
      </c>
      <c r="H67" s="102">
        <f>G67/D67*100</f>
        <v>117.6345131659046</v>
      </c>
    </row>
    <row r="68" spans="1:8" ht="9.75" customHeight="1">
      <c r="A68" s="60" t="s">
        <v>117</v>
      </c>
      <c r="B68" s="87"/>
      <c r="C68" s="12"/>
      <c r="D68" s="33"/>
      <c r="E68" s="87"/>
      <c r="F68" s="12"/>
      <c r="G68" s="33"/>
      <c r="H68" s="101"/>
    </row>
    <row r="69" spans="1:8" ht="12.75" customHeight="1">
      <c r="A69" s="37" t="s">
        <v>118</v>
      </c>
      <c r="B69" s="87">
        <f aca="true" t="shared" si="3" ref="B69:G69">SUM(B70:B72)</f>
        <v>45000</v>
      </c>
      <c r="C69" s="12">
        <f t="shared" si="3"/>
        <v>45000</v>
      </c>
      <c r="D69" s="33">
        <f t="shared" si="3"/>
        <v>33074.3</v>
      </c>
      <c r="E69" s="87">
        <f t="shared" si="3"/>
        <v>45000</v>
      </c>
      <c r="F69" s="12">
        <f t="shared" si="3"/>
        <v>45000</v>
      </c>
      <c r="G69" s="33">
        <f t="shared" si="3"/>
        <v>32648.5</v>
      </c>
      <c r="H69" s="101">
        <f aca="true" t="shared" si="4" ref="H69:H127">G69/D69*100</f>
        <v>98.71259558025415</v>
      </c>
    </row>
    <row r="70" spans="1:8" ht="12.75" customHeight="1">
      <c r="A70" s="37" t="s">
        <v>167</v>
      </c>
      <c r="B70" s="86">
        <v>45000</v>
      </c>
      <c r="C70" s="12">
        <v>45000</v>
      </c>
      <c r="D70" s="33">
        <v>32769.3</v>
      </c>
      <c r="E70" s="86">
        <v>45000</v>
      </c>
      <c r="F70" s="12">
        <v>45000</v>
      </c>
      <c r="G70" s="33">
        <v>32622.6</v>
      </c>
      <c r="H70" s="101">
        <f t="shared" si="4"/>
        <v>99.55232488945444</v>
      </c>
    </row>
    <row r="71" spans="1:8" ht="12.75" customHeight="1" hidden="1">
      <c r="A71" s="37" t="s">
        <v>134</v>
      </c>
      <c r="B71" s="56"/>
      <c r="C71" s="12"/>
      <c r="D71" s="33"/>
      <c r="E71" s="56"/>
      <c r="F71" s="12"/>
      <c r="G71" s="33"/>
      <c r="H71" s="101" t="e">
        <f t="shared" si="4"/>
        <v>#DIV/0!</v>
      </c>
    </row>
    <row r="72" spans="1:8" ht="12.75" customHeight="1">
      <c r="A72" s="39" t="s">
        <v>120</v>
      </c>
      <c r="B72" s="86"/>
      <c r="C72" s="12"/>
      <c r="D72" s="33">
        <v>305</v>
      </c>
      <c r="E72" s="86"/>
      <c r="F72" s="12"/>
      <c r="G72" s="33">
        <v>25.9</v>
      </c>
      <c r="H72" s="101">
        <f t="shared" si="4"/>
        <v>8.491803278688524</v>
      </c>
    </row>
    <row r="73" spans="1:8" ht="12.75" customHeight="1" hidden="1">
      <c r="A73" s="39" t="s">
        <v>135</v>
      </c>
      <c r="B73" s="86"/>
      <c r="C73" s="12"/>
      <c r="D73" s="33"/>
      <c r="E73" s="86"/>
      <c r="F73" s="12"/>
      <c r="G73" s="33"/>
      <c r="H73" s="101" t="e">
        <f t="shared" si="4"/>
        <v>#DIV/0!</v>
      </c>
    </row>
    <row r="74" spans="1:8" ht="12.75" customHeight="1">
      <c r="A74" s="37" t="s">
        <v>121</v>
      </c>
      <c r="B74" s="87">
        <f aca="true" t="shared" si="5" ref="B74:G74">SUM(B75:B79)</f>
        <v>61293.4</v>
      </c>
      <c r="C74" s="12">
        <f t="shared" si="5"/>
        <v>75033</v>
      </c>
      <c r="D74" s="33">
        <f t="shared" si="5"/>
        <v>75638.6</v>
      </c>
      <c r="E74" s="87">
        <f t="shared" si="5"/>
        <v>64000</v>
      </c>
      <c r="F74" s="12">
        <f t="shared" si="5"/>
        <v>82040.40000000001</v>
      </c>
      <c r="G74" s="33">
        <f t="shared" si="5"/>
        <v>82225.7</v>
      </c>
      <c r="H74" s="101">
        <f t="shared" si="4"/>
        <v>108.70864875870257</v>
      </c>
    </row>
    <row r="75" spans="1:8" ht="12.75" customHeight="1" hidden="1">
      <c r="A75" s="39" t="s">
        <v>119</v>
      </c>
      <c r="B75" s="86"/>
      <c r="C75" s="12"/>
      <c r="D75" s="33"/>
      <c r="E75" s="86"/>
      <c r="F75" s="12"/>
      <c r="G75" s="33"/>
      <c r="H75" s="103" t="s">
        <v>109</v>
      </c>
    </row>
    <row r="76" spans="1:8" ht="12.75" customHeight="1">
      <c r="A76" s="39" t="s">
        <v>320</v>
      </c>
      <c r="B76" s="95">
        <v>7293.4</v>
      </c>
      <c r="C76" s="12">
        <v>14293.4</v>
      </c>
      <c r="D76" s="33">
        <v>12826.5</v>
      </c>
      <c r="E76" s="95">
        <v>10000</v>
      </c>
      <c r="F76" s="12">
        <v>12000</v>
      </c>
      <c r="G76" s="33">
        <v>12000</v>
      </c>
      <c r="H76" s="101">
        <f t="shared" si="4"/>
        <v>93.55630920360191</v>
      </c>
    </row>
    <row r="77" spans="1:8" ht="12.75" customHeight="1">
      <c r="A77" s="39" t="s">
        <v>126</v>
      </c>
      <c r="B77" s="95">
        <v>54000</v>
      </c>
      <c r="C77" s="12">
        <v>60678.4</v>
      </c>
      <c r="D77" s="33">
        <v>61509.3</v>
      </c>
      <c r="E77" s="95">
        <v>54000</v>
      </c>
      <c r="F77" s="12">
        <v>67495.3</v>
      </c>
      <c r="G77" s="33">
        <v>67678</v>
      </c>
      <c r="H77" s="101">
        <f t="shared" si="4"/>
        <v>110.02888994022042</v>
      </c>
    </row>
    <row r="78" spans="1:8" ht="12.75" customHeight="1">
      <c r="A78" s="39" t="s">
        <v>120</v>
      </c>
      <c r="B78" s="56"/>
      <c r="C78" s="12">
        <v>61.2</v>
      </c>
      <c r="D78" s="33">
        <v>1302.8</v>
      </c>
      <c r="E78" s="56"/>
      <c r="F78" s="12">
        <v>2545.1</v>
      </c>
      <c r="G78" s="33">
        <v>2547.7</v>
      </c>
      <c r="H78" s="101">
        <f t="shared" si="4"/>
        <v>195.55572612833896</v>
      </c>
    </row>
    <row r="79" spans="1:8" ht="12.75" customHeight="1" hidden="1">
      <c r="A79" s="39" t="s">
        <v>136</v>
      </c>
      <c r="B79" s="56"/>
      <c r="C79" s="12"/>
      <c r="D79" s="33"/>
      <c r="E79" s="56"/>
      <c r="F79" s="12"/>
      <c r="G79" s="33"/>
      <c r="H79" s="103" t="s">
        <v>109</v>
      </c>
    </row>
    <row r="80" spans="1:8" ht="12.75" customHeight="1">
      <c r="A80" s="37" t="s">
        <v>123</v>
      </c>
      <c r="B80" s="56"/>
      <c r="C80" s="12">
        <v>177.5</v>
      </c>
      <c r="D80" s="33">
        <v>213</v>
      </c>
      <c r="E80" s="56"/>
      <c r="F80" s="12">
        <v>338.5</v>
      </c>
      <c r="G80" s="33">
        <v>406.4</v>
      </c>
      <c r="H80" s="101">
        <f t="shared" si="4"/>
        <v>190.79812206572768</v>
      </c>
    </row>
    <row r="81" spans="1:8" ht="12.75" customHeight="1">
      <c r="A81" s="37" t="s">
        <v>230</v>
      </c>
      <c r="B81" s="95"/>
      <c r="C81" s="52">
        <f>C82+C84+C83</f>
        <v>500</v>
      </c>
      <c r="D81" s="53">
        <f>D82+D84+D83</f>
        <v>7770.1</v>
      </c>
      <c r="E81" s="95"/>
      <c r="F81" s="52">
        <f>F82+F84+F83</f>
        <v>1670</v>
      </c>
      <c r="G81" s="53">
        <f>G82+G84+G83</f>
        <v>8333.5</v>
      </c>
      <c r="H81" s="101">
        <f t="shared" si="4"/>
        <v>107.25087193215018</v>
      </c>
    </row>
    <row r="82" spans="1:8" ht="12.75" customHeight="1">
      <c r="A82" s="37" t="s">
        <v>231</v>
      </c>
      <c r="B82" s="56"/>
      <c r="C82" s="12"/>
      <c r="D82" s="33">
        <v>3000</v>
      </c>
      <c r="E82" s="56"/>
      <c r="F82" s="12"/>
      <c r="G82" s="33">
        <v>3000</v>
      </c>
      <c r="H82" s="101">
        <f t="shared" si="4"/>
        <v>100</v>
      </c>
    </row>
    <row r="83" spans="1:8" ht="12.75" customHeight="1">
      <c r="A83" s="39" t="s">
        <v>126</v>
      </c>
      <c r="B83" s="56"/>
      <c r="C83" s="12"/>
      <c r="D83" s="33">
        <v>3516.3</v>
      </c>
      <c r="E83" s="56"/>
      <c r="F83" s="12"/>
      <c r="G83" s="33">
        <v>3612.7</v>
      </c>
      <c r="H83" s="101">
        <f t="shared" si="4"/>
        <v>102.74151807297443</v>
      </c>
    </row>
    <row r="84" spans="1:8" ht="12.75" customHeight="1">
      <c r="A84" s="37" t="s">
        <v>170</v>
      </c>
      <c r="B84" s="56"/>
      <c r="C84" s="12">
        <v>500</v>
      </c>
      <c r="D84" s="33">
        <v>1253.8</v>
      </c>
      <c r="E84" s="56"/>
      <c r="F84" s="12">
        <v>1670</v>
      </c>
      <c r="G84" s="33">
        <v>1720.8</v>
      </c>
      <c r="H84" s="101">
        <f t="shared" si="4"/>
        <v>137.24676981974798</v>
      </c>
    </row>
    <row r="85" spans="1:8" ht="12.75" customHeight="1">
      <c r="A85" s="39" t="s">
        <v>168</v>
      </c>
      <c r="B85" s="86"/>
      <c r="C85" s="9">
        <f>SUM(C86:C88)</f>
        <v>45.7</v>
      </c>
      <c r="D85" s="30">
        <f>SUM(D86:D88)</f>
        <v>3719.2</v>
      </c>
      <c r="E85" s="86"/>
      <c r="F85" s="9">
        <f>SUM(F86:F88)</f>
        <v>4403.7</v>
      </c>
      <c r="G85" s="30">
        <f>SUM(G86:G88)</f>
        <v>6383.3</v>
      </c>
      <c r="H85" s="101">
        <f t="shared" si="4"/>
        <v>171.6309959130996</v>
      </c>
    </row>
    <row r="86" spans="1:8" ht="12.75" customHeight="1">
      <c r="A86" s="39" t="s">
        <v>169</v>
      </c>
      <c r="B86" s="86"/>
      <c r="C86" s="12"/>
      <c r="D86" s="33">
        <v>2099.2</v>
      </c>
      <c r="E86" s="86"/>
      <c r="F86" s="12"/>
      <c r="G86" s="33"/>
      <c r="H86" s="101">
        <f t="shared" si="4"/>
        <v>0</v>
      </c>
    </row>
    <row r="87" spans="1:8" ht="12.75" customHeight="1" hidden="1">
      <c r="A87" s="39" t="s">
        <v>122</v>
      </c>
      <c r="B87" s="86"/>
      <c r="C87" s="12"/>
      <c r="D87" s="33"/>
      <c r="E87" s="86"/>
      <c r="F87" s="12"/>
      <c r="G87" s="33"/>
      <c r="H87" s="103" t="s">
        <v>109</v>
      </c>
    </row>
    <row r="88" spans="1:8" ht="12.75" customHeight="1">
      <c r="A88" s="39" t="s">
        <v>170</v>
      </c>
      <c r="B88" s="86"/>
      <c r="C88" s="12">
        <v>45.7</v>
      </c>
      <c r="D88" s="33">
        <v>1620</v>
      </c>
      <c r="E88" s="86"/>
      <c r="F88" s="12">
        <v>4403.7</v>
      </c>
      <c r="G88" s="33">
        <v>6383.3</v>
      </c>
      <c r="H88" s="120">
        <f t="shared" si="4"/>
        <v>394.0308641975309</v>
      </c>
    </row>
    <row r="89" spans="1:8" ht="12.75" customHeight="1">
      <c r="A89" s="39" t="s">
        <v>124</v>
      </c>
      <c r="B89" s="87">
        <f aca="true" t="shared" si="6" ref="B89:G89">SUM(B90:B93)</f>
        <v>26718</v>
      </c>
      <c r="C89" s="12">
        <f t="shared" si="6"/>
        <v>29700.699999999997</v>
      </c>
      <c r="D89" s="33">
        <f t="shared" si="6"/>
        <v>30595.2</v>
      </c>
      <c r="E89" s="87">
        <f t="shared" si="6"/>
        <v>26718</v>
      </c>
      <c r="F89" s="12">
        <f t="shared" si="6"/>
        <v>31997.399999999998</v>
      </c>
      <c r="G89" s="33">
        <f t="shared" si="6"/>
        <v>32149.5</v>
      </c>
      <c r="H89" s="101">
        <f t="shared" si="4"/>
        <v>105.080208660182</v>
      </c>
    </row>
    <row r="90" spans="1:8" ht="12.75" customHeight="1">
      <c r="A90" s="39" t="s">
        <v>119</v>
      </c>
      <c r="B90" s="86">
        <v>26718</v>
      </c>
      <c r="C90" s="12">
        <v>28510.1</v>
      </c>
      <c r="D90" s="33">
        <v>28416</v>
      </c>
      <c r="E90" s="86">
        <v>26718</v>
      </c>
      <c r="F90" s="12">
        <v>31507.7</v>
      </c>
      <c r="G90" s="33">
        <v>31501.7</v>
      </c>
      <c r="H90" s="101">
        <f t="shared" si="4"/>
        <v>110.85902308558559</v>
      </c>
    </row>
    <row r="91" spans="1:8" ht="12.75" customHeight="1">
      <c r="A91" s="39" t="s">
        <v>122</v>
      </c>
      <c r="B91" s="86"/>
      <c r="C91" s="12">
        <v>539.3</v>
      </c>
      <c r="D91" s="33">
        <v>538.2</v>
      </c>
      <c r="E91" s="86"/>
      <c r="F91" s="12">
        <v>419.1</v>
      </c>
      <c r="G91" s="33">
        <v>419.2</v>
      </c>
      <c r="H91" s="101">
        <f t="shared" si="4"/>
        <v>77.88926049795613</v>
      </c>
    </row>
    <row r="92" spans="1:8" ht="12.75" customHeight="1" hidden="1">
      <c r="A92" s="39" t="s">
        <v>136</v>
      </c>
      <c r="B92" s="86"/>
      <c r="C92" s="12"/>
      <c r="D92" s="33">
        <v>950</v>
      </c>
      <c r="E92" s="86"/>
      <c r="F92" s="12"/>
      <c r="G92" s="33"/>
      <c r="H92" s="101">
        <f t="shared" si="4"/>
        <v>0</v>
      </c>
    </row>
    <row r="93" spans="1:8" ht="12.75" customHeight="1">
      <c r="A93" s="39" t="s">
        <v>120</v>
      </c>
      <c r="B93" s="86"/>
      <c r="C93" s="12">
        <v>651.3</v>
      </c>
      <c r="D93" s="33">
        <v>691</v>
      </c>
      <c r="E93" s="86"/>
      <c r="F93" s="12">
        <v>70.6</v>
      </c>
      <c r="G93" s="33">
        <v>228.6</v>
      </c>
      <c r="H93" s="101">
        <f t="shared" si="4"/>
        <v>33.08248914616498</v>
      </c>
    </row>
    <row r="94" spans="1:8" ht="12.75" customHeight="1">
      <c r="A94" s="39" t="s">
        <v>125</v>
      </c>
      <c r="B94" s="84">
        <f aca="true" t="shared" si="7" ref="B94:G94">SUM(B95:B99)</f>
        <v>43621</v>
      </c>
      <c r="C94" s="10">
        <f t="shared" si="7"/>
        <v>47743.600000000006</v>
      </c>
      <c r="D94" s="31">
        <f t="shared" si="7"/>
        <v>47786</v>
      </c>
      <c r="E94" s="84">
        <f t="shared" si="7"/>
        <v>37885.1</v>
      </c>
      <c r="F94" s="10">
        <f t="shared" si="7"/>
        <v>37923.4</v>
      </c>
      <c r="G94" s="31">
        <f t="shared" si="7"/>
        <v>38078.399999999994</v>
      </c>
      <c r="H94" s="101">
        <f t="shared" si="4"/>
        <v>79.68526346628718</v>
      </c>
    </row>
    <row r="95" spans="1:8" ht="12.75" customHeight="1">
      <c r="A95" s="39" t="s">
        <v>119</v>
      </c>
      <c r="B95" s="84">
        <v>17579.8</v>
      </c>
      <c r="C95" s="10">
        <v>17579.8</v>
      </c>
      <c r="D95" s="31">
        <v>17579.8</v>
      </c>
      <c r="E95" s="84">
        <v>16250</v>
      </c>
      <c r="F95" s="10">
        <v>16250</v>
      </c>
      <c r="G95" s="31">
        <v>16250</v>
      </c>
      <c r="H95" s="101">
        <f t="shared" si="4"/>
        <v>92.4356363553624</v>
      </c>
    </row>
    <row r="96" spans="1:8" ht="12.75" customHeight="1">
      <c r="A96" s="39" t="s">
        <v>122</v>
      </c>
      <c r="B96" s="84">
        <v>4041.2</v>
      </c>
      <c r="C96" s="10"/>
      <c r="D96" s="31"/>
      <c r="E96" s="84"/>
      <c r="F96" s="10"/>
      <c r="G96" s="31"/>
      <c r="H96" s="103" t="s">
        <v>109</v>
      </c>
    </row>
    <row r="97" spans="1:8" ht="12.75" customHeight="1">
      <c r="A97" s="39" t="s">
        <v>126</v>
      </c>
      <c r="B97" s="84">
        <v>22000</v>
      </c>
      <c r="C97" s="10">
        <v>21475</v>
      </c>
      <c r="D97" s="31">
        <v>21475</v>
      </c>
      <c r="E97" s="84">
        <v>21635.1</v>
      </c>
      <c r="F97" s="10">
        <v>21635.1</v>
      </c>
      <c r="G97" s="31">
        <v>21672.7</v>
      </c>
      <c r="H97" s="101">
        <f t="shared" si="4"/>
        <v>100.92060535506404</v>
      </c>
    </row>
    <row r="98" spans="1:8" ht="12.75" customHeight="1">
      <c r="A98" s="39" t="s">
        <v>120</v>
      </c>
      <c r="B98" s="84"/>
      <c r="C98" s="10">
        <v>7968.8</v>
      </c>
      <c r="D98" s="31">
        <v>8011.2</v>
      </c>
      <c r="E98" s="84"/>
      <c r="F98" s="10">
        <v>38.3</v>
      </c>
      <c r="G98" s="31">
        <v>155.7</v>
      </c>
      <c r="H98" s="103" t="s">
        <v>109</v>
      </c>
    </row>
    <row r="99" spans="1:8" ht="12.75" customHeight="1">
      <c r="A99" s="39" t="s">
        <v>136</v>
      </c>
      <c r="B99" s="84"/>
      <c r="C99" s="54">
        <v>720</v>
      </c>
      <c r="D99" s="31">
        <v>720</v>
      </c>
      <c r="E99" s="84"/>
      <c r="F99" s="54"/>
      <c r="G99" s="31"/>
      <c r="H99" s="103" t="s">
        <v>109</v>
      </c>
    </row>
    <row r="100" spans="1:8" ht="12.75" customHeight="1">
      <c r="A100" s="39" t="s">
        <v>127</v>
      </c>
      <c r="B100" s="84">
        <f aca="true" t="shared" si="8" ref="B100:G100">B101+B104+B102+B103</f>
        <v>8154</v>
      </c>
      <c r="C100" s="10">
        <f t="shared" si="8"/>
        <v>8154</v>
      </c>
      <c r="D100" s="31">
        <f t="shared" si="8"/>
        <v>8676.5</v>
      </c>
      <c r="E100" s="84">
        <f t="shared" si="8"/>
        <v>8154</v>
      </c>
      <c r="F100" s="10">
        <f t="shared" si="8"/>
        <v>8101</v>
      </c>
      <c r="G100" s="31">
        <f t="shared" si="8"/>
        <v>8123.5</v>
      </c>
      <c r="H100" s="101">
        <f t="shared" si="4"/>
        <v>93.6264622831787</v>
      </c>
    </row>
    <row r="101" spans="1:8" ht="12.75" customHeight="1">
      <c r="A101" s="39" t="s">
        <v>119</v>
      </c>
      <c r="B101" s="84">
        <v>8154</v>
      </c>
      <c r="C101" s="10">
        <v>8154</v>
      </c>
      <c r="D101" s="31">
        <v>8154</v>
      </c>
      <c r="E101" s="84">
        <v>8154</v>
      </c>
      <c r="F101" s="10">
        <v>8101</v>
      </c>
      <c r="G101" s="31">
        <v>8101</v>
      </c>
      <c r="H101" s="101">
        <f t="shared" si="4"/>
        <v>99.35001226391955</v>
      </c>
    </row>
    <row r="102" spans="1:8" ht="12.75" customHeight="1">
      <c r="A102" s="154" t="s">
        <v>122</v>
      </c>
      <c r="B102" s="155"/>
      <c r="C102" s="156"/>
      <c r="D102" s="157">
        <v>22.5</v>
      </c>
      <c r="E102" s="155"/>
      <c r="F102" s="156"/>
      <c r="G102" s="157">
        <v>22.5</v>
      </c>
      <c r="H102" s="158">
        <f t="shared" si="4"/>
        <v>100</v>
      </c>
    </row>
    <row r="103" spans="1:8" ht="12.75" customHeight="1">
      <c r="A103" s="39" t="s">
        <v>136</v>
      </c>
      <c r="B103" s="84"/>
      <c r="C103" s="10"/>
      <c r="D103" s="31">
        <v>500</v>
      </c>
      <c r="E103" s="84"/>
      <c r="F103" s="10"/>
      <c r="G103" s="31"/>
      <c r="H103" s="101" t="s">
        <v>109</v>
      </c>
    </row>
    <row r="104" spans="1:8" ht="12.75" customHeight="1" hidden="1">
      <c r="A104" s="39" t="s">
        <v>120</v>
      </c>
      <c r="B104" s="84"/>
      <c r="C104" s="10"/>
      <c r="D104" s="31"/>
      <c r="E104" s="84"/>
      <c r="F104" s="10"/>
      <c r="G104" s="31"/>
      <c r="H104" s="103" t="s">
        <v>109</v>
      </c>
    </row>
    <row r="105" spans="1:8" ht="12.75" customHeight="1">
      <c r="A105" s="39" t="s">
        <v>128</v>
      </c>
      <c r="B105" s="84">
        <f aca="true" t="shared" si="9" ref="B105:G105">B106</f>
        <v>0</v>
      </c>
      <c r="C105" s="10">
        <f t="shared" si="9"/>
        <v>0</v>
      </c>
      <c r="D105" s="31">
        <f t="shared" si="9"/>
        <v>82.9</v>
      </c>
      <c r="E105" s="84">
        <f t="shared" si="9"/>
        <v>0</v>
      </c>
      <c r="F105" s="10">
        <f t="shared" si="9"/>
        <v>0</v>
      </c>
      <c r="G105" s="31">
        <f t="shared" si="9"/>
        <v>348.3</v>
      </c>
      <c r="H105" s="101">
        <f t="shared" si="4"/>
        <v>420.14475271411334</v>
      </c>
    </row>
    <row r="106" spans="1:8" ht="12.75" customHeight="1">
      <c r="A106" s="39" t="s">
        <v>203</v>
      </c>
      <c r="B106" s="84"/>
      <c r="C106" s="10"/>
      <c r="D106" s="31">
        <v>82.9</v>
      </c>
      <c r="E106" s="84"/>
      <c r="F106" s="10"/>
      <c r="G106" s="31">
        <v>348.3</v>
      </c>
      <c r="H106" s="101">
        <f t="shared" si="4"/>
        <v>420.14475271411334</v>
      </c>
    </row>
    <row r="107" spans="1:8" ht="12.75" customHeight="1">
      <c r="A107" s="39" t="s">
        <v>130</v>
      </c>
      <c r="B107" s="84">
        <f aca="true" t="shared" si="10" ref="B107:G107">B108+B109</f>
        <v>0</v>
      </c>
      <c r="C107" s="10">
        <f t="shared" si="10"/>
        <v>0</v>
      </c>
      <c r="D107" s="31">
        <f t="shared" si="10"/>
        <v>6184.6</v>
      </c>
      <c r="E107" s="84">
        <f t="shared" si="10"/>
        <v>0</v>
      </c>
      <c r="F107" s="10">
        <f t="shared" si="10"/>
        <v>0</v>
      </c>
      <c r="G107" s="31">
        <f t="shared" si="10"/>
        <v>3046.9</v>
      </c>
      <c r="H107" s="101">
        <f t="shared" si="4"/>
        <v>49.265918571936744</v>
      </c>
    </row>
    <row r="108" spans="1:8" ht="12.75" customHeight="1">
      <c r="A108" s="39" t="s">
        <v>129</v>
      </c>
      <c r="B108" s="84"/>
      <c r="C108" s="10"/>
      <c r="D108" s="31"/>
      <c r="E108" s="84"/>
      <c r="F108" s="10"/>
      <c r="G108" s="31">
        <v>7.4</v>
      </c>
      <c r="H108" s="103" t="s">
        <v>109</v>
      </c>
    </row>
    <row r="109" spans="1:8" ht="12.75" customHeight="1">
      <c r="A109" s="39" t="s">
        <v>120</v>
      </c>
      <c r="B109" s="84"/>
      <c r="C109" s="10"/>
      <c r="D109" s="31">
        <v>6184.6</v>
      </c>
      <c r="E109" s="84"/>
      <c r="F109" s="10"/>
      <c r="G109" s="31">
        <v>3039.5</v>
      </c>
      <c r="H109" s="101">
        <f t="shared" si="4"/>
        <v>49.146266533001324</v>
      </c>
    </row>
    <row r="110" spans="1:8" ht="12.75" customHeight="1">
      <c r="A110" s="39" t="s">
        <v>131</v>
      </c>
      <c r="B110" s="84">
        <f aca="true" t="shared" si="11" ref="B110:G110">SUM(B111:B114)</f>
        <v>27173</v>
      </c>
      <c r="C110" s="10">
        <f t="shared" si="11"/>
        <v>27078</v>
      </c>
      <c r="D110" s="31">
        <f t="shared" si="11"/>
        <v>27299.1</v>
      </c>
      <c r="E110" s="84">
        <f t="shared" si="11"/>
        <v>27984</v>
      </c>
      <c r="F110" s="10">
        <f t="shared" si="11"/>
        <v>27984</v>
      </c>
      <c r="G110" s="31">
        <f t="shared" si="11"/>
        <v>29539.2</v>
      </c>
      <c r="H110" s="101">
        <f t="shared" si="4"/>
        <v>108.20576502522061</v>
      </c>
    </row>
    <row r="111" spans="1:8" ht="12.75" customHeight="1">
      <c r="A111" s="39" t="s">
        <v>119</v>
      </c>
      <c r="B111" s="84">
        <v>27173</v>
      </c>
      <c r="C111" s="10">
        <v>27019</v>
      </c>
      <c r="D111" s="31">
        <v>27019</v>
      </c>
      <c r="E111" s="84">
        <v>27984</v>
      </c>
      <c r="F111" s="10">
        <v>27984</v>
      </c>
      <c r="G111" s="31">
        <v>27984</v>
      </c>
      <c r="H111" s="101">
        <f t="shared" si="4"/>
        <v>103.5715607535438</v>
      </c>
    </row>
    <row r="112" spans="1:8" ht="12.75" customHeight="1" hidden="1">
      <c r="A112" s="39" t="s">
        <v>122</v>
      </c>
      <c r="B112" s="84"/>
      <c r="C112" s="10"/>
      <c r="D112" s="31"/>
      <c r="E112" s="84"/>
      <c r="F112" s="10"/>
      <c r="G112" s="31"/>
      <c r="H112" s="103" t="s">
        <v>109</v>
      </c>
    </row>
    <row r="113" spans="1:8" ht="12.75" customHeight="1">
      <c r="A113" s="39" t="s">
        <v>120</v>
      </c>
      <c r="B113" s="84"/>
      <c r="C113" s="10">
        <v>59</v>
      </c>
      <c r="D113" s="31">
        <v>69.1</v>
      </c>
      <c r="E113" s="84"/>
      <c r="F113" s="10"/>
      <c r="G113" s="31"/>
      <c r="H113" s="103" t="s">
        <v>109</v>
      </c>
    </row>
    <row r="114" spans="1:8" ht="12.75" customHeight="1">
      <c r="A114" s="39" t="s">
        <v>136</v>
      </c>
      <c r="B114" s="84"/>
      <c r="C114" s="10"/>
      <c r="D114" s="31">
        <v>211</v>
      </c>
      <c r="E114" s="84"/>
      <c r="F114" s="10"/>
      <c r="G114" s="31">
        <v>1555.2</v>
      </c>
      <c r="H114" s="101">
        <f t="shared" si="4"/>
        <v>737.0616113744077</v>
      </c>
    </row>
    <row r="115" spans="1:8" ht="12.75" customHeight="1">
      <c r="A115" s="39" t="s">
        <v>237</v>
      </c>
      <c r="B115" s="84">
        <f aca="true" t="shared" si="12" ref="B115:G115">B116+B117</f>
        <v>0</v>
      </c>
      <c r="C115" s="10">
        <f t="shared" si="12"/>
        <v>0</v>
      </c>
      <c r="D115" s="31">
        <f t="shared" si="12"/>
        <v>6585.7</v>
      </c>
      <c r="E115" s="84">
        <f t="shared" si="12"/>
        <v>0</v>
      </c>
      <c r="F115" s="10">
        <f t="shared" si="12"/>
        <v>94.5</v>
      </c>
      <c r="G115" s="31">
        <f t="shared" si="12"/>
        <v>2241.5</v>
      </c>
      <c r="H115" s="101">
        <f t="shared" si="4"/>
        <v>34.03586558756093</v>
      </c>
    </row>
    <row r="116" spans="1:8" ht="12.75" customHeight="1">
      <c r="A116" s="39" t="s">
        <v>203</v>
      </c>
      <c r="B116" s="84"/>
      <c r="C116" s="10"/>
      <c r="D116" s="31">
        <v>102</v>
      </c>
      <c r="E116" s="84"/>
      <c r="F116" s="10">
        <v>94.5</v>
      </c>
      <c r="G116" s="31">
        <v>113.4</v>
      </c>
      <c r="H116" s="101">
        <f t="shared" si="4"/>
        <v>111.1764705882353</v>
      </c>
    </row>
    <row r="117" spans="1:8" ht="12.75" customHeight="1">
      <c r="A117" s="39" t="s">
        <v>136</v>
      </c>
      <c r="B117" s="84"/>
      <c r="C117" s="10"/>
      <c r="D117" s="31">
        <v>6483.7</v>
      </c>
      <c r="E117" s="84"/>
      <c r="F117" s="10"/>
      <c r="G117" s="31">
        <v>2128.1</v>
      </c>
      <c r="H117" s="101">
        <f t="shared" si="4"/>
        <v>32.82230824991903</v>
      </c>
    </row>
    <row r="118" spans="1:8" ht="12.75" customHeight="1">
      <c r="A118" s="39" t="s">
        <v>132</v>
      </c>
      <c r="B118" s="84">
        <f aca="true" t="shared" si="13" ref="B118:G118">B119+B121+B120</f>
        <v>4000</v>
      </c>
      <c r="C118" s="10">
        <f t="shared" si="13"/>
        <v>4366.4</v>
      </c>
      <c r="D118" s="31">
        <f t="shared" si="13"/>
        <v>9459.3</v>
      </c>
      <c r="E118" s="84">
        <f t="shared" si="13"/>
        <v>4000</v>
      </c>
      <c r="F118" s="10">
        <f t="shared" si="13"/>
        <v>4007.8</v>
      </c>
      <c r="G118" s="31">
        <f t="shared" si="13"/>
        <v>58895.4</v>
      </c>
      <c r="H118" s="101">
        <f t="shared" si="4"/>
        <v>622.6190098633092</v>
      </c>
    </row>
    <row r="119" spans="1:8" ht="12.75" customHeight="1">
      <c r="A119" s="39" t="s">
        <v>133</v>
      </c>
      <c r="B119" s="84">
        <v>4000</v>
      </c>
      <c r="C119" s="10">
        <v>4148.7</v>
      </c>
      <c r="D119" s="31">
        <v>8812.9</v>
      </c>
      <c r="E119" s="84">
        <v>4000</v>
      </c>
      <c r="F119" s="10">
        <v>4007.8</v>
      </c>
      <c r="G119" s="31">
        <v>8479.9</v>
      </c>
      <c r="H119" s="101">
        <f t="shared" si="4"/>
        <v>96.2214481044832</v>
      </c>
    </row>
    <row r="120" spans="1:8" ht="12.75" customHeight="1" hidden="1">
      <c r="A120" s="39" t="s">
        <v>232</v>
      </c>
      <c r="B120" s="84"/>
      <c r="C120" s="10"/>
      <c r="D120" s="31"/>
      <c r="E120" s="84"/>
      <c r="F120" s="10"/>
      <c r="G120" s="31"/>
      <c r="H120" s="103" t="s">
        <v>109</v>
      </c>
    </row>
    <row r="121" spans="1:8" ht="12.75" customHeight="1">
      <c r="A121" s="39" t="s">
        <v>233</v>
      </c>
      <c r="B121" s="84"/>
      <c r="C121" s="10">
        <v>217.7</v>
      </c>
      <c r="D121" s="31">
        <v>646.4</v>
      </c>
      <c r="E121" s="84"/>
      <c r="F121" s="10"/>
      <c r="G121" s="31">
        <v>50415.5</v>
      </c>
      <c r="H121" s="101">
        <f t="shared" si="4"/>
        <v>7799.427599009901</v>
      </c>
    </row>
    <row r="122" spans="1:8" ht="12.75" customHeight="1">
      <c r="A122" s="61" t="s">
        <v>64</v>
      </c>
      <c r="B122" s="85">
        <f aca="true" t="shared" si="14" ref="B122:G122">SUM(B123:B129)</f>
        <v>18706.6</v>
      </c>
      <c r="C122" s="11">
        <f t="shared" si="14"/>
        <v>20564.6</v>
      </c>
      <c r="D122" s="32">
        <f t="shared" si="14"/>
        <v>25004.6</v>
      </c>
      <c r="E122" s="85">
        <f t="shared" si="14"/>
        <v>18706.6</v>
      </c>
      <c r="F122" s="11">
        <f t="shared" si="14"/>
        <v>38844.100000000006</v>
      </c>
      <c r="G122" s="32">
        <f t="shared" si="14"/>
        <v>39654.200000000004</v>
      </c>
      <c r="H122" s="102">
        <f t="shared" si="4"/>
        <v>158.58761987794247</v>
      </c>
    </row>
    <row r="123" spans="1:8" ht="12.75" customHeight="1">
      <c r="A123" s="59" t="s">
        <v>65</v>
      </c>
      <c r="B123" s="84">
        <v>18706.6</v>
      </c>
      <c r="C123" s="10">
        <v>18706.6</v>
      </c>
      <c r="D123" s="31">
        <v>19500.6</v>
      </c>
      <c r="E123" s="84">
        <v>18706.6</v>
      </c>
      <c r="F123" s="10">
        <v>35228.8</v>
      </c>
      <c r="G123" s="31">
        <v>35551.8</v>
      </c>
      <c r="H123" s="101">
        <f t="shared" si="4"/>
        <v>182.31131349804625</v>
      </c>
    </row>
    <row r="124" spans="1:8" ht="12.75" customHeight="1">
      <c r="A124" s="59" t="s">
        <v>171</v>
      </c>
      <c r="B124" s="84"/>
      <c r="C124" s="10"/>
      <c r="D124" s="31">
        <v>37.5</v>
      </c>
      <c r="E124" s="84"/>
      <c r="F124" s="10"/>
      <c r="G124" s="31"/>
      <c r="H124" s="103" t="s">
        <v>109</v>
      </c>
    </row>
    <row r="125" spans="1:8" ht="12.75" customHeight="1">
      <c r="A125" s="59" t="s">
        <v>172</v>
      </c>
      <c r="B125" s="84"/>
      <c r="C125" s="10"/>
      <c r="D125" s="31">
        <v>550.2</v>
      </c>
      <c r="E125" s="84"/>
      <c r="F125" s="10"/>
      <c r="G125" s="31">
        <v>150.8</v>
      </c>
      <c r="H125" s="103" t="s">
        <v>109</v>
      </c>
    </row>
    <row r="126" spans="1:8" ht="12.75" customHeight="1">
      <c r="A126" s="59" t="s">
        <v>137</v>
      </c>
      <c r="B126" s="84"/>
      <c r="C126" s="10"/>
      <c r="D126" s="31">
        <v>2658.3</v>
      </c>
      <c r="E126" s="84"/>
      <c r="F126" s="10"/>
      <c r="G126" s="31">
        <v>23</v>
      </c>
      <c r="H126" s="101">
        <f t="shared" si="4"/>
        <v>0.8652146108415151</v>
      </c>
    </row>
    <row r="127" spans="1:8" ht="12.75" customHeight="1">
      <c r="A127" s="59" t="s">
        <v>66</v>
      </c>
      <c r="B127" s="84"/>
      <c r="C127" s="10">
        <v>1858</v>
      </c>
      <c r="D127" s="31">
        <v>2258</v>
      </c>
      <c r="E127" s="84"/>
      <c r="F127" s="10">
        <v>3615.3</v>
      </c>
      <c r="G127" s="31">
        <v>3928.6</v>
      </c>
      <c r="H127" s="101">
        <f t="shared" si="4"/>
        <v>173.98582816651904</v>
      </c>
    </row>
    <row r="128" spans="1:8" ht="12.75" customHeight="1" hidden="1">
      <c r="A128" s="59" t="s">
        <v>67</v>
      </c>
      <c r="B128" s="84"/>
      <c r="C128" s="10"/>
      <c r="D128" s="31"/>
      <c r="E128" s="84"/>
      <c r="F128" s="10"/>
      <c r="G128" s="31"/>
      <c r="H128" s="103" t="s">
        <v>109</v>
      </c>
    </row>
    <row r="129" spans="1:8" ht="12.75" customHeight="1" hidden="1">
      <c r="A129" s="39" t="s">
        <v>238</v>
      </c>
      <c r="B129" s="84"/>
      <c r="C129" s="10"/>
      <c r="D129" s="31"/>
      <c r="E129" s="84"/>
      <c r="F129" s="10"/>
      <c r="G129" s="31"/>
      <c r="H129" s="103" t="s">
        <v>109</v>
      </c>
    </row>
    <row r="130" spans="1:8" ht="12.75" customHeight="1">
      <c r="A130" s="58" t="s">
        <v>40</v>
      </c>
      <c r="B130" s="84"/>
      <c r="C130" s="11">
        <v>15306.5</v>
      </c>
      <c r="D130" s="29">
        <v>18052.2</v>
      </c>
      <c r="E130" s="84"/>
      <c r="F130" s="11">
        <v>46897.7</v>
      </c>
      <c r="G130" s="29">
        <v>52310.3</v>
      </c>
      <c r="H130" s="102">
        <f>G130/D130*100</f>
        <v>289.77243770842335</v>
      </c>
    </row>
    <row r="131" spans="1:8" ht="21.75" customHeight="1" thickBot="1">
      <c r="A131" s="62" t="s">
        <v>4</v>
      </c>
      <c r="B131" s="88">
        <f>B10+B12+B13+B67+B130+B47+B122</f>
        <v>3209466</v>
      </c>
      <c r="C131" s="13">
        <f>C10+C12+C13+C47+C60+C67+C122+C130+C42</f>
        <v>8835364.199999997</v>
      </c>
      <c r="D131" s="34">
        <f>D10+D12+D13+D47+D60+D67+D122+D130+D42</f>
        <v>8888478.299999997</v>
      </c>
      <c r="E131" s="88">
        <f>E10+E12+E13+E67+E130+E47+E122</f>
        <v>3295000.7</v>
      </c>
      <c r="F131" s="13">
        <f>F10+F12+F13+F47+F60+F67+F122+F130+F42</f>
        <v>8706321.299999997</v>
      </c>
      <c r="G131" s="34">
        <f>G10+G12+G13+G47+G60+G67+G122+G130+G42</f>
        <v>8751138.499999998</v>
      </c>
      <c r="H131" s="104">
        <f>G131/D131*100</f>
        <v>98.45485587786158</v>
      </c>
    </row>
    <row r="132" spans="1:8" ht="21.75" customHeight="1">
      <c r="A132" s="58" t="s">
        <v>7</v>
      </c>
      <c r="B132" s="56"/>
      <c r="C132" s="10"/>
      <c r="D132" s="31"/>
      <c r="E132" s="56"/>
      <c r="F132" s="10"/>
      <c r="G132" s="31"/>
      <c r="H132" s="101"/>
    </row>
    <row r="133" spans="1:8" ht="19.5" customHeight="1">
      <c r="A133" s="58" t="s">
        <v>15</v>
      </c>
      <c r="B133" s="56">
        <f aca="true" t="shared" si="15" ref="B133:G133">B134+B147</f>
        <v>43400</v>
      </c>
      <c r="C133" s="8">
        <f t="shared" si="15"/>
        <v>49510</v>
      </c>
      <c r="D133" s="29">
        <f t="shared" si="15"/>
        <v>41467.6</v>
      </c>
      <c r="E133" s="56">
        <f t="shared" si="15"/>
        <v>44635</v>
      </c>
      <c r="F133" s="8">
        <f t="shared" si="15"/>
        <v>48467</v>
      </c>
      <c r="G133" s="29">
        <f t="shared" si="15"/>
        <v>41889</v>
      </c>
      <c r="H133" s="102">
        <f>G133/D133*100</f>
        <v>101.0162150691142</v>
      </c>
    </row>
    <row r="134" spans="1:8" ht="15" customHeight="1">
      <c r="A134" s="63" t="s">
        <v>44</v>
      </c>
      <c r="B134" s="89">
        <f aca="true" t="shared" si="16" ref="B134:G134">SUM(B136:B146)</f>
        <v>40400</v>
      </c>
      <c r="C134" s="14">
        <f t="shared" si="16"/>
        <v>48716</v>
      </c>
      <c r="D134" s="35">
        <f t="shared" si="16"/>
        <v>40673.6</v>
      </c>
      <c r="E134" s="89">
        <f t="shared" si="16"/>
        <v>44635</v>
      </c>
      <c r="F134" s="14">
        <f t="shared" si="16"/>
        <v>47807</v>
      </c>
      <c r="G134" s="35">
        <f t="shared" si="16"/>
        <v>41229</v>
      </c>
      <c r="H134" s="105">
        <f>G134/D134*100</f>
        <v>101.36550489752567</v>
      </c>
    </row>
    <row r="135" spans="1:8" ht="10.5" customHeight="1">
      <c r="A135" s="60" t="s">
        <v>3</v>
      </c>
      <c r="B135" s="84"/>
      <c r="C135" s="10"/>
      <c r="D135" s="31"/>
      <c r="E135" s="84"/>
      <c r="F135" s="10"/>
      <c r="G135" s="31"/>
      <c r="H135" s="101"/>
    </row>
    <row r="136" spans="1:8" ht="12.75" customHeight="1">
      <c r="A136" s="39" t="s">
        <v>8</v>
      </c>
      <c r="B136" s="84">
        <v>18747</v>
      </c>
      <c r="C136" s="10">
        <v>18747</v>
      </c>
      <c r="D136" s="31">
        <v>14101</v>
      </c>
      <c r="E136" s="84">
        <v>19432</v>
      </c>
      <c r="F136" s="10">
        <v>18982</v>
      </c>
      <c r="G136" s="31">
        <v>15534</v>
      </c>
      <c r="H136" s="101">
        <f>G136/D136*100</f>
        <v>110.1623998297993</v>
      </c>
    </row>
    <row r="137" spans="1:8" ht="12.75" customHeight="1">
      <c r="A137" s="39" t="s">
        <v>9</v>
      </c>
      <c r="B137" s="84">
        <v>4767</v>
      </c>
      <c r="C137" s="10">
        <v>4767</v>
      </c>
      <c r="D137" s="31">
        <v>3633.1</v>
      </c>
      <c r="E137" s="84">
        <v>4442</v>
      </c>
      <c r="F137" s="10">
        <v>4892</v>
      </c>
      <c r="G137" s="31">
        <v>3901.4</v>
      </c>
      <c r="H137" s="101">
        <f>G137/D137*100</f>
        <v>107.38487792794034</v>
      </c>
    </row>
    <row r="138" spans="1:8" ht="12.75" customHeight="1">
      <c r="A138" s="39" t="s">
        <v>10</v>
      </c>
      <c r="B138" s="84">
        <v>1150</v>
      </c>
      <c r="C138" s="10">
        <v>1300</v>
      </c>
      <c r="D138" s="31">
        <v>992.8</v>
      </c>
      <c r="E138" s="84">
        <v>1350</v>
      </c>
      <c r="F138" s="10">
        <v>1080</v>
      </c>
      <c r="G138" s="31">
        <v>833.2</v>
      </c>
      <c r="H138" s="101">
        <f>G138/D138*100</f>
        <v>83.9242546333602</v>
      </c>
    </row>
    <row r="139" spans="1:8" ht="12.75" customHeight="1">
      <c r="A139" s="39" t="s">
        <v>11</v>
      </c>
      <c r="B139" s="84">
        <v>7581</v>
      </c>
      <c r="C139" s="10">
        <v>9041</v>
      </c>
      <c r="D139" s="31">
        <v>7715.7</v>
      </c>
      <c r="E139" s="84">
        <v>10256</v>
      </c>
      <c r="F139" s="10">
        <v>11058</v>
      </c>
      <c r="G139" s="31">
        <v>9740.4</v>
      </c>
      <c r="H139" s="101">
        <f>G139/D139*100</f>
        <v>126.24130020607333</v>
      </c>
    </row>
    <row r="140" spans="1:8" ht="12.75" customHeight="1" hidden="1">
      <c r="A140" s="39" t="s">
        <v>32</v>
      </c>
      <c r="B140" s="84"/>
      <c r="C140" s="10"/>
      <c r="D140" s="31"/>
      <c r="E140" s="84"/>
      <c r="F140" s="10"/>
      <c r="G140" s="31"/>
      <c r="H140" s="101" t="e">
        <f>G140/D140*100</f>
        <v>#DIV/0!</v>
      </c>
    </row>
    <row r="141" spans="1:8" ht="12.75" customHeight="1">
      <c r="A141" s="39" t="s">
        <v>33</v>
      </c>
      <c r="B141" s="84">
        <v>500</v>
      </c>
      <c r="C141" s="10">
        <v>500</v>
      </c>
      <c r="D141" s="31"/>
      <c r="E141" s="84">
        <v>500</v>
      </c>
      <c r="F141" s="10">
        <v>500</v>
      </c>
      <c r="G141" s="31"/>
      <c r="H141" s="103" t="s">
        <v>109</v>
      </c>
    </row>
    <row r="142" spans="1:8" ht="12.75" customHeight="1">
      <c r="A142" s="39" t="s">
        <v>297</v>
      </c>
      <c r="B142" s="84"/>
      <c r="C142" s="10">
        <v>4000</v>
      </c>
      <c r="D142" s="31">
        <v>4000</v>
      </c>
      <c r="E142" s="84"/>
      <c r="F142" s="10">
        <v>1500</v>
      </c>
      <c r="G142" s="31">
        <v>1500</v>
      </c>
      <c r="H142" s="101">
        <f>G142/D142*100</f>
        <v>37.5</v>
      </c>
    </row>
    <row r="143" spans="1:8" ht="12.75" customHeight="1" hidden="1">
      <c r="A143" s="64" t="s">
        <v>138</v>
      </c>
      <c r="B143" s="84"/>
      <c r="C143" s="10"/>
      <c r="D143" s="31"/>
      <c r="E143" s="84"/>
      <c r="F143" s="10"/>
      <c r="G143" s="31"/>
      <c r="H143" s="103" t="s">
        <v>109</v>
      </c>
    </row>
    <row r="144" spans="1:8" ht="12.75" customHeight="1" hidden="1">
      <c r="A144" s="39" t="s">
        <v>93</v>
      </c>
      <c r="B144" s="84"/>
      <c r="C144" s="10"/>
      <c r="D144" s="31"/>
      <c r="E144" s="84"/>
      <c r="F144" s="10"/>
      <c r="G144" s="31"/>
      <c r="H144" s="103" t="s">
        <v>109</v>
      </c>
    </row>
    <row r="145" spans="1:8" ht="12.75" customHeight="1" hidden="1">
      <c r="A145" s="39" t="s">
        <v>57</v>
      </c>
      <c r="B145" s="84"/>
      <c r="C145" s="10"/>
      <c r="D145" s="31"/>
      <c r="E145" s="84"/>
      <c r="F145" s="10"/>
      <c r="G145" s="31"/>
      <c r="H145" s="101" t="e">
        <f>G145/D145*100</f>
        <v>#DIV/0!</v>
      </c>
    </row>
    <row r="146" spans="1:8" ht="12.75" customHeight="1">
      <c r="A146" s="39" t="s">
        <v>12</v>
      </c>
      <c r="B146" s="84">
        <v>7655</v>
      </c>
      <c r="C146" s="10">
        <v>10361</v>
      </c>
      <c r="D146" s="31">
        <v>10231</v>
      </c>
      <c r="E146" s="84">
        <v>8655</v>
      </c>
      <c r="F146" s="10">
        <v>9795</v>
      </c>
      <c r="G146" s="31">
        <v>9720</v>
      </c>
      <c r="H146" s="101">
        <f>G146/D146*100</f>
        <v>95.00537581859055</v>
      </c>
    </row>
    <row r="147" spans="1:8" ht="15" customHeight="1">
      <c r="A147" s="63" t="s">
        <v>45</v>
      </c>
      <c r="B147" s="89">
        <f aca="true" t="shared" si="17" ref="B147:G147">SUM(B149:B152)</f>
        <v>3000</v>
      </c>
      <c r="C147" s="14">
        <f t="shared" si="17"/>
        <v>794</v>
      </c>
      <c r="D147" s="35">
        <f t="shared" si="17"/>
        <v>794</v>
      </c>
      <c r="E147" s="89">
        <f t="shared" si="17"/>
        <v>0</v>
      </c>
      <c r="F147" s="14">
        <f t="shared" si="17"/>
        <v>660</v>
      </c>
      <c r="G147" s="35">
        <f t="shared" si="17"/>
        <v>660</v>
      </c>
      <c r="H147" s="105">
        <f>G147/D147*100</f>
        <v>83.12342569269522</v>
      </c>
    </row>
    <row r="148" spans="1:8" ht="10.5" customHeight="1">
      <c r="A148" s="60" t="s">
        <v>3</v>
      </c>
      <c r="B148" s="84"/>
      <c r="C148" s="10"/>
      <c r="D148" s="31"/>
      <c r="E148" s="84"/>
      <c r="F148" s="10"/>
      <c r="G148" s="31"/>
      <c r="H148" s="101"/>
    </row>
    <row r="149" spans="1:8" ht="12.75" customHeight="1">
      <c r="A149" s="64" t="s">
        <v>298</v>
      </c>
      <c r="B149" s="84">
        <v>3000</v>
      </c>
      <c r="C149" s="10"/>
      <c r="D149" s="31"/>
      <c r="E149" s="84"/>
      <c r="F149" s="10"/>
      <c r="G149" s="31"/>
      <c r="H149" s="103" t="s">
        <v>109</v>
      </c>
    </row>
    <row r="150" spans="1:8" ht="12.75" customHeight="1" hidden="1">
      <c r="A150" s="37" t="s">
        <v>93</v>
      </c>
      <c r="B150" s="84"/>
      <c r="C150" s="10"/>
      <c r="D150" s="31"/>
      <c r="E150" s="84"/>
      <c r="F150" s="10"/>
      <c r="G150" s="31"/>
      <c r="H150" s="103" t="s">
        <v>109</v>
      </c>
    </row>
    <row r="151" spans="1:8" ht="12.75" customHeight="1" hidden="1">
      <c r="A151" s="37" t="s">
        <v>54</v>
      </c>
      <c r="B151" s="84"/>
      <c r="C151" s="10"/>
      <c r="D151" s="31"/>
      <c r="E151" s="84"/>
      <c r="F151" s="10"/>
      <c r="G151" s="31"/>
      <c r="H151" s="103" t="s">
        <v>109</v>
      </c>
    </row>
    <row r="152" spans="1:8" ht="12.75" customHeight="1" thickBot="1">
      <c r="A152" s="65" t="s">
        <v>12</v>
      </c>
      <c r="B152" s="90"/>
      <c r="C152" s="6">
        <v>794</v>
      </c>
      <c r="D152" s="36">
        <v>794</v>
      </c>
      <c r="E152" s="90"/>
      <c r="F152" s="6">
        <v>660</v>
      </c>
      <c r="G152" s="36">
        <v>660</v>
      </c>
      <c r="H152" s="106">
        <f>G152/D152*100</f>
        <v>83.12342569269522</v>
      </c>
    </row>
    <row r="153" spans="1:8" ht="19.5" customHeight="1">
      <c r="A153" s="58" t="s">
        <v>16</v>
      </c>
      <c r="B153" s="56">
        <f aca="true" t="shared" si="18" ref="B153:G153">B154+B179</f>
        <v>296656</v>
      </c>
      <c r="C153" s="8">
        <f t="shared" si="18"/>
        <v>302972.3</v>
      </c>
      <c r="D153" s="29">
        <f t="shared" si="18"/>
        <v>272818.4999999999</v>
      </c>
      <c r="E153" s="56">
        <f t="shared" si="18"/>
        <v>290269.80000000005</v>
      </c>
      <c r="F153" s="8">
        <f t="shared" si="18"/>
        <v>302898.6</v>
      </c>
      <c r="G153" s="29">
        <f t="shared" si="18"/>
        <v>286624.10000000003</v>
      </c>
      <c r="H153" s="118">
        <f>G153/D153*100</f>
        <v>105.06036064269841</v>
      </c>
    </row>
    <row r="154" spans="1:8" ht="15" customHeight="1">
      <c r="A154" s="63" t="s">
        <v>44</v>
      </c>
      <c r="B154" s="89">
        <f aca="true" t="shared" si="19" ref="B154:G154">SUM(B156:B178)</f>
        <v>293649.2</v>
      </c>
      <c r="C154" s="14">
        <f t="shared" si="19"/>
        <v>302640.3</v>
      </c>
      <c r="D154" s="35">
        <f t="shared" si="19"/>
        <v>272508.3999999999</v>
      </c>
      <c r="E154" s="89">
        <f t="shared" si="19"/>
        <v>290269.80000000005</v>
      </c>
      <c r="F154" s="14">
        <f t="shared" si="19"/>
        <v>301706.6</v>
      </c>
      <c r="G154" s="35">
        <f t="shared" si="19"/>
        <v>286552.10000000003</v>
      </c>
      <c r="H154" s="119">
        <f>G154/D154*100</f>
        <v>105.15349251619404</v>
      </c>
    </row>
    <row r="155" spans="1:8" ht="10.5" customHeight="1">
      <c r="A155" s="60" t="s">
        <v>3</v>
      </c>
      <c r="B155" s="84"/>
      <c r="C155" s="10"/>
      <c r="D155" s="31"/>
      <c r="E155" s="84"/>
      <c r="F155" s="10"/>
      <c r="G155" s="31"/>
      <c r="H155" s="120"/>
    </row>
    <row r="156" spans="1:8" ht="12.75" customHeight="1">
      <c r="A156" s="39" t="s">
        <v>13</v>
      </c>
      <c r="B156" s="84">
        <v>134207</v>
      </c>
      <c r="C156" s="10">
        <v>136247</v>
      </c>
      <c r="D156" s="31">
        <v>120912.5</v>
      </c>
      <c r="E156" s="84">
        <v>134207</v>
      </c>
      <c r="F156" s="10">
        <v>134175</v>
      </c>
      <c r="G156" s="31">
        <v>131472</v>
      </c>
      <c r="H156" s="120">
        <f aca="true" t="shared" si="20" ref="H156:H174">G156/D156*100</f>
        <v>108.73317481649953</v>
      </c>
    </row>
    <row r="157" spans="1:8" ht="12.75" customHeight="1">
      <c r="A157" s="39" t="s">
        <v>9</v>
      </c>
      <c r="B157" s="84">
        <v>45321</v>
      </c>
      <c r="C157" s="10">
        <v>45321</v>
      </c>
      <c r="D157" s="31">
        <v>41423.8</v>
      </c>
      <c r="E157" s="84">
        <v>45355.2</v>
      </c>
      <c r="F157" s="10">
        <v>45355.2</v>
      </c>
      <c r="G157" s="31">
        <v>45148.7</v>
      </c>
      <c r="H157" s="120">
        <f t="shared" si="20"/>
        <v>108.99217358137108</v>
      </c>
    </row>
    <row r="158" spans="1:8" ht="12.75" customHeight="1">
      <c r="A158" s="39" t="s">
        <v>265</v>
      </c>
      <c r="B158" s="84">
        <v>200</v>
      </c>
      <c r="C158" s="10">
        <v>200</v>
      </c>
      <c r="D158" s="31">
        <v>168.1</v>
      </c>
      <c r="E158" s="84">
        <v>200</v>
      </c>
      <c r="F158" s="10">
        <v>200</v>
      </c>
      <c r="G158" s="31">
        <v>189.4</v>
      </c>
      <c r="H158" s="120">
        <f t="shared" si="20"/>
        <v>112.67102914931588</v>
      </c>
    </row>
    <row r="159" spans="1:8" ht="12.75" customHeight="1">
      <c r="A159" s="39" t="s">
        <v>11</v>
      </c>
      <c r="B159" s="84">
        <v>35864</v>
      </c>
      <c r="C159" s="10">
        <v>36314</v>
      </c>
      <c r="D159" s="31">
        <v>31288.3</v>
      </c>
      <c r="E159" s="84">
        <v>35318.6</v>
      </c>
      <c r="F159" s="10">
        <v>36355.4</v>
      </c>
      <c r="G159" s="31">
        <v>28065.2</v>
      </c>
      <c r="H159" s="120">
        <f t="shared" si="20"/>
        <v>89.69870526682499</v>
      </c>
    </row>
    <row r="160" spans="1:8" ht="12.75" customHeight="1">
      <c r="A160" s="39" t="s">
        <v>82</v>
      </c>
      <c r="B160" s="84">
        <v>40</v>
      </c>
      <c r="C160" s="10">
        <v>40</v>
      </c>
      <c r="D160" s="31">
        <v>1.3</v>
      </c>
      <c r="E160" s="84"/>
      <c r="F160" s="10"/>
      <c r="G160" s="31"/>
      <c r="H160" s="103" t="s">
        <v>109</v>
      </c>
    </row>
    <row r="161" spans="1:8" ht="12.75" customHeight="1">
      <c r="A161" s="39" t="s">
        <v>14</v>
      </c>
      <c r="B161" s="84">
        <v>152</v>
      </c>
      <c r="C161" s="10">
        <v>152</v>
      </c>
      <c r="D161" s="31">
        <v>113.1</v>
      </c>
      <c r="E161" s="84">
        <v>152</v>
      </c>
      <c r="F161" s="10">
        <v>152</v>
      </c>
      <c r="G161" s="31">
        <v>35.3</v>
      </c>
      <c r="H161" s="120">
        <f t="shared" si="20"/>
        <v>31.21131741821397</v>
      </c>
    </row>
    <row r="162" spans="1:8" ht="12.75" customHeight="1" hidden="1">
      <c r="A162" s="39" t="s">
        <v>173</v>
      </c>
      <c r="B162" s="84"/>
      <c r="C162" s="10"/>
      <c r="D162" s="31"/>
      <c r="E162" s="84"/>
      <c r="F162" s="10"/>
      <c r="G162" s="31"/>
      <c r="H162" s="120" t="e">
        <f t="shared" si="20"/>
        <v>#DIV/0!</v>
      </c>
    </row>
    <row r="163" spans="1:8" ht="12.75" customHeight="1" hidden="1">
      <c r="A163" s="39" t="s">
        <v>174</v>
      </c>
      <c r="B163" s="84"/>
      <c r="C163" s="10"/>
      <c r="D163" s="31"/>
      <c r="E163" s="84"/>
      <c r="F163" s="10"/>
      <c r="G163" s="31"/>
      <c r="H163" s="120" t="e">
        <f t="shared" si="20"/>
        <v>#DIV/0!</v>
      </c>
    </row>
    <row r="164" spans="1:8" ht="12.75" customHeight="1">
      <c r="A164" s="39" t="s">
        <v>266</v>
      </c>
      <c r="B164" s="84">
        <v>74842</v>
      </c>
      <c r="C164" s="10">
        <v>74842</v>
      </c>
      <c r="D164" s="31">
        <v>71583.8</v>
      </c>
      <c r="E164" s="84">
        <v>74842</v>
      </c>
      <c r="F164" s="10">
        <v>74842</v>
      </c>
      <c r="G164" s="31">
        <v>73660.9</v>
      </c>
      <c r="H164" s="120">
        <f t="shared" si="20"/>
        <v>102.90163416862472</v>
      </c>
    </row>
    <row r="165" spans="1:8" ht="12.75" customHeight="1">
      <c r="A165" s="39" t="s">
        <v>251</v>
      </c>
      <c r="B165" s="84">
        <v>3023.2</v>
      </c>
      <c r="C165" s="10">
        <v>4040.3</v>
      </c>
      <c r="D165" s="31">
        <v>2069.8</v>
      </c>
      <c r="E165" s="84">
        <v>195</v>
      </c>
      <c r="F165" s="10">
        <v>2662.7</v>
      </c>
      <c r="G165" s="31">
        <v>1504.7</v>
      </c>
      <c r="H165" s="120">
        <f t="shared" si="20"/>
        <v>72.69784520243502</v>
      </c>
    </row>
    <row r="166" spans="1:8" ht="12.75" customHeight="1" hidden="1">
      <c r="A166" s="39" t="s">
        <v>239</v>
      </c>
      <c r="B166" s="84"/>
      <c r="C166" s="10"/>
      <c r="D166" s="31"/>
      <c r="E166" s="84"/>
      <c r="F166" s="10"/>
      <c r="G166" s="31"/>
      <c r="H166" s="120" t="e">
        <f t="shared" si="20"/>
        <v>#DIV/0!</v>
      </c>
    </row>
    <row r="167" spans="1:8" ht="12.75" customHeight="1">
      <c r="A167" s="39" t="s">
        <v>324</v>
      </c>
      <c r="B167" s="84"/>
      <c r="C167" s="10"/>
      <c r="D167" s="31"/>
      <c r="E167" s="84"/>
      <c r="F167" s="10">
        <v>100</v>
      </c>
      <c r="G167" s="31">
        <v>69.2</v>
      </c>
      <c r="H167" s="121" t="s">
        <v>109</v>
      </c>
    </row>
    <row r="168" spans="1:8" ht="12.75" customHeight="1">
      <c r="A168" s="39" t="s">
        <v>271</v>
      </c>
      <c r="B168" s="84"/>
      <c r="C168" s="10">
        <v>120</v>
      </c>
      <c r="D168" s="31">
        <v>20.8</v>
      </c>
      <c r="E168" s="84"/>
      <c r="F168" s="10">
        <v>20</v>
      </c>
      <c r="G168" s="31">
        <v>9.6</v>
      </c>
      <c r="H168" s="120">
        <f t="shared" si="20"/>
        <v>46.15384615384615</v>
      </c>
    </row>
    <row r="169" spans="1:8" ht="12.75" customHeight="1">
      <c r="A169" s="39" t="s">
        <v>272</v>
      </c>
      <c r="B169" s="84"/>
      <c r="C169" s="10">
        <v>156.7</v>
      </c>
      <c r="D169" s="31"/>
      <c r="E169" s="84"/>
      <c r="F169" s="10"/>
      <c r="G169" s="31"/>
      <c r="H169" s="121" t="s">
        <v>109</v>
      </c>
    </row>
    <row r="170" spans="1:8" ht="12.75" customHeight="1">
      <c r="A170" s="39" t="s">
        <v>323</v>
      </c>
      <c r="B170" s="84"/>
      <c r="C170" s="10"/>
      <c r="D170" s="31"/>
      <c r="E170" s="84"/>
      <c r="F170" s="10">
        <v>100</v>
      </c>
      <c r="G170" s="31"/>
      <c r="H170" s="121" t="s">
        <v>109</v>
      </c>
    </row>
    <row r="171" spans="1:8" ht="12.75" customHeight="1" hidden="1">
      <c r="A171" s="39" t="s">
        <v>213</v>
      </c>
      <c r="B171" s="84"/>
      <c r="C171" s="10"/>
      <c r="D171" s="31"/>
      <c r="E171" s="84"/>
      <c r="F171" s="10"/>
      <c r="G171" s="31"/>
      <c r="H171" s="120" t="e">
        <f t="shared" si="20"/>
        <v>#DIV/0!</v>
      </c>
    </row>
    <row r="172" spans="1:8" ht="12.75" customHeight="1" hidden="1">
      <c r="A172" s="39" t="s">
        <v>214</v>
      </c>
      <c r="B172" s="84"/>
      <c r="C172" s="10"/>
      <c r="D172" s="31"/>
      <c r="E172" s="84"/>
      <c r="F172" s="10"/>
      <c r="G172" s="31"/>
      <c r="H172" s="120" t="e">
        <f t="shared" si="20"/>
        <v>#DIV/0!</v>
      </c>
    </row>
    <row r="173" spans="1:8" ht="12.75" customHeight="1" hidden="1">
      <c r="A173" s="39" t="s">
        <v>215</v>
      </c>
      <c r="B173" s="84"/>
      <c r="C173" s="10"/>
      <c r="D173" s="31"/>
      <c r="E173" s="84"/>
      <c r="F173" s="10"/>
      <c r="G173" s="31"/>
      <c r="H173" s="120" t="e">
        <f t="shared" si="20"/>
        <v>#DIV/0!</v>
      </c>
    </row>
    <row r="174" spans="1:8" ht="12.75" customHeight="1">
      <c r="A174" s="39" t="s">
        <v>103</v>
      </c>
      <c r="B174" s="84"/>
      <c r="C174" s="10">
        <v>250</v>
      </c>
      <c r="D174" s="31">
        <v>240.6</v>
      </c>
      <c r="E174" s="84"/>
      <c r="F174" s="10">
        <v>250</v>
      </c>
      <c r="G174" s="31">
        <v>242</v>
      </c>
      <c r="H174" s="120">
        <f t="shared" si="20"/>
        <v>100.58187863674148</v>
      </c>
    </row>
    <row r="175" spans="1:8" ht="12.75" customHeight="1">
      <c r="A175" s="39" t="s">
        <v>322</v>
      </c>
      <c r="B175" s="84"/>
      <c r="C175" s="10"/>
      <c r="D175" s="31"/>
      <c r="E175" s="84"/>
      <c r="F175" s="10">
        <v>325</v>
      </c>
      <c r="G175" s="31">
        <v>325</v>
      </c>
      <c r="H175" s="121" t="s">
        <v>109</v>
      </c>
    </row>
    <row r="176" spans="1:8" ht="12.75" customHeight="1">
      <c r="A176" s="39" t="s">
        <v>321</v>
      </c>
      <c r="B176" s="84"/>
      <c r="C176" s="10"/>
      <c r="D176" s="31"/>
      <c r="E176" s="84"/>
      <c r="F176" s="10">
        <v>883.8</v>
      </c>
      <c r="G176" s="31">
        <v>123.4</v>
      </c>
      <c r="H176" s="121" t="s">
        <v>109</v>
      </c>
    </row>
    <row r="177" spans="1:8" ht="12.75" customHeight="1">
      <c r="A177" s="39" t="s">
        <v>273</v>
      </c>
      <c r="B177" s="84"/>
      <c r="C177" s="10">
        <v>784.2</v>
      </c>
      <c r="D177" s="31">
        <v>514.2</v>
      </c>
      <c r="E177" s="84"/>
      <c r="F177" s="10">
        <v>491.1</v>
      </c>
      <c r="G177" s="31">
        <v>470</v>
      </c>
      <c r="H177" s="120">
        <f>G177/D177*100</f>
        <v>91.40412290937377</v>
      </c>
    </row>
    <row r="178" spans="1:8" ht="12.75" customHeight="1">
      <c r="A178" s="39" t="s">
        <v>274</v>
      </c>
      <c r="B178" s="84"/>
      <c r="C178" s="10">
        <v>4173.1</v>
      </c>
      <c r="D178" s="31">
        <v>4172.1</v>
      </c>
      <c r="E178" s="84"/>
      <c r="F178" s="10">
        <v>5794.4</v>
      </c>
      <c r="G178" s="31">
        <v>5236.7</v>
      </c>
      <c r="H178" s="120">
        <f>G178/D178*100</f>
        <v>125.51712566812874</v>
      </c>
    </row>
    <row r="179" spans="1:8" ht="15" customHeight="1">
      <c r="A179" s="63" t="s">
        <v>45</v>
      </c>
      <c r="B179" s="89">
        <f aca="true" t="shared" si="21" ref="B179:G179">B182+B181</f>
        <v>3006.8</v>
      </c>
      <c r="C179" s="14">
        <f t="shared" si="21"/>
        <v>332</v>
      </c>
      <c r="D179" s="35">
        <f t="shared" si="21"/>
        <v>310.1</v>
      </c>
      <c r="E179" s="89">
        <f t="shared" si="21"/>
        <v>0</v>
      </c>
      <c r="F179" s="14">
        <f t="shared" si="21"/>
        <v>1192</v>
      </c>
      <c r="G179" s="35">
        <f t="shared" si="21"/>
        <v>72</v>
      </c>
      <c r="H179" s="119">
        <f>G179/D179*100</f>
        <v>23.218316672041276</v>
      </c>
    </row>
    <row r="180" spans="1:8" ht="10.5" customHeight="1">
      <c r="A180" s="60" t="s">
        <v>3</v>
      </c>
      <c r="B180" s="84"/>
      <c r="C180" s="10"/>
      <c r="D180" s="31"/>
      <c r="E180" s="84"/>
      <c r="F180" s="10"/>
      <c r="G180" s="31"/>
      <c r="H180" s="120"/>
    </row>
    <row r="181" spans="1:8" ht="12.75" customHeight="1">
      <c r="A181" s="37" t="s">
        <v>54</v>
      </c>
      <c r="B181" s="84"/>
      <c r="C181" s="10">
        <v>332</v>
      </c>
      <c r="D181" s="31">
        <v>310.1</v>
      </c>
      <c r="E181" s="84"/>
      <c r="F181" s="10">
        <v>1192</v>
      </c>
      <c r="G181" s="31">
        <v>72</v>
      </c>
      <c r="H181" s="120">
        <f>G181/D181*100</f>
        <v>23.218316672041276</v>
      </c>
    </row>
    <row r="182" spans="1:8" ht="12.75" customHeight="1" thickBot="1">
      <c r="A182" s="66" t="s">
        <v>216</v>
      </c>
      <c r="B182" s="90">
        <v>3006.8</v>
      </c>
      <c r="C182" s="6"/>
      <c r="D182" s="36"/>
      <c r="E182" s="90"/>
      <c r="F182" s="6"/>
      <c r="G182" s="36"/>
      <c r="H182" s="46" t="s">
        <v>109</v>
      </c>
    </row>
    <row r="183" spans="1:8" ht="19.5" customHeight="1">
      <c r="A183" s="58" t="s">
        <v>110</v>
      </c>
      <c r="B183" s="56">
        <f aca="true" t="shared" si="22" ref="B183:G183">B184+B196</f>
        <v>127106.4</v>
      </c>
      <c r="C183" s="8">
        <f t="shared" si="22"/>
        <v>188498.69999999995</v>
      </c>
      <c r="D183" s="29">
        <f t="shared" si="22"/>
        <v>147046.69999999995</v>
      </c>
      <c r="E183" s="56">
        <f t="shared" si="22"/>
        <v>120305</v>
      </c>
      <c r="F183" s="8">
        <f t="shared" si="22"/>
        <v>208911.40000000002</v>
      </c>
      <c r="G183" s="29">
        <f t="shared" si="22"/>
        <v>178779</v>
      </c>
      <c r="H183" s="102">
        <f>G183/D183*100</f>
        <v>121.57974303401575</v>
      </c>
    </row>
    <row r="184" spans="1:8" ht="15" customHeight="1">
      <c r="A184" s="63" t="s">
        <v>44</v>
      </c>
      <c r="B184" s="89">
        <f aca="true" t="shared" si="23" ref="B184:G184">SUM(B186:B194)</f>
        <v>82106.4</v>
      </c>
      <c r="C184" s="14">
        <f t="shared" si="23"/>
        <v>80048.59999999998</v>
      </c>
      <c r="D184" s="35">
        <f t="shared" si="23"/>
        <v>77492.89999999998</v>
      </c>
      <c r="E184" s="89">
        <f t="shared" si="23"/>
        <v>74705</v>
      </c>
      <c r="F184" s="14">
        <f t="shared" si="23"/>
        <v>108896.20000000001</v>
      </c>
      <c r="G184" s="35">
        <f t="shared" si="23"/>
        <v>108488.90000000001</v>
      </c>
      <c r="H184" s="105">
        <f>G184/D184*100</f>
        <v>139.9985030886701</v>
      </c>
    </row>
    <row r="185" spans="1:8" ht="10.5" customHeight="1">
      <c r="A185" s="60" t="s">
        <v>3</v>
      </c>
      <c r="B185" s="56"/>
      <c r="C185" s="10"/>
      <c r="D185" s="29"/>
      <c r="E185" s="56"/>
      <c r="F185" s="10"/>
      <c r="G185" s="29"/>
      <c r="H185" s="101"/>
    </row>
    <row r="186" spans="1:8" ht="12.75" customHeight="1">
      <c r="A186" s="37" t="s">
        <v>240</v>
      </c>
      <c r="B186" s="87">
        <v>43152.4</v>
      </c>
      <c r="C186" s="10">
        <v>47152.4</v>
      </c>
      <c r="D186" s="31">
        <v>44752.4</v>
      </c>
      <c r="E186" s="87">
        <v>45000</v>
      </c>
      <c r="F186" s="10">
        <v>47400</v>
      </c>
      <c r="G186" s="31">
        <v>47400</v>
      </c>
      <c r="H186" s="101">
        <f>G186/D186*100</f>
        <v>105.91610729256978</v>
      </c>
    </row>
    <row r="187" spans="1:8" ht="12.75" customHeight="1">
      <c r="A187" s="37" t="s">
        <v>325</v>
      </c>
      <c r="B187" s="87"/>
      <c r="C187" s="10"/>
      <c r="D187" s="31"/>
      <c r="E187" s="87"/>
      <c r="F187" s="10">
        <v>13000</v>
      </c>
      <c r="G187" s="31">
        <v>13000</v>
      </c>
      <c r="H187" s="103" t="s">
        <v>109</v>
      </c>
    </row>
    <row r="188" spans="1:8" ht="12.75" customHeight="1">
      <c r="A188" s="39" t="s">
        <v>11</v>
      </c>
      <c r="B188" s="87">
        <v>29705</v>
      </c>
      <c r="C188" s="10">
        <v>24431.8</v>
      </c>
      <c r="D188" s="31">
        <v>24276.1</v>
      </c>
      <c r="E188" s="87">
        <v>29705</v>
      </c>
      <c r="F188" s="10">
        <v>24535.8</v>
      </c>
      <c r="G188" s="31">
        <v>24407.3</v>
      </c>
      <c r="H188" s="101">
        <f aca="true" t="shared" si="24" ref="H188:H195">G188/D188*100</f>
        <v>100.54044924843777</v>
      </c>
    </row>
    <row r="189" spans="1:8" ht="12.75" customHeight="1">
      <c r="A189" s="39" t="s">
        <v>216</v>
      </c>
      <c r="B189" s="87">
        <v>9249</v>
      </c>
      <c r="C189" s="10">
        <v>4500.4</v>
      </c>
      <c r="D189" s="31">
        <v>4500.4</v>
      </c>
      <c r="E189" s="87"/>
      <c r="F189" s="10">
        <v>16372.8</v>
      </c>
      <c r="G189" s="31">
        <v>16372.1</v>
      </c>
      <c r="H189" s="101">
        <f t="shared" si="24"/>
        <v>363.792107368234</v>
      </c>
    </row>
    <row r="190" spans="1:8" ht="12.75" customHeight="1">
      <c r="A190" s="39" t="s">
        <v>205</v>
      </c>
      <c r="B190" s="87"/>
      <c r="C190" s="10">
        <v>3423.2</v>
      </c>
      <c r="D190" s="31">
        <v>3423.2</v>
      </c>
      <c r="E190" s="87"/>
      <c r="F190" s="10">
        <v>5028.4</v>
      </c>
      <c r="G190" s="31">
        <v>4761.9</v>
      </c>
      <c r="H190" s="101">
        <f t="shared" si="24"/>
        <v>139.10668380462724</v>
      </c>
    </row>
    <row r="191" spans="1:8" ht="12.75" customHeight="1">
      <c r="A191" s="39" t="s">
        <v>326</v>
      </c>
      <c r="B191" s="87"/>
      <c r="C191" s="10"/>
      <c r="D191" s="31"/>
      <c r="E191" s="87"/>
      <c r="F191" s="10">
        <v>107.1</v>
      </c>
      <c r="G191" s="31">
        <v>107.1</v>
      </c>
      <c r="H191" s="103" t="s">
        <v>109</v>
      </c>
    </row>
    <row r="192" spans="1:8" ht="12.75" customHeight="1">
      <c r="A192" s="39" t="s">
        <v>104</v>
      </c>
      <c r="B192" s="87"/>
      <c r="C192" s="10">
        <v>416.9</v>
      </c>
      <c r="D192" s="31">
        <v>416.9</v>
      </c>
      <c r="E192" s="87"/>
      <c r="F192" s="10">
        <v>1396.2</v>
      </c>
      <c r="G192" s="31">
        <v>1396.2</v>
      </c>
      <c r="H192" s="101">
        <f t="shared" si="24"/>
        <v>334.90045574478296</v>
      </c>
    </row>
    <row r="193" spans="1:8" ht="12.75" customHeight="1">
      <c r="A193" s="39" t="s">
        <v>327</v>
      </c>
      <c r="B193" s="87"/>
      <c r="C193" s="10"/>
      <c r="D193" s="31"/>
      <c r="E193" s="87"/>
      <c r="F193" s="10">
        <v>493.1</v>
      </c>
      <c r="G193" s="31">
        <v>493</v>
      </c>
      <c r="H193" s="103" t="s">
        <v>109</v>
      </c>
    </row>
    <row r="194" spans="1:8" ht="12.75" customHeight="1">
      <c r="A194" s="59" t="s">
        <v>94</v>
      </c>
      <c r="B194" s="87"/>
      <c r="C194" s="10">
        <v>123.9</v>
      </c>
      <c r="D194" s="31">
        <v>123.9</v>
      </c>
      <c r="E194" s="87"/>
      <c r="F194" s="10">
        <v>562.8</v>
      </c>
      <c r="G194" s="31">
        <v>551.3</v>
      </c>
      <c r="H194" s="101">
        <f t="shared" si="24"/>
        <v>444.95560936238894</v>
      </c>
    </row>
    <row r="195" spans="1:8" ht="12.75" customHeight="1">
      <c r="A195" s="154" t="s">
        <v>234</v>
      </c>
      <c r="B195" s="160"/>
      <c r="C195" s="156">
        <v>123.9</v>
      </c>
      <c r="D195" s="157">
        <v>123.9</v>
      </c>
      <c r="E195" s="160"/>
      <c r="F195" s="156">
        <v>562.8</v>
      </c>
      <c r="G195" s="157">
        <v>551.3</v>
      </c>
      <c r="H195" s="158">
        <f t="shared" si="24"/>
        <v>444.95560936238894</v>
      </c>
    </row>
    <row r="196" spans="1:8" ht="15" customHeight="1">
      <c r="A196" s="67" t="s">
        <v>45</v>
      </c>
      <c r="B196" s="91">
        <f aca="true" t="shared" si="25" ref="B196:G196">SUM(B198:B205)-B204</f>
        <v>45000</v>
      </c>
      <c r="C196" s="7">
        <f t="shared" si="25"/>
        <v>108450.09999999998</v>
      </c>
      <c r="D196" s="38">
        <f t="shared" si="25"/>
        <v>69553.79999999999</v>
      </c>
      <c r="E196" s="91">
        <f t="shared" si="25"/>
        <v>45600</v>
      </c>
      <c r="F196" s="7">
        <f t="shared" si="25"/>
        <v>100015.20000000001</v>
      </c>
      <c r="G196" s="38">
        <f t="shared" si="25"/>
        <v>70290.1</v>
      </c>
      <c r="H196" s="105">
        <f>G196/D196*100</f>
        <v>101.0586049935446</v>
      </c>
    </row>
    <row r="197" spans="1:8" ht="10.5" customHeight="1">
      <c r="A197" s="68" t="s">
        <v>3</v>
      </c>
      <c r="B197" s="87"/>
      <c r="C197" s="11"/>
      <c r="D197" s="32"/>
      <c r="E197" s="87"/>
      <c r="F197" s="11"/>
      <c r="G197" s="32"/>
      <c r="H197" s="101"/>
    </row>
    <row r="198" spans="1:8" ht="12.75" customHeight="1">
      <c r="A198" s="59" t="s">
        <v>54</v>
      </c>
      <c r="B198" s="87"/>
      <c r="C198" s="9"/>
      <c r="D198" s="30"/>
      <c r="E198" s="87"/>
      <c r="F198" s="9">
        <v>3700</v>
      </c>
      <c r="G198" s="30">
        <v>3627.7</v>
      </c>
      <c r="H198" s="103" t="s">
        <v>109</v>
      </c>
    </row>
    <row r="199" spans="1:8" ht="12.75" customHeight="1">
      <c r="A199" s="39" t="s">
        <v>328</v>
      </c>
      <c r="B199" s="87"/>
      <c r="C199" s="9"/>
      <c r="D199" s="30"/>
      <c r="E199" s="87"/>
      <c r="F199" s="9">
        <v>700</v>
      </c>
      <c r="G199" s="30">
        <v>700</v>
      </c>
      <c r="H199" s="103" t="s">
        <v>109</v>
      </c>
    </row>
    <row r="200" spans="1:8" ht="12.75" customHeight="1" hidden="1">
      <c r="A200" s="59" t="s">
        <v>139</v>
      </c>
      <c r="B200" s="87"/>
      <c r="C200" s="9"/>
      <c r="D200" s="30"/>
      <c r="E200" s="87"/>
      <c r="F200" s="9"/>
      <c r="G200" s="30"/>
      <c r="H200" s="103" t="s">
        <v>109</v>
      </c>
    </row>
    <row r="201" spans="1:8" ht="12.75" customHeight="1">
      <c r="A201" s="59" t="s">
        <v>204</v>
      </c>
      <c r="B201" s="87"/>
      <c r="C201" s="9">
        <v>35024.2</v>
      </c>
      <c r="D201" s="30">
        <v>34784.6</v>
      </c>
      <c r="E201" s="87"/>
      <c r="F201" s="9">
        <v>19510</v>
      </c>
      <c r="G201" s="30">
        <v>19504.5</v>
      </c>
      <c r="H201" s="101">
        <f aca="true" t="shared" si="26" ref="H201:H207">G201/D201*100</f>
        <v>56.07222736498336</v>
      </c>
    </row>
    <row r="202" spans="1:8" ht="12.75" customHeight="1">
      <c r="A202" s="39" t="s">
        <v>216</v>
      </c>
      <c r="B202" s="87"/>
      <c r="C202" s="9">
        <v>475.2</v>
      </c>
      <c r="D202" s="30">
        <v>475.2</v>
      </c>
      <c r="E202" s="87">
        <v>600</v>
      </c>
      <c r="F202" s="9">
        <v>3300</v>
      </c>
      <c r="G202" s="30">
        <v>3300</v>
      </c>
      <c r="H202" s="101">
        <f t="shared" si="26"/>
        <v>694.4444444444445</v>
      </c>
    </row>
    <row r="203" spans="1:8" ht="12.75" customHeight="1">
      <c r="A203" s="59" t="s">
        <v>94</v>
      </c>
      <c r="B203" s="87">
        <v>45000</v>
      </c>
      <c r="C203" s="9">
        <v>72950.7</v>
      </c>
      <c r="D203" s="30">
        <v>34294</v>
      </c>
      <c r="E203" s="87">
        <v>45000</v>
      </c>
      <c r="F203" s="9">
        <v>72805.2</v>
      </c>
      <c r="G203" s="30">
        <v>43157.9</v>
      </c>
      <c r="H203" s="101">
        <f t="shared" si="26"/>
        <v>125.84679535778854</v>
      </c>
    </row>
    <row r="204" spans="1:8" ht="12.75" customHeight="1" thickBot="1">
      <c r="A204" s="66" t="s">
        <v>235</v>
      </c>
      <c r="B204" s="92"/>
      <c r="C204" s="16">
        <v>34294</v>
      </c>
      <c r="D204" s="40">
        <v>34294</v>
      </c>
      <c r="E204" s="92"/>
      <c r="F204" s="16">
        <v>43563</v>
      </c>
      <c r="G204" s="40">
        <v>43157.9</v>
      </c>
      <c r="H204" s="106">
        <f t="shared" si="26"/>
        <v>125.84679535778854</v>
      </c>
    </row>
    <row r="205" spans="1:8" ht="12.75" customHeight="1" hidden="1" thickBot="1">
      <c r="A205" s="66" t="s">
        <v>57</v>
      </c>
      <c r="B205" s="92"/>
      <c r="C205" s="6"/>
      <c r="D205" s="36"/>
      <c r="E205" s="92"/>
      <c r="F205" s="6"/>
      <c r="G205" s="36"/>
      <c r="H205" s="106" t="e">
        <f t="shared" si="26"/>
        <v>#DIV/0!</v>
      </c>
    </row>
    <row r="206" spans="1:8" ht="19.5" customHeight="1">
      <c r="A206" s="58" t="s">
        <v>140</v>
      </c>
      <c r="B206" s="56">
        <f aca="true" t="shared" si="27" ref="B206:G206">B207+B213</f>
        <v>4589</v>
      </c>
      <c r="C206" s="8">
        <f t="shared" si="27"/>
        <v>11662</v>
      </c>
      <c r="D206" s="29">
        <f t="shared" si="27"/>
        <v>11348</v>
      </c>
      <c r="E206" s="56">
        <f t="shared" si="27"/>
        <v>9350</v>
      </c>
      <c r="F206" s="8">
        <f t="shared" si="27"/>
        <v>13873</v>
      </c>
      <c r="G206" s="29">
        <f t="shared" si="27"/>
        <v>13305</v>
      </c>
      <c r="H206" s="109">
        <f t="shared" si="26"/>
        <v>117.24532957349312</v>
      </c>
    </row>
    <row r="207" spans="1:8" ht="15" customHeight="1">
      <c r="A207" s="63" t="s">
        <v>44</v>
      </c>
      <c r="B207" s="89">
        <f aca="true" t="shared" si="28" ref="B207:G207">SUM(B209:B212)</f>
        <v>4589</v>
      </c>
      <c r="C207" s="14">
        <f t="shared" si="28"/>
        <v>9662</v>
      </c>
      <c r="D207" s="35">
        <f t="shared" si="28"/>
        <v>9348</v>
      </c>
      <c r="E207" s="89">
        <f t="shared" si="28"/>
        <v>9350</v>
      </c>
      <c r="F207" s="14">
        <f t="shared" si="28"/>
        <v>13073</v>
      </c>
      <c r="G207" s="35">
        <f t="shared" si="28"/>
        <v>12505</v>
      </c>
      <c r="H207" s="110">
        <f t="shared" si="26"/>
        <v>133.7719298245614</v>
      </c>
    </row>
    <row r="208" spans="1:8" ht="10.5" customHeight="1">
      <c r="A208" s="68" t="s">
        <v>3</v>
      </c>
      <c r="B208" s="87"/>
      <c r="C208" s="10"/>
      <c r="D208" s="31"/>
      <c r="E208" s="87"/>
      <c r="F208" s="10"/>
      <c r="G208" s="31"/>
      <c r="H208" s="103"/>
    </row>
    <row r="209" spans="1:8" ht="12.75" customHeight="1">
      <c r="A209" s="39" t="s">
        <v>11</v>
      </c>
      <c r="B209" s="87">
        <v>4589</v>
      </c>
      <c r="C209" s="10">
        <v>6989</v>
      </c>
      <c r="D209" s="31">
        <v>6675</v>
      </c>
      <c r="E209" s="87">
        <v>9350</v>
      </c>
      <c r="F209" s="10">
        <v>11700</v>
      </c>
      <c r="G209" s="31">
        <v>11132</v>
      </c>
      <c r="H209" s="101">
        <f>G209/D209*100</f>
        <v>166.77153558052436</v>
      </c>
    </row>
    <row r="210" spans="1:8" ht="12.75" customHeight="1">
      <c r="A210" s="39" t="s">
        <v>41</v>
      </c>
      <c r="B210" s="87"/>
      <c r="C210" s="10">
        <v>1373</v>
      </c>
      <c r="D210" s="31">
        <v>1373</v>
      </c>
      <c r="E210" s="87"/>
      <c r="F210" s="10">
        <v>1373</v>
      </c>
      <c r="G210" s="31">
        <v>1373</v>
      </c>
      <c r="H210" s="101">
        <f>G210/D210*100</f>
        <v>100</v>
      </c>
    </row>
    <row r="211" spans="1:8" ht="12.75" customHeight="1">
      <c r="A211" s="39" t="s">
        <v>205</v>
      </c>
      <c r="B211" s="87"/>
      <c r="C211" s="10">
        <v>1300</v>
      </c>
      <c r="D211" s="31">
        <v>1300</v>
      </c>
      <c r="E211" s="87"/>
      <c r="F211" s="10"/>
      <c r="G211" s="31"/>
      <c r="H211" s="103" t="s">
        <v>109</v>
      </c>
    </row>
    <row r="212" spans="1:8" ht="12.75" customHeight="1" hidden="1">
      <c r="A212" s="39" t="s">
        <v>57</v>
      </c>
      <c r="B212" s="87"/>
      <c r="C212" s="10"/>
      <c r="D212" s="31"/>
      <c r="E212" s="87"/>
      <c r="F212" s="10"/>
      <c r="G212" s="31"/>
      <c r="H212" s="101" t="e">
        <f>G212/D212*100</f>
        <v>#DIV/0!</v>
      </c>
    </row>
    <row r="213" spans="1:8" ht="15" customHeight="1">
      <c r="A213" s="67" t="s">
        <v>45</v>
      </c>
      <c r="B213" s="91">
        <f aca="true" t="shared" si="29" ref="B213:G213">B216+B215</f>
        <v>0</v>
      </c>
      <c r="C213" s="7">
        <f t="shared" si="29"/>
        <v>2000</v>
      </c>
      <c r="D213" s="38">
        <f t="shared" si="29"/>
        <v>2000</v>
      </c>
      <c r="E213" s="91">
        <f t="shared" si="29"/>
        <v>0</v>
      </c>
      <c r="F213" s="7">
        <f t="shared" si="29"/>
        <v>800</v>
      </c>
      <c r="G213" s="38">
        <f t="shared" si="29"/>
        <v>800</v>
      </c>
      <c r="H213" s="105">
        <f>G213/D213*100</f>
        <v>40</v>
      </c>
    </row>
    <row r="214" spans="1:8" ht="10.5" customHeight="1">
      <c r="A214" s="68" t="s">
        <v>3</v>
      </c>
      <c r="B214" s="87"/>
      <c r="C214" s="11"/>
      <c r="D214" s="32"/>
      <c r="E214" s="87"/>
      <c r="F214" s="11"/>
      <c r="G214" s="32"/>
      <c r="H214" s="103"/>
    </row>
    <row r="215" spans="1:8" ht="12.75" customHeight="1">
      <c r="A215" s="140" t="s">
        <v>54</v>
      </c>
      <c r="B215" s="87"/>
      <c r="C215" s="11"/>
      <c r="D215" s="32"/>
      <c r="E215" s="87"/>
      <c r="F215" s="52">
        <v>550</v>
      </c>
      <c r="G215" s="53">
        <v>550</v>
      </c>
      <c r="H215" s="103" t="s">
        <v>109</v>
      </c>
    </row>
    <row r="216" spans="1:8" ht="12.75" customHeight="1" thickBot="1">
      <c r="A216" s="66" t="s">
        <v>329</v>
      </c>
      <c r="B216" s="92"/>
      <c r="C216" s="6">
        <v>2000</v>
      </c>
      <c r="D216" s="36">
        <v>2000</v>
      </c>
      <c r="E216" s="92"/>
      <c r="F216" s="6">
        <v>250</v>
      </c>
      <c r="G216" s="36">
        <v>250</v>
      </c>
      <c r="H216" s="113">
        <f>G216/D216*100</f>
        <v>12.5</v>
      </c>
    </row>
    <row r="217" spans="1:8" ht="16.5" customHeight="1">
      <c r="A217" s="58" t="s">
        <v>17</v>
      </c>
      <c r="B217" s="56">
        <f aca="true" t="shared" si="30" ref="B217:G217">B218+B236</f>
        <v>991354.3</v>
      </c>
      <c r="C217" s="8">
        <f t="shared" si="30"/>
        <v>1888387.7000000002</v>
      </c>
      <c r="D217" s="29">
        <f t="shared" si="30"/>
        <v>1821655.3</v>
      </c>
      <c r="E217" s="56">
        <f t="shared" si="30"/>
        <v>1189674.1</v>
      </c>
      <c r="F217" s="8">
        <f t="shared" si="30"/>
        <v>1639133.4</v>
      </c>
      <c r="G217" s="29">
        <f t="shared" si="30"/>
        <v>1589088.7000000002</v>
      </c>
      <c r="H217" s="102">
        <f>G217/D217*100</f>
        <v>87.2332268349561</v>
      </c>
    </row>
    <row r="218" spans="1:8" ht="12.75" customHeight="1">
      <c r="A218" s="63" t="s">
        <v>44</v>
      </c>
      <c r="B218" s="89">
        <f aca="true" t="shared" si="31" ref="B218:G218">SUM(B221:B235)</f>
        <v>976250</v>
      </c>
      <c r="C218" s="14">
        <f t="shared" si="31"/>
        <v>1419083.1</v>
      </c>
      <c r="D218" s="35">
        <f t="shared" si="31"/>
        <v>1413608.6</v>
      </c>
      <c r="E218" s="89">
        <f t="shared" si="31"/>
        <v>1091000</v>
      </c>
      <c r="F218" s="14">
        <f t="shared" si="31"/>
        <v>1438114.2</v>
      </c>
      <c r="G218" s="35">
        <f t="shared" si="31"/>
        <v>1432646.1</v>
      </c>
      <c r="H218" s="105">
        <f>G218/D218*100</f>
        <v>101.34673062968066</v>
      </c>
    </row>
    <row r="219" spans="1:8" ht="9.75" customHeight="1">
      <c r="A219" s="60" t="s">
        <v>3</v>
      </c>
      <c r="B219" s="56"/>
      <c r="C219" s="10"/>
      <c r="D219" s="29"/>
      <c r="E219" s="56"/>
      <c r="F219" s="10"/>
      <c r="G219" s="29"/>
      <c r="H219" s="101"/>
    </row>
    <row r="220" spans="1:8" ht="12" customHeight="1">
      <c r="A220" s="37" t="s">
        <v>49</v>
      </c>
      <c r="B220" s="86">
        <f aca="true" t="shared" si="32" ref="B220:G220">B221+B222</f>
        <v>601870</v>
      </c>
      <c r="C220" s="9">
        <f t="shared" si="32"/>
        <v>621850.8</v>
      </c>
      <c r="D220" s="30">
        <f t="shared" si="32"/>
        <v>621251</v>
      </c>
      <c r="E220" s="86">
        <f t="shared" si="32"/>
        <v>629800</v>
      </c>
      <c r="F220" s="9">
        <f t="shared" si="32"/>
        <v>665647.8</v>
      </c>
      <c r="G220" s="30">
        <f t="shared" si="32"/>
        <v>661474.9</v>
      </c>
      <c r="H220" s="101">
        <f aca="true" t="shared" si="33" ref="H220:H227">G220/D220*100</f>
        <v>106.47466161020265</v>
      </c>
    </row>
    <row r="221" spans="1:8" ht="12" customHeight="1">
      <c r="A221" s="37" t="s">
        <v>176</v>
      </c>
      <c r="B221" s="87">
        <v>246074</v>
      </c>
      <c r="C221" s="10">
        <v>266474.3</v>
      </c>
      <c r="D221" s="31">
        <v>265874.6</v>
      </c>
      <c r="E221" s="87">
        <v>266800</v>
      </c>
      <c r="F221" s="10">
        <v>304547.8</v>
      </c>
      <c r="G221" s="31">
        <v>300571.7</v>
      </c>
      <c r="H221" s="101">
        <f t="shared" si="33"/>
        <v>113.05017478164518</v>
      </c>
    </row>
    <row r="222" spans="1:8" ht="12" customHeight="1">
      <c r="A222" s="39" t="s">
        <v>177</v>
      </c>
      <c r="B222" s="87">
        <v>355796</v>
      </c>
      <c r="C222" s="10">
        <v>355376.5</v>
      </c>
      <c r="D222" s="31">
        <v>355376.4</v>
      </c>
      <c r="E222" s="87">
        <v>363000</v>
      </c>
      <c r="F222" s="10">
        <v>361100</v>
      </c>
      <c r="G222" s="31">
        <v>360903.2</v>
      </c>
      <c r="H222" s="101">
        <f t="shared" si="33"/>
        <v>101.5551961244472</v>
      </c>
    </row>
    <row r="223" spans="1:8" ht="12" customHeight="1" hidden="1">
      <c r="A223" s="39" t="s">
        <v>95</v>
      </c>
      <c r="B223" s="87"/>
      <c r="C223" s="10"/>
      <c r="D223" s="31"/>
      <c r="E223" s="87"/>
      <c r="F223" s="10"/>
      <c r="G223" s="31"/>
      <c r="H223" s="101" t="e">
        <f t="shared" si="33"/>
        <v>#DIV/0!</v>
      </c>
    </row>
    <row r="224" spans="1:8" ht="12" customHeight="1">
      <c r="A224" s="37" t="s">
        <v>20</v>
      </c>
      <c r="B224" s="87">
        <v>7600</v>
      </c>
      <c r="C224" s="10">
        <v>1000</v>
      </c>
      <c r="D224" s="31">
        <v>1000</v>
      </c>
      <c r="E224" s="87">
        <v>6000</v>
      </c>
      <c r="F224" s="10">
        <v>12000</v>
      </c>
      <c r="G224" s="31">
        <v>12000</v>
      </c>
      <c r="H224" s="101">
        <f t="shared" si="33"/>
        <v>1200</v>
      </c>
    </row>
    <row r="225" spans="1:8" ht="12" customHeight="1">
      <c r="A225" s="37" t="s">
        <v>263</v>
      </c>
      <c r="B225" s="87">
        <v>5130</v>
      </c>
      <c r="C225" s="10">
        <v>6186</v>
      </c>
      <c r="D225" s="31">
        <v>6186</v>
      </c>
      <c r="E225" s="87">
        <v>5400</v>
      </c>
      <c r="F225" s="10">
        <v>6150</v>
      </c>
      <c r="G225" s="31">
        <v>6150</v>
      </c>
      <c r="H225" s="101">
        <f t="shared" si="33"/>
        <v>99.41804073714839</v>
      </c>
    </row>
    <row r="226" spans="1:8" ht="12" customHeight="1">
      <c r="A226" s="37" t="s">
        <v>299</v>
      </c>
      <c r="B226" s="87"/>
      <c r="C226" s="10">
        <v>200</v>
      </c>
      <c r="D226" s="31">
        <v>200</v>
      </c>
      <c r="E226" s="87"/>
      <c r="F226" s="10"/>
      <c r="G226" s="31"/>
      <c r="H226" s="103" t="s">
        <v>109</v>
      </c>
    </row>
    <row r="227" spans="1:8" ht="12" customHeight="1">
      <c r="A227" s="39" t="s">
        <v>293</v>
      </c>
      <c r="B227" s="87"/>
      <c r="C227" s="10">
        <v>254602.6</v>
      </c>
      <c r="D227" s="31">
        <v>254602.6</v>
      </c>
      <c r="E227" s="87"/>
      <c r="F227" s="10">
        <v>254602.6</v>
      </c>
      <c r="G227" s="31">
        <v>254602.6</v>
      </c>
      <c r="H227" s="101">
        <f t="shared" si="33"/>
        <v>100</v>
      </c>
    </row>
    <row r="228" spans="1:8" ht="12" customHeight="1" hidden="1">
      <c r="A228" s="39" t="s">
        <v>275</v>
      </c>
      <c r="B228" s="87"/>
      <c r="C228" s="10"/>
      <c r="D228" s="31"/>
      <c r="E228" s="87"/>
      <c r="F228" s="10"/>
      <c r="G228" s="31"/>
      <c r="H228" s="103" t="s">
        <v>109</v>
      </c>
    </row>
    <row r="229" spans="1:8" ht="12" customHeight="1">
      <c r="A229" s="39" t="s">
        <v>322</v>
      </c>
      <c r="B229" s="87"/>
      <c r="C229" s="10"/>
      <c r="D229" s="31"/>
      <c r="E229" s="87"/>
      <c r="F229" s="10">
        <v>65</v>
      </c>
      <c r="G229" s="31">
        <v>65</v>
      </c>
      <c r="H229" s="103" t="s">
        <v>109</v>
      </c>
    </row>
    <row r="230" spans="1:8" ht="12" customHeight="1" hidden="1">
      <c r="A230" s="39" t="s">
        <v>96</v>
      </c>
      <c r="B230" s="87"/>
      <c r="C230" s="10"/>
      <c r="D230" s="31"/>
      <c r="E230" s="87"/>
      <c r="F230" s="10"/>
      <c r="G230" s="31"/>
      <c r="H230" s="103" t="s">
        <v>109</v>
      </c>
    </row>
    <row r="231" spans="1:8" ht="12" customHeight="1">
      <c r="A231" s="39" t="s">
        <v>251</v>
      </c>
      <c r="B231" s="87"/>
      <c r="C231" s="10">
        <v>53.9</v>
      </c>
      <c r="D231" s="31">
        <v>53.8</v>
      </c>
      <c r="E231" s="87"/>
      <c r="F231" s="10"/>
      <c r="G231" s="31"/>
      <c r="H231" s="103" t="s">
        <v>109</v>
      </c>
    </row>
    <row r="232" spans="1:8" ht="12" customHeight="1">
      <c r="A232" s="39" t="s">
        <v>276</v>
      </c>
      <c r="B232" s="87"/>
      <c r="C232" s="10">
        <v>347</v>
      </c>
      <c r="D232" s="31"/>
      <c r="E232" s="87"/>
      <c r="F232" s="10"/>
      <c r="G232" s="31"/>
      <c r="H232" s="103" t="s">
        <v>109</v>
      </c>
    </row>
    <row r="233" spans="1:8" ht="12" customHeight="1">
      <c r="A233" s="39" t="s">
        <v>277</v>
      </c>
      <c r="B233" s="87"/>
      <c r="C233" s="10">
        <v>3823.6</v>
      </c>
      <c r="D233" s="31"/>
      <c r="E233" s="87"/>
      <c r="F233" s="10">
        <v>1275.7</v>
      </c>
      <c r="G233" s="31"/>
      <c r="H233" s="103" t="s">
        <v>109</v>
      </c>
    </row>
    <row r="234" spans="1:8" ht="12" customHeight="1">
      <c r="A234" s="39" t="s">
        <v>300</v>
      </c>
      <c r="B234" s="87"/>
      <c r="C234" s="10">
        <v>73655.3</v>
      </c>
      <c r="D234" s="31">
        <v>73655.3</v>
      </c>
      <c r="E234" s="87"/>
      <c r="F234" s="10">
        <v>24984.5</v>
      </c>
      <c r="G234" s="31">
        <v>24984.5</v>
      </c>
      <c r="H234" s="101">
        <f>G234/D234*100</f>
        <v>33.92084480003476</v>
      </c>
    </row>
    <row r="235" spans="1:8" ht="12" customHeight="1">
      <c r="A235" s="39" t="s">
        <v>11</v>
      </c>
      <c r="B235" s="87">
        <v>361650</v>
      </c>
      <c r="C235" s="10">
        <v>457363.9</v>
      </c>
      <c r="D235" s="31">
        <v>456659.9</v>
      </c>
      <c r="E235" s="87">
        <v>449800</v>
      </c>
      <c r="F235" s="10">
        <v>473388.6</v>
      </c>
      <c r="G235" s="31">
        <v>473369.1</v>
      </c>
      <c r="H235" s="101">
        <f>G235/D235*100</f>
        <v>103.65900312245502</v>
      </c>
    </row>
    <row r="236" spans="1:8" ht="12.75" customHeight="1">
      <c r="A236" s="67" t="s">
        <v>45</v>
      </c>
      <c r="B236" s="91">
        <f aca="true" t="shared" si="34" ref="B236:G236">SUM(B238:B247)</f>
        <v>15104.3</v>
      </c>
      <c r="C236" s="7">
        <f t="shared" si="34"/>
        <v>469304.60000000003</v>
      </c>
      <c r="D236" s="38">
        <f t="shared" si="34"/>
        <v>408046.69999999995</v>
      </c>
      <c r="E236" s="91">
        <f t="shared" si="34"/>
        <v>98674.1</v>
      </c>
      <c r="F236" s="7">
        <f t="shared" si="34"/>
        <v>201019.2</v>
      </c>
      <c r="G236" s="38">
        <f t="shared" si="34"/>
        <v>156442.6</v>
      </c>
      <c r="H236" s="105">
        <f>G236/D236*100</f>
        <v>38.33938615359468</v>
      </c>
    </row>
    <row r="237" spans="1:8" ht="9.75" customHeight="1">
      <c r="A237" s="68" t="s">
        <v>3</v>
      </c>
      <c r="B237" s="87"/>
      <c r="C237" s="11"/>
      <c r="D237" s="32"/>
      <c r="E237" s="87"/>
      <c r="F237" s="11"/>
      <c r="G237" s="32"/>
      <c r="H237" s="101"/>
    </row>
    <row r="238" spans="1:8" ht="12" customHeight="1">
      <c r="A238" s="59" t="s">
        <v>204</v>
      </c>
      <c r="B238" s="87"/>
      <c r="C238" s="9">
        <v>400</v>
      </c>
      <c r="D238" s="30">
        <v>400</v>
      </c>
      <c r="E238" s="87"/>
      <c r="F238" s="9">
        <v>500</v>
      </c>
      <c r="G238" s="30">
        <v>500</v>
      </c>
      <c r="H238" s="101">
        <f>G238/D238*100</f>
        <v>125</v>
      </c>
    </row>
    <row r="239" spans="1:8" ht="12" customHeight="1" hidden="1">
      <c r="A239" s="59" t="s">
        <v>73</v>
      </c>
      <c r="B239" s="87"/>
      <c r="C239" s="9"/>
      <c r="D239" s="30"/>
      <c r="E239" s="87"/>
      <c r="F239" s="9"/>
      <c r="G239" s="30"/>
      <c r="H239" s="101" t="e">
        <f>G239/D239*100</f>
        <v>#DIV/0!</v>
      </c>
    </row>
    <row r="240" spans="1:8" ht="12" customHeight="1">
      <c r="A240" s="59" t="s">
        <v>178</v>
      </c>
      <c r="B240" s="87"/>
      <c r="C240" s="9">
        <v>72491.8</v>
      </c>
      <c r="D240" s="30">
        <v>72491.7</v>
      </c>
      <c r="E240" s="87"/>
      <c r="F240" s="9"/>
      <c r="G240" s="30"/>
      <c r="H240" s="103" t="s">
        <v>109</v>
      </c>
    </row>
    <row r="241" spans="1:8" ht="12" customHeight="1" hidden="1">
      <c r="A241" s="39" t="s">
        <v>217</v>
      </c>
      <c r="B241" s="87"/>
      <c r="C241" s="9"/>
      <c r="D241" s="30"/>
      <c r="E241" s="87"/>
      <c r="F241" s="9"/>
      <c r="G241" s="30"/>
      <c r="H241" s="103" t="s">
        <v>109</v>
      </c>
    </row>
    <row r="242" spans="1:8" ht="12" customHeight="1">
      <c r="A242" s="154" t="s">
        <v>276</v>
      </c>
      <c r="B242" s="160"/>
      <c r="C242" s="161">
        <v>1209.3</v>
      </c>
      <c r="D242" s="162">
        <v>1209.2</v>
      </c>
      <c r="E242" s="160"/>
      <c r="F242" s="161">
        <v>6881</v>
      </c>
      <c r="G242" s="162">
        <v>5020.8</v>
      </c>
      <c r="H242" s="158">
        <f>G242/D242*100</f>
        <v>415.21667217995366</v>
      </c>
    </row>
    <row r="243" spans="1:8" ht="12" customHeight="1">
      <c r="A243" s="39" t="s">
        <v>241</v>
      </c>
      <c r="B243" s="87"/>
      <c r="C243" s="9">
        <v>31749.2</v>
      </c>
      <c r="D243" s="30">
        <v>31749.2</v>
      </c>
      <c r="E243" s="87"/>
      <c r="F243" s="9"/>
      <c r="G243" s="30"/>
      <c r="H243" s="103" t="s">
        <v>109</v>
      </c>
    </row>
    <row r="244" spans="1:8" ht="12" customHeight="1">
      <c r="A244" s="39" t="s">
        <v>277</v>
      </c>
      <c r="B244" s="87"/>
      <c r="C244" s="9">
        <v>289971.4</v>
      </c>
      <c r="D244" s="30">
        <v>246834.9</v>
      </c>
      <c r="E244" s="87"/>
      <c r="F244" s="9">
        <v>20699.9</v>
      </c>
      <c r="G244" s="30">
        <v>18845.2</v>
      </c>
      <c r="H244" s="101">
        <f>G244/D244*100</f>
        <v>7.634738847707517</v>
      </c>
    </row>
    <row r="245" spans="1:8" ht="12" customHeight="1">
      <c r="A245" s="39" t="s">
        <v>141</v>
      </c>
      <c r="B245" s="87"/>
      <c r="C245" s="9"/>
      <c r="D245" s="30"/>
      <c r="E245" s="87">
        <v>16174.1</v>
      </c>
      <c r="F245" s="9">
        <v>17437.6</v>
      </c>
      <c r="G245" s="30">
        <v>17437.6</v>
      </c>
      <c r="H245" s="103" t="s">
        <v>109</v>
      </c>
    </row>
    <row r="246" spans="1:8" ht="12" customHeight="1">
      <c r="A246" s="39" t="s">
        <v>216</v>
      </c>
      <c r="B246" s="87">
        <v>104.3</v>
      </c>
      <c r="C246" s="9">
        <v>59182.9</v>
      </c>
      <c r="D246" s="30">
        <v>41416.6</v>
      </c>
      <c r="E246" s="87">
        <v>67500</v>
      </c>
      <c r="F246" s="9">
        <v>135039.2</v>
      </c>
      <c r="G246" s="30">
        <v>94613.6</v>
      </c>
      <c r="H246" s="101">
        <f>G246/D246*100</f>
        <v>228.44366751495778</v>
      </c>
    </row>
    <row r="247" spans="1:8" ht="12" customHeight="1" thickBot="1">
      <c r="A247" s="69" t="s">
        <v>54</v>
      </c>
      <c r="B247" s="92">
        <v>15000</v>
      </c>
      <c r="C247" s="16">
        <v>14300</v>
      </c>
      <c r="D247" s="40">
        <v>13945.1</v>
      </c>
      <c r="E247" s="92">
        <v>15000</v>
      </c>
      <c r="F247" s="16">
        <v>20461.5</v>
      </c>
      <c r="G247" s="40">
        <v>20025.4</v>
      </c>
      <c r="H247" s="113">
        <f>G247/D247*100</f>
        <v>143.60169521910925</v>
      </c>
    </row>
    <row r="248" spans="1:8" ht="19.5" customHeight="1">
      <c r="A248" s="58" t="s">
        <v>18</v>
      </c>
      <c r="B248" s="56">
        <f>B249</f>
        <v>4417.3</v>
      </c>
      <c r="C248" s="8">
        <f>C249+C255</f>
        <v>13398.6</v>
      </c>
      <c r="D248" s="29">
        <f>D249+D255</f>
        <v>11862.8</v>
      </c>
      <c r="E248" s="56">
        <f>E249</f>
        <v>4417.3</v>
      </c>
      <c r="F248" s="8">
        <f>F249+F255</f>
        <v>16234.099999999999</v>
      </c>
      <c r="G248" s="29">
        <f>G249+G255</f>
        <v>12133.2</v>
      </c>
      <c r="H248" s="102">
        <f>G248/D248*100</f>
        <v>102.27939440941431</v>
      </c>
    </row>
    <row r="249" spans="1:8" ht="15" customHeight="1">
      <c r="A249" s="63" t="s">
        <v>44</v>
      </c>
      <c r="B249" s="91">
        <f aca="true" t="shared" si="35" ref="B249:G249">SUM(B251:B254)</f>
        <v>4417.3</v>
      </c>
      <c r="C249" s="7">
        <f t="shared" si="35"/>
        <v>13398.6</v>
      </c>
      <c r="D249" s="38">
        <f t="shared" si="35"/>
        <v>11862.8</v>
      </c>
      <c r="E249" s="91">
        <f t="shared" si="35"/>
        <v>4417.3</v>
      </c>
      <c r="F249" s="7">
        <f t="shared" si="35"/>
        <v>13460.9</v>
      </c>
      <c r="G249" s="38">
        <f t="shared" si="35"/>
        <v>10152</v>
      </c>
      <c r="H249" s="101">
        <f>G249/D249*100</f>
        <v>85.5784469096672</v>
      </c>
    </row>
    <row r="250" spans="1:8" ht="10.5" customHeight="1">
      <c r="A250" s="60" t="s">
        <v>3</v>
      </c>
      <c r="B250" s="56"/>
      <c r="C250" s="10"/>
      <c r="D250" s="29"/>
      <c r="E250" s="56"/>
      <c r="F250" s="10"/>
      <c r="G250" s="29"/>
      <c r="H250" s="101"/>
    </row>
    <row r="251" spans="1:8" ht="12.75" customHeight="1">
      <c r="A251" s="39" t="s">
        <v>11</v>
      </c>
      <c r="B251" s="86">
        <v>4417.3</v>
      </c>
      <c r="C251" s="10">
        <v>5301.6</v>
      </c>
      <c r="D251" s="30">
        <v>5299.5</v>
      </c>
      <c r="E251" s="86">
        <v>4417.3</v>
      </c>
      <c r="F251" s="10">
        <v>5895.7</v>
      </c>
      <c r="G251" s="30">
        <v>5889</v>
      </c>
      <c r="H251" s="101">
        <f>G251/D251*100</f>
        <v>111.12369091423719</v>
      </c>
    </row>
    <row r="252" spans="1:8" ht="12.75" customHeight="1">
      <c r="A252" s="39" t="s">
        <v>76</v>
      </c>
      <c r="B252" s="86"/>
      <c r="C252" s="10">
        <v>506</v>
      </c>
      <c r="D252" s="30">
        <v>506</v>
      </c>
      <c r="E252" s="86"/>
      <c r="F252" s="10">
        <v>660</v>
      </c>
      <c r="G252" s="30">
        <v>660</v>
      </c>
      <c r="H252" s="101">
        <f>G252/D252*100</f>
        <v>130.43478260869566</v>
      </c>
    </row>
    <row r="253" spans="1:8" ht="12.75" customHeight="1">
      <c r="A253" s="39" t="s">
        <v>216</v>
      </c>
      <c r="B253" s="86"/>
      <c r="C253" s="10">
        <v>7591</v>
      </c>
      <c r="D253" s="30">
        <v>6057.3</v>
      </c>
      <c r="E253" s="86"/>
      <c r="F253" s="10">
        <v>6905.2</v>
      </c>
      <c r="G253" s="30">
        <v>3603</v>
      </c>
      <c r="H253" s="101">
        <f>G253/D253*100</f>
        <v>59.48194740230795</v>
      </c>
    </row>
    <row r="254" spans="1:8" ht="12.75" customHeight="1" hidden="1">
      <c r="A254" s="39" t="s">
        <v>57</v>
      </c>
      <c r="B254" s="86"/>
      <c r="C254" s="10"/>
      <c r="D254" s="30"/>
      <c r="E254" s="86"/>
      <c r="F254" s="10"/>
      <c r="G254" s="30"/>
      <c r="H254" s="103" t="s">
        <v>109</v>
      </c>
    </row>
    <row r="255" spans="1:8" ht="12.75" customHeight="1">
      <c r="A255" s="67" t="s">
        <v>45</v>
      </c>
      <c r="B255" s="91">
        <f>B257+B258</f>
        <v>0</v>
      </c>
      <c r="C255" s="7">
        <f>C257+C258</f>
        <v>0</v>
      </c>
      <c r="D255" s="38">
        <f>D258+D257</f>
        <v>0</v>
      </c>
      <c r="E255" s="91">
        <f>E257+E258</f>
        <v>0</v>
      </c>
      <c r="F255" s="7">
        <f>F257+F258</f>
        <v>2773.2</v>
      </c>
      <c r="G255" s="38">
        <f>G258+G257</f>
        <v>1981.2</v>
      </c>
      <c r="H255" s="107" t="s">
        <v>109</v>
      </c>
    </row>
    <row r="256" spans="1:8" ht="10.5" customHeight="1">
      <c r="A256" s="68" t="s">
        <v>3</v>
      </c>
      <c r="B256" s="86"/>
      <c r="C256" s="10"/>
      <c r="D256" s="30"/>
      <c r="E256" s="86"/>
      <c r="F256" s="10"/>
      <c r="G256" s="30"/>
      <c r="H256" s="101"/>
    </row>
    <row r="257" spans="1:8" ht="12.75" customHeight="1">
      <c r="A257" s="39" t="s">
        <v>216</v>
      </c>
      <c r="B257" s="86"/>
      <c r="C257" s="10"/>
      <c r="D257" s="30"/>
      <c r="E257" s="86"/>
      <c r="F257" s="10">
        <v>2713.2</v>
      </c>
      <c r="G257" s="30">
        <v>1921.2</v>
      </c>
      <c r="H257" s="103" t="s">
        <v>109</v>
      </c>
    </row>
    <row r="258" spans="1:8" ht="12.75" customHeight="1" thickBot="1">
      <c r="A258" s="69" t="s">
        <v>54</v>
      </c>
      <c r="B258" s="93"/>
      <c r="C258" s="6"/>
      <c r="D258" s="40"/>
      <c r="E258" s="93"/>
      <c r="F258" s="6">
        <v>60</v>
      </c>
      <c r="G258" s="40">
        <v>60</v>
      </c>
      <c r="H258" s="108" t="s">
        <v>109</v>
      </c>
    </row>
    <row r="259" spans="1:8" ht="19.5" customHeight="1">
      <c r="A259" s="61" t="s">
        <v>97</v>
      </c>
      <c r="B259" s="85">
        <f aca="true" t="shared" si="36" ref="B259:G259">B260+B268</f>
        <v>33571.5</v>
      </c>
      <c r="C259" s="11">
        <f t="shared" si="36"/>
        <v>48461.4</v>
      </c>
      <c r="D259" s="32">
        <f t="shared" si="36"/>
        <v>41097.9</v>
      </c>
      <c r="E259" s="85">
        <f t="shared" si="36"/>
        <v>29670</v>
      </c>
      <c r="F259" s="11">
        <f t="shared" si="36"/>
        <v>72548.9</v>
      </c>
      <c r="G259" s="32">
        <f t="shared" si="36"/>
        <v>66286</v>
      </c>
      <c r="H259" s="102">
        <f>G259/D259*100</f>
        <v>161.2880463478669</v>
      </c>
    </row>
    <row r="260" spans="1:8" ht="12.75" customHeight="1">
      <c r="A260" s="63" t="s">
        <v>44</v>
      </c>
      <c r="B260" s="91">
        <f aca="true" t="shared" si="37" ref="B260:G260">SUM(B262:B267)</f>
        <v>27100</v>
      </c>
      <c r="C260" s="7">
        <f t="shared" si="37"/>
        <v>30089</v>
      </c>
      <c r="D260" s="38">
        <f t="shared" si="37"/>
        <v>25812.6</v>
      </c>
      <c r="E260" s="91">
        <f t="shared" si="37"/>
        <v>26670</v>
      </c>
      <c r="F260" s="7">
        <f t="shared" si="37"/>
        <v>31820.1</v>
      </c>
      <c r="G260" s="38">
        <f t="shared" si="37"/>
        <v>26263.6</v>
      </c>
      <c r="H260" s="105">
        <f>G260/D260*100</f>
        <v>101.74720872752067</v>
      </c>
    </row>
    <row r="261" spans="1:8" ht="10.5" customHeight="1">
      <c r="A261" s="60" t="s">
        <v>3</v>
      </c>
      <c r="B261" s="86"/>
      <c r="C261" s="10"/>
      <c r="D261" s="30"/>
      <c r="E261" s="86"/>
      <c r="F261" s="10"/>
      <c r="G261" s="30"/>
      <c r="H261" s="101"/>
    </row>
    <row r="262" spans="1:8" ht="12.75" customHeight="1">
      <c r="A262" s="39" t="s">
        <v>11</v>
      </c>
      <c r="B262" s="86">
        <v>5100</v>
      </c>
      <c r="C262" s="10">
        <v>8050</v>
      </c>
      <c r="D262" s="30">
        <v>6951.3</v>
      </c>
      <c r="E262" s="86">
        <v>4670</v>
      </c>
      <c r="F262" s="10">
        <v>6771.9</v>
      </c>
      <c r="G262" s="30">
        <v>4446.3</v>
      </c>
      <c r="H262" s="101">
        <f aca="true" t="shared" si="38" ref="H262:H268">G262/D262*100</f>
        <v>63.963575158603426</v>
      </c>
    </row>
    <row r="263" spans="1:8" ht="12.75" customHeight="1" hidden="1">
      <c r="A263" s="39" t="s">
        <v>206</v>
      </c>
      <c r="B263" s="86"/>
      <c r="C263" s="10"/>
      <c r="D263" s="30"/>
      <c r="E263" s="86"/>
      <c r="F263" s="10"/>
      <c r="G263" s="30"/>
      <c r="H263" s="101" t="e">
        <f t="shared" si="38"/>
        <v>#DIV/0!</v>
      </c>
    </row>
    <row r="264" spans="1:8" ht="12.75" customHeight="1" hidden="1">
      <c r="A264" s="39" t="s">
        <v>179</v>
      </c>
      <c r="B264" s="86"/>
      <c r="C264" s="10"/>
      <c r="D264" s="30"/>
      <c r="E264" s="86"/>
      <c r="F264" s="10"/>
      <c r="G264" s="30"/>
      <c r="H264" s="101" t="e">
        <f t="shared" si="38"/>
        <v>#DIV/0!</v>
      </c>
    </row>
    <row r="265" spans="1:8" ht="12.75" customHeight="1">
      <c r="A265" s="39" t="s">
        <v>216</v>
      </c>
      <c r="B265" s="86"/>
      <c r="C265" s="10">
        <v>39</v>
      </c>
      <c r="D265" s="30">
        <v>39</v>
      </c>
      <c r="E265" s="86"/>
      <c r="F265" s="10">
        <v>1472.2</v>
      </c>
      <c r="G265" s="30">
        <v>1472.1</v>
      </c>
      <c r="H265" s="101">
        <f t="shared" si="38"/>
        <v>3774.6153846153848</v>
      </c>
    </row>
    <row r="266" spans="1:8" ht="12.75" customHeight="1">
      <c r="A266" s="39" t="s">
        <v>180</v>
      </c>
      <c r="B266" s="86"/>
      <c r="C266" s="10"/>
      <c r="D266" s="30"/>
      <c r="E266" s="86"/>
      <c r="F266" s="10">
        <v>1576</v>
      </c>
      <c r="G266" s="30">
        <v>1576</v>
      </c>
      <c r="H266" s="103" t="s">
        <v>109</v>
      </c>
    </row>
    <row r="267" spans="1:8" ht="12.75" customHeight="1">
      <c r="A267" s="39" t="s">
        <v>32</v>
      </c>
      <c r="B267" s="86">
        <v>22000</v>
      </c>
      <c r="C267" s="10">
        <v>22000</v>
      </c>
      <c r="D267" s="30">
        <v>18822.3</v>
      </c>
      <c r="E267" s="86">
        <v>22000</v>
      </c>
      <c r="F267" s="10">
        <v>22000</v>
      </c>
      <c r="G267" s="30">
        <v>18769.2</v>
      </c>
      <c r="H267" s="101">
        <f t="shared" si="38"/>
        <v>99.71788782454854</v>
      </c>
    </row>
    <row r="268" spans="1:8" ht="12.75" customHeight="1">
      <c r="A268" s="67" t="s">
        <v>45</v>
      </c>
      <c r="B268" s="91">
        <f aca="true" t="shared" si="39" ref="B268:G268">SUM(B270:B275)</f>
        <v>6471.5</v>
      </c>
      <c r="C268" s="7">
        <f t="shared" si="39"/>
        <v>18372.4</v>
      </c>
      <c r="D268" s="38">
        <f t="shared" si="39"/>
        <v>15285.300000000001</v>
      </c>
      <c r="E268" s="91">
        <f t="shared" si="39"/>
        <v>3000</v>
      </c>
      <c r="F268" s="7">
        <f t="shared" si="39"/>
        <v>40728.799999999996</v>
      </c>
      <c r="G268" s="38">
        <f t="shared" si="39"/>
        <v>40022.4</v>
      </c>
      <c r="H268" s="105">
        <f t="shared" si="38"/>
        <v>261.83588153323785</v>
      </c>
    </row>
    <row r="269" spans="1:8" ht="10.5" customHeight="1">
      <c r="A269" s="68" t="s">
        <v>3</v>
      </c>
      <c r="B269" s="86"/>
      <c r="C269" s="10"/>
      <c r="D269" s="30"/>
      <c r="E269" s="86"/>
      <c r="F269" s="10"/>
      <c r="G269" s="30"/>
      <c r="H269" s="101"/>
    </row>
    <row r="270" spans="1:8" ht="12.75" customHeight="1">
      <c r="A270" s="39" t="s">
        <v>54</v>
      </c>
      <c r="B270" s="86">
        <v>5000</v>
      </c>
      <c r="C270" s="10">
        <v>15793</v>
      </c>
      <c r="D270" s="30">
        <v>13011.7</v>
      </c>
      <c r="E270" s="86">
        <v>3000</v>
      </c>
      <c r="F270" s="10">
        <v>2300</v>
      </c>
      <c r="G270" s="30">
        <v>2067.1</v>
      </c>
      <c r="H270" s="101">
        <f>G270/D270*100</f>
        <v>15.886471406503377</v>
      </c>
    </row>
    <row r="271" spans="1:8" ht="12.75" customHeight="1" hidden="1">
      <c r="A271" s="39" t="s">
        <v>51</v>
      </c>
      <c r="B271" s="86"/>
      <c r="C271" s="10"/>
      <c r="D271" s="30"/>
      <c r="E271" s="86"/>
      <c r="F271" s="10"/>
      <c r="G271" s="30"/>
      <c r="H271" s="101" t="e">
        <f>G271/D271*100</f>
        <v>#DIV/0!</v>
      </c>
    </row>
    <row r="272" spans="1:8" ht="12.75" customHeight="1">
      <c r="A272" s="39" t="s">
        <v>216</v>
      </c>
      <c r="B272" s="86">
        <v>1471.5</v>
      </c>
      <c r="C272" s="10">
        <v>2432.5</v>
      </c>
      <c r="D272" s="30">
        <v>2273.6</v>
      </c>
      <c r="E272" s="86"/>
      <c r="F272" s="10">
        <v>37955.6</v>
      </c>
      <c r="G272" s="30">
        <v>37955.3</v>
      </c>
      <c r="H272" s="101">
        <f>G272/D272*100</f>
        <v>1669.3921534130898</v>
      </c>
    </row>
    <row r="273" spans="1:8" ht="12.75" customHeight="1" thickBot="1">
      <c r="A273" s="66" t="s">
        <v>182</v>
      </c>
      <c r="B273" s="93"/>
      <c r="C273" s="6">
        <v>146.9</v>
      </c>
      <c r="D273" s="40"/>
      <c r="E273" s="93"/>
      <c r="F273" s="6">
        <v>473.2</v>
      </c>
      <c r="G273" s="40"/>
      <c r="H273" s="108" t="s">
        <v>109</v>
      </c>
    </row>
    <row r="274" spans="1:8" ht="12.75" customHeight="1" hidden="1">
      <c r="A274" s="39" t="s">
        <v>181</v>
      </c>
      <c r="B274" s="86"/>
      <c r="C274" s="10"/>
      <c r="D274" s="30"/>
      <c r="E274" s="86"/>
      <c r="F274" s="10"/>
      <c r="G274" s="30"/>
      <c r="H274" s="103" t="s">
        <v>109</v>
      </c>
    </row>
    <row r="275" spans="1:8" ht="12.75" customHeight="1" hidden="1" thickBot="1">
      <c r="A275" s="66" t="s">
        <v>183</v>
      </c>
      <c r="B275" s="93"/>
      <c r="C275" s="6"/>
      <c r="D275" s="40"/>
      <c r="E275" s="93"/>
      <c r="F275" s="6"/>
      <c r="G275" s="40"/>
      <c r="H275" s="108" t="s">
        <v>109</v>
      </c>
    </row>
    <row r="276" spans="1:9" ht="18" customHeight="1">
      <c r="A276" s="58" t="s">
        <v>84</v>
      </c>
      <c r="B276" s="56">
        <f aca="true" t="shared" si="40" ref="B276:G276">B277+B311</f>
        <v>287846.6</v>
      </c>
      <c r="C276" s="8">
        <f t="shared" si="40"/>
        <v>712564.5</v>
      </c>
      <c r="D276" s="29">
        <f t="shared" si="40"/>
        <v>243607.40000000002</v>
      </c>
      <c r="E276" s="56">
        <f t="shared" si="40"/>
        <v>157603.8</v>
      </c>
      <c r="F276" s="8">
        <f t="shared" si="40"/>
        <v>649188.4000000001</v>
      </c>
      <c r="G276" s="29">
        <f t="shared" si="40"/>
        <v>269714.1</v>
      </c>
      <c r="H276" s="102">
        <f>G276/D276*100</f>
        <v>110.71671057611547</v>
      </c>
      <c r="I276" s="17"/>
    </row>
    <row r="277" spans="1:9" ht="15" customHeight="1">
      <c r="A277" s="63" t="s">
        <v>44</v>
      </c>
      <c r="B277" s="89">
        <f aca="true" t="shared" si="41" ref="B277:G277">SUM(B279:B302)-B300</f>
        <v>101253.8</v>
      </c>
      <c r="C277" s="14">
        <f t="shared" si="41"/>
        <v>432177.9</v>
      </c>
      <c r="D277" s="35">
        <f t="shared" si="41"/>
        <v>225788.80000000002</v>
      </c>
      <c r="E277" s="89">
        <f t="shared" si="41"/>
        <v>75317.5</v>
      </c>
      <c r="F277" s="14">
        <f t="shared" si="41"/>
        <v>365009.20000000007</v>
      </c>
      <c r="G277" s="35">
        <f t="shared" si="41"/>
        <v>252041.69999999998</v>
      </c>
      <c r="H277" s="105">
        <f>G277/D277*100</f>
        <v>111.62719320001699</v>
      </c>
      <c r="I277" s="17"/>
    </row>
    <row r="278" spans="1:8" ht="10.5" customHeight="1">
      <c r="A278" s="60" t="s">
        <v>3</v>
      </c>
      <c r="B278" s="56"/>
      <c r="C278" s="10"/>
      <c r="D278" s="29"/>
      <c r="E278" s="56"/>
      <c r="F278" s="10"/>
      <c r="G278" s="29"/>
      <c r="H278" s="101"/>
    </row>
    <row r="279" spans="1:8" ht="12.75" customHeight="1">
      <c r="A279" s="39" t="s">
        <v>20</v>
      </c>
      <c r="B279" s="86">
        <v>5693.8</v>
      </c>
      <c r="C279" s="10">
        <v>5693.8</v>
      </c>
      <c r="D279" s="30">
        <v>5693.8</v>
      </c>
      <c r="E279" s="86">
        <v>5693.8</v>
      </c>
      <c r="F279" s="10">
        <v>9616.1</v>
      </c>
      <c r="G279" s="30">
        <v>9616.1</v>
      </c>
      <c r="H279" s="101">
        <f>G279/D279*100</f>
        <v>168.88721065018092</v>
      </c>
    </row>
    <row r="280" spans="1:8" ht="12.75" customHeight="1">
      <c r="A280" s="39" t="s">
        <v>11</v>
      </c>
      <c r="B280" s="86">
        <v>3729.3</v>
      </c>
      <c r="C280" s="10">
        <v>3635.7</v>
      </c>
      <c r="D280" s="139">
        <v>841.2</v>
      </c>
      <c r="E280" s="86">
        <v>3729.3</v>
      </c>
      <c r="F280" s="10">
        <v>14038.9</v>
      </c>
      <c r="G280" s="30">
        <v>3980.1</v>
      </c>
      <c r="H280" s="101">
        <f aca="true" t="shared" si="42" ref="H280:H310">G280/D280*100</f>
        <v>473.14550641940076</v>
      </c>
    </row>
    <row r="281" spans="1:8" ht="12.75" customHeight="1">
      <c r="A281" s="39" t="s">
        <v>242</v>
      </c>
      <c r="B281" s="86">
        <v>1300</v>
      </c>
      <c r="C281" s="10">
        <v>1300</v>
      </c>
      <c r="D281" s="30">
        <v>1200</v>
      </c>
      <c r="E281" s="86">
        <v>1100</v>
      </c>
      <c r="F281" s="10">
        <v>1100</v>
      </c>
      <c r="G281" s="30">
        <v>1100</v>
      </c>
      <c r="H281" s="101">
        <f t="shared" si="42"/>
        <v>91.66666666666666</v>
      </c>
    </row>
    <row r="282" spans="1:8" ht="12.75" customHeight="1">
      <c r="A282" s="64" t="s">
        <v>243</v>
      </c>
      <c r="B282" s="86"/>
      <c r="C282" s="10">
        <v>70232.2</v>
      </c>
      <c r="D282" s="30">
        <v>30548.5</v>
      </c>
      <c r="E282" s="86"/>
      <c r="F282" s="10">
        <v>65536.6</v>
      </c>
      <c r="G282" s="30">
        <v>57797.4</v>
      </c>
      <c r="H282" s="101">
        <f t="shared" si="42"/>
        <v>189.1988149990998</v>
      </c>
    </row>
    <row r="283" spans="1:8" ht="12.75" customHeight="1">
      <c r="A283" s="64" t="s">
        <v>244</v>
      </c>
      <c r="B283" s="86"/>
      <c r="C283" s="10">
        <v>390.6</v>
      </c>
      <c r="D283" s="139">
        <v>339.1</v>
      </c>
      <c r="E283" s="86"/>
      <c r="F283" s="10">
        <v>434.6</v>
      </c>
      <c r="G283" s="139">
        <v>392.3</v>
      </c>
      <c r="H283" s="101">
        <f t="shared" si="42"/>
        <v>115.68858743733412</v>
      </c>
    </row>
    <row r="284" spans="1:8" ht="12.75" customHeight="1">
      <c r="A284" s="64" t="s">
        <v>330</v>
      </c>
      <c r="B284" s="86"/>
      <c r="C284" s="10"/>
      <c r="D284" s="139"/>
      <c r="E284" s="86"/>
      <c r="F284" s="10">
        <v>218.4</v>
      </c>
      <c r="G284" s="139">
        <v>10.9</v>
      </c>
      <c r="H284" s="103" t="s">
        <v>109</v>
      </c>
    </row>
    <row r="285" spans="1:8" ht="12.75" customHeight="1">
      <c r="A285" s="64" t="s">
        <v>245</v>
      </c>
      <c r="B285" s="86"/>
      <c r="C285" s="10">
        <v>5423</v>
      </c>
      <c r="D285" s="139">
        <v>4821.7</v>
      </c>
      <c r="E285" s="86"/>
      <c r="F285" s="10">
        <v>601.5</v>
      </c>
      <c r="G285" s="139">
        <v>599.2</v>
      </c>
      <c r="H285" s="101">
        <f t="shared" si="42"/>
        <v>12.427152249206713</v>
      </c>
    </row>
    <row r="286" spans="1:8" ht="12.75" customHeight="1">
      <c r="A286" s="64" t="s">
        <v>278</v>
      </c>
      <c r="B286" s="86"/>
      <c r="C286" s="10">
        <v>968.7</v>
      </c>
      <c r="D286" s="139">
        <v>893</v>
      </c>
      <c r="E286" s="86"/>
      <c r="F286" s="10">
        <v>223.2</v>
      </c>
      <c r="G286" s="139">
        <v>223.2</v>
      </c>
      <c r="H286" s="101">
        <f t="shared" si="42"/>
        <v>24.99440089585666</v>
      </c>
    </row>
    <row r="287" spans="1:8" ht="12.75" customHeight="1">
      <c r="A287" s="163" t="s">
        <v>246</v>
      </c>
      <c r="B287" s="164"/>
      <c r="C287" s="156">
        <v>308.7</v>
      </c>
      <c r="D287" s="165">
        <v>215.1</v>
      </c>
      <c r="E287" s="164"/>
      <c r="F287" s="156">
        <v>93.6</v>
      </c>
      <c r="G287" s="165">
        <v>63</v>
      </c>
      <c r="H287" s="158">
        <f t="shared" si="42"/>
        <v>29.288702928870293</v>
      </c>
    </row>
    <row r="288" spans="1:8" ht="12.75" customHeight="1">
      <c r="A288" s="64" t="s">
        <v>247</v>
      </c>
      <c r="B288" s="86"/>
      <c r="C288" s="10">
        <v>270.1</v>
      </c>
      <c r="D288" s="139">
        <v>83.7</v>
      </c>
      <c r="E288" s="86"/>
      <c r="F288" s="10">
        <v>186.4</v>
      </c>
      <c r="G288" s="139">
        <v>186.4</v>
      </c>
      <c r="H288" s="101">
        <f t="shared" si="42"/>
        <v>222.700119474313</v>
      </c>
    </row>
    <row r="289" spans="1:8" ht="12.75" customHeight="1">
      <c r="A289" s="39" t="s">
        <v>218</v>
      </c>
      <c r="B289" s="86"/>
      <c r="C289" s="10">
        <v>107684.6</v>
      </c>
      <c r="D289" s="139">
        <v>68806.8</v>
      </c>
      <c r="E289" s="86"/>
      <c r="F289" s="10">
        <v>39898.3</v>
      </c>
      <c r="G289" s="139">
        <v>24143.7</v>
      </c>
      <c r="H289" s="101">
        <f t="shared" si="42"/>
        <v>35.089119098693736</v>
      </c>
    </row>
    <row r="290" spans="1:8" ht="12.75" customHeight="1">
      <c r="A290" s="39" t="s">
        <v>331</v>
      </c>
      <c r="B290" s="86"/>
      <c r="C290" s="10">
        <v>30716.3</v>
      </c>
      <c r="D290" s="139"/>
      <c r="E290" s="86"/>
      <c r="F290" s="10">
        <v>65302.3</v>
      </c>
      <c r="G290" s="139">
        <v>40140.2</v>
      </c>
      <c r="H290" s="103" t="s">
        <v>109</v>
      </c>
    </row>
    <row r="291" spans="1:8" ht="12.75" customHeight="1">
      <c r="A291" s="39" t="s">
        <v>220</v>
      </c>
      <c r="B291" s="86"/>
      <c r="C291" s="10">
        <v>40650.3</v>
      </c>
      <c r="D291" s="139">
        <v>29068</v>
      </c>
      <c r="E291" s="86"/>
      <c r="F291" s="10">
        <v>11940.7</v>
      </c>
      <c r="G291" s="139">
        <v>7881.1</v>
      </c>
      <c r="H291" s="101">
        <f t="shared" si="42"/>
        <v>27.112632448052842</v>
      </c>
    </row>
    <row r="292" spans="1:8" ht="12.75" customHeight="1">
      <c r="A292" s="39" t="s">
        <v>332</v>
      </c>
      <c r="B292" s="86"/>
      <c r="C292" s="10">
        <v>13118.2</v>
      </c>
      <c r="D292" s="139"/>
      <c r="E292" s="86"/>
      <c r="F292" s="10">
        <v>23189.8</v>
      </c>
      <c r="G292" s="139">
        <v>16051.8</v>
      </c>
      <c r="H292" s="103" t="s">
        <v>109</v>
      </c>
    </row>
    <row r="293" spans="1:8" ht="12.75" customHeight="1">
      <c r="A293" s="39" t="s">
        <v>219</v>
      </c>
      <c r="B293" s="86"/>
      <c r="C293" s="10">
        <v>53932.2</v>
      </c>
      <c r="D293" s="139">
        <v>24200.2</v>
      </c>
      <c r="E293" s="86"/>
      <c r="F293" s="10">
        <v>38177.4</v>
      </c>
      <c r="G293" s="139">
        <v>18715.4</v>
      </c>
      <c r="H293" s="101">
        <f t="shared" si="42"/>
        <v>77.33572449814464</v>
      </c>
    </row>
    <row r="294" spans="1:8" ht="12.75" customHeight="1">
      <c r="A294" s="39" t="s">
        <v>333</v>
      </c>
      <c r="B294" s="86"/>
      <c r="C294" s="10">
        <v>16322.7</v>
      </c>
      <c r="D294" s="139"/>
      <c r="E294" s="86"/>
      <c r="F294" s="10">
        <v>28846.4</v>
      </c>
      <c r="G294" s="139">
        <v>18559.1</v>
      </c>
      <c r="H294" s="103" t="s">
        <v>109</v>
      </c>
    </row>
    <row r="295" spans="1:8" ht="12.75" customHeight="1">
      <c r="A295" s="39" t="s">
        <v>334</v>
      </c>
      <c r="B295" s="86"/>
      <c r="C295" s="10"/>
      <c r="D295" s="139"/>
      <c r="E295" s="86"/>
      <c r="F295" s="10">
        <v>4484.6</v>
      </c>
      <c r="G295" s="139">
        <v>3910.3</v>
      </c>
      <c r="H295" s="103" t="s">
        <v>109</v>
      </c>
    </row>
    <row r="296" spans="1:8" ht="12.75" customHeight="1">
      <c r="A296" s="39" t="s">
        <v>335</v>
      </c>
      <c r="B296" s="86"/>
      <c r="C296" s="10"/>
      <c r="D296" s="139"/>
      <c r="E296" s="86"/>
      <c r="F296" s="10">
        <v>159.4</v>
      </c>
      <c r="G296" s="139">
        <v>159.4</v>
      </c>
      <c r="H296" s="103" t="s">
        <v>109</v>
      </c>
    </row>
    <row r="297" spans="1:8" ht="12.75" customHeight="1">
      <c r="A297" s="39" t="s">
        <v>336</v>
      </c>
      <c r="B297" s="86"/>
      <c r="C297" s="10"/>
      <c r="D297" s="139"/>
      <c r="E297" s="86"/>
      <c r="F297" s="10">
        <v>152.6</v>
      </c>
      <c r="G297" s="139">
        <v>69.9</v>
      </c>
      <c r="H297" s="103" t="s">
        <v>109</v>
      </c>
    </row>
    <row r="298" spans="1:8" ht="12.75" customHeight="1">
      <c r="A298" s="39" t="s">
        <v>279</v>
      </c>
      <c r="B298" s="86"/>
      <c r="C298" s="10">
        <v>196.2</v>
      </c>
      <c r="D298" s="139"/>
      <c r="E298" s="86"/>
      <c r="F298" s="10">
        <v>1644.4</v>
      </c>
      <c r="G298" s="139"/>
      <c r="H298" s="103" t="s">
        <v>109</v>
      </c>
    </row>
    <row r="299" spans="1:8" ht="12.75" customHeight="1">
      <c r="A299" s="39" t="s">
        <v>216</v>
      </c>
      <c r="B299" s="86">
        <v>22530.7</v>
      </c>
      <c r="C299" s="10">
        <v>40536.6</v>
      </c>
      <c r="D299" s="139">
        <v>18665.6</v>
      </c>
      <c r="E299" s="86">
        <v>17150</v>
      </c>
      <c r="F299" s="10">
        <v>30495.6</v>
      </c>
      <c r="G299" s="139">
        <v>20508.8</v>
      </c>
      <c r="H299" s="101">
        <f t="shared" si="42"/>
        <v>109.87484999142809</v>
      </c>
    </row>
    <row r="300" spans="1:8" ht="12.75" customHeight="1">
      <c r="A300" s="39" t="s">
        <v>226</v>
      </c>
      <c r="B300" s="86"/>
      <c r="C300" s="10">
        <v>33630.5</v>
      </c>
      <c r="D300" s="139">
        <v>15262.2</v>
      </c>
      <c r="E300" s="86">
        <v>7500</v>
      </c>
      <c r="F300" s="10">
        <v>25630.8</v>
      </c>
      <c r="G300" s="139">
        <v>19650.6</v>
      </c>
      <c r="H300" s="101">
        <f t="shared" si="42"/>
        <v>128.75339073003892</v>
      </c>
    </row>
    <row r="301" spans="1:8" ht="12.75" customHeight="1">
      <c r="A301" s="39" t="s">
        <v>148</v>
      </c>
      <c r="B301" s="86">
        <v>18000</v>
      </c>
      <c r="C301" s="10"/>
      <c r="D301" s="30"/>
      <c r="E301" s="86">
        <v>18000</v>
      </c>
      <c r="F301" s="10"/>
      <c r="G301" s="30"/>
      <c r="H301" s="103" t="s">
        <v>109</v>
      </c>
    </row>
    <row r="302" spans="1:8" ht="12.75" customHeight="1">
      <c r="A302" s="39" t="s">
        <v>337</v>
      </c>
      <c r="B302" s="86">
        <f aca="true" t="shared" si="43" ref="B302:G302">SUM(B303:B310)</f>
        <v>50000</v>
      </c>
      <c r="C302" s="9">
        <f t="shared" si="43"/>
        <v>40798</v>
      </c>
      <c r="D302" s="30">
        <f t="shared" si="43"/>
        <v>40412.1</v>
      </c>
      <c r="E302" s="86">
        <f t="shared" si="43"/>
        <v>29644.399999999998</v>
      </c>
      <c r="F302" s="9">
        <f t="shared" si="43"/>
        <v>28668.399999999998</v>
      </c>
      <c r="G302" s="30">
        <f t="shared" si="43"/>
        <v>27933.399999999998</v>
      </c>
      <c r="H302" s="101">
        <f t="shared" si="42"/>
        <v>69.12137701332026</v>
      </c>
    </row>
    <row r="303" spans="1:8" ht="12.75" customHeight="1" hidden="1">
      <c r="A303" s="39" t="s">
        <v>184</v>
      </c>
      <c r="B303" s="86"/>
      <c r="C303" s="10"/>
      <c r="D303" s="31"/>
      <c r="E303" s="86"/>
      <c r="F303" s="10"/>
      <c r="G303" s="31"/>
      <c r="H303" s="103" t="s">
        <v>109</v>
      </c>
    </row>
    <row r="304" spans="1:8" ht="12.75" customHeight="1">
      <c r="A304" s="39" t="s">
        <v>338</v>
      </c>
      <c r="B304" s="86">
        <v>5000</v>
      </c>
      <c r="C304" s="10">
        <v>4940</v>
      </c>
      <c r="D304" s="31">
        <v>4913.4</v>
      </c>
      <c r="E304" s="86">
        <v>5248.6</v>
      </c>
      <c r="F304" s="10">
        <v>3772.6</v>
      </c>
      <c r="G304" s="31">
        <v>3772.6</v>
      </c>
      <c r="H304" s="101">
        <f t="shared" si="42"/>
        <v>76.78186184719338</v>
      </c>
    </row>
    <row r="305" spans="1:8" ht="12.75" customHeight="1">
      <c r="A305" s="39" t="s">
        <v>185</v>
      </c>
      <c r="B305" s="86">
        <v>5000</v>
      </c>
      <c r="C305" s="10">
        <v>8500</v>
      </c>
      <c r="D305" s="31">
        <v>8428.1</v>
      </c>
      <c r="E305" s="86">
        <v>4496.2</v>
      </c>
      <c r="F305" s="10">
        <v>7496.2</v>
      </c>
      <c r="G305" s="31">
        <v>7473.2</v>
      </c>
      <c r="H305" s="101">
        <f t="shared" si="42"/>
        <v>88.67004425671266</v>
      </c>
    </row>
    <row r="306" spans="1:8" ht="12.75" customHeight="1">
      <c r="A306" s="39" t="s">
        <v>186</v>
      </c>
      <c r="B306" s="86">
        <v>1000</v>
      </c>
      <c r="C306" s="10">
        <v>2625</v>
      </c>
      <c r="D306" s="31">
        <v>2625</v>
      </c>
      <c r="E306" s="86">
        <v>2604</v>
      </c>
      <c r="F306" s="10">
        <v>2104</v>
      </c>
      <c r="G306" s="31">
        <v>2104</v>
      </c>
      <c r="H306" s="101">
        <f t="shared" si="42"/>
        <v>80.15238095238095</v>
      </c>
    </row>
    <row r="307" spans="1:8" ht="12.75" customHeight="1">
      <c r="A307" s="39" t="s">
        <v>187</v>
      </c>
      <c r="B307" s="86">
        <v>2000</v>
      </c>
      <c r="C307" s="10">
        <v>2500</v>
      </c>
      <c r="D307" s="31">
        <v>2496.8</v>
      </c>
      <c r="E307" s="86">
        <v>1395.9</v>
      </c>
      <c r="F307" s="10">
        <v>1395.9</v>
      </c>
      <c r="G307" s="31">
        <v>1385.9</v>
      </c>
      <c r="H307" s="101">
        <f t="shared" si="42"/>
        <v>55.50704902274912</v>
      </c>
    </row>
    <row r="308" spans="1:8" ht="12.75" customHeight="1">
      <c r="A308" s="39" t="s">
        <v>188</v>
      </c>
      <c r="B308" s="86">
        <v>5000</v>
      </c>
      <c r="C308" s="10">
        <v>14800</v>
      </c>
      <c r="D308" s="31">
        <v>14754.6</v>
      </c>
      <c r="E308" s="86">
        <v>9380</v>
      </c>
      <c r="F308" s="10">
        <v>12380</v>
      </c>
      <c r="G308" s="31">
        <v>11748.5</v>
      </c>
      <c r="H308" s="101">
        <f t="shared" si="42"/>
        <v>79.62601493771434</v>
      </c>
    </row>
    <row r="309" spans="1:8" ht="12.75" customHeight="1">
      <c r="A309" s="39" t="s">
        <v>189</v>
      </c>
      <c r="B309" s="86">
        <v>26500</v>
      </c>
      <c r="C309" s="10"/>
      <c r="D309" s="31"/>
      <c r="E309" s="86"/>
      <c r="F309" s="10"/>
      <c r="G309" s="31"/>
      <c r="H309" s="103" t="s">
        <v>109</v>
      </c>
    </row>
    <row r="310" spans="1:8" ht="12.75" customHeight="1">
      <c r="A310" s="39" t="s">
        <v>190</v>
      </c>
      <c r="B310" s="86">
        <v>5500</v>
      </c>
      <c r="C310" s="10">
        <v>7433</v>
      </c>
      <c r="D310" s="31">
        <v>7194.2</v>
      </c>
      <c r="E310" s="86">
        <v>6519.7</v>
      </c>
      <c r="F310" s="10">
        <v>1519.7</v>
      </c>
      <c r="G310" s="31">
        <v>1449.2</v>
      </c>
      <c r="H310" s="101">
        <f t="shared" si="42"/>
        <v>20.144004892830335</v>
      </c>
    </row>
    <row r="311" spans="1:8" ht="15" customHeight="1">
      <c r="A311" s="67" t="s">
        <v>45</v>
      </c>
      <c r="B311" s="91">
        <f aca="true" t="shared" si="44" ref="B311:G311">SUM(B313:B327)</f>
        <v>186592.8</v>
      </c>
      <c r="C311" s="7">
        <f t="shared" si="44"/>
        <v>280386.60000000003</v>
      </c>
      <c r="D311" s="38">
        <f t="shared" si="44"/>
        <v>17818.600000000002</v>
      </c>
      <c r="E311" s="91">
        <f t="shared" si="44"/>
        <v>82286.3</v>
      </c>
      <c r="F311" s="7">
        <f t="shared" si="44"/>
        <v>284179.2</v>
      </c>
      <c r="G311" s="38">
        <f t="shared" si="44"/>
        <v>17672.399999999998</v>
      </c>
      <c r="H311" s="105">
        <f>G311/D311*100</f>
        <v>99.17950905233855</v>
      </c>
    </row>
    <row r="312" spans="1:8" ht="10.5" customHeight="1">
      <c r="A312" s="68" t="s">
        <v>3</v>
      </c>
      <c r="B312" s="87"/>
      <c r="C312" s="11"/>
      <c r="D312" s="32"/>
      <c r="E312" s="87"/>
      <c r="F312" s="11"/>
      <c r="G312" s="32"/>
      <c r="H312" s="101"/>
    </row>
    <row r="313" spans="1:8" ht="12.75" customHeight="1" hidden="1">
      <c r="A313" s="39" t="s">
        <v>191</v>
      </c>
      <c r="B313" s="87"/>
      <c r="C313" s="9"/>
      <c r="D313" s="30"/>
      <c r="E313" s="87"/>
      <c r="F313" s="9"/>
      <c r="G313" s="30"/>
      <c r="H313" s="103" t="e">
        <f>G313/D313*100</f>
        <v>#DIV/0!</v>
      </c>
    </row>
    <row r="314" spans="1:8" ht="14.25" customHeight="1">
      <c r="A314" s="39" t="s">
        <v>280</v>
      </c>
      <c r="B314" s="87"/>
      <c r="C314" s="9"/>
      <c r="D314" s="30"/>
      <c r="E314" s="87"/>
      <c r="F314" s="9">
        <v>1094.4</v>
      </c>
      <c r="G314" s="30">
        <v>1094.4</v>
      </c>
      <c r="H314" s="103" t="s">
        <v>109</v>
      </c>
    </row>
    <row r="315" spans="1:8" ht="12.75" customHeight="1">
      <c r="A315" s="39" t="s">
        <v>218</v>
      </c>
      <c r="B315" s="87"/>
      <c r="C315" s="9">
        <v>2136.9</v>
      </c>
      <c r="D315" s="30">
        <v>325.5</v>
      </c>
      <c r="E315" s="87"/>
      <c r="F315" s="9">
        <v>2217.6</v>
      </c>
      <c r="G315" s="30"/>
      <c r="H315" s="103" t="s">
        <v>109</v>
      </c>
    </row>
    <row r="316" spans="1:8" ht="12.75" customHeight="1">
      <c r="A316" s="39" t="s">
        <v>339</v>
      </c>
      <c r="B316" s="87"/>
      <c r="C316" s="9">
        <v>5853.7</v>
      </c>
      <c r="D316" s="30"/>
      <c r="E316" s="87"/>
      <c r="F316" s="9">
        <v>7656.9</v>
      </c>
      <c r="G316" s="30">
        <v>7303</v>
      </c>
      <c r="H316" s="103" t="s">
        <v>109</v>
      </c>
    </row>
    <row r="317" spans="1:8" ht="12.75" customHeight="1">
      <c r="A317" s="39" t="s">
        <v>220</v>
      </c>
      <c r="B317" s="87"/>
      <c r="C317" s="9">
        <v>1867.3</v>
      </c>
      <c r="D317" s="55"/>
      <c r="E317" s="87"/>
      <c r="F317" s="9">
        <v>1962.3</v>
      </c>
      <c r="G317" s="55">
        <v>229.5</v>
      </c>
      <c r="H317" s="103" t="s">
        <v>109</v>
      </c>
    </row>
    <row r="318" spans="1:8" ht="12.75" customHeight="1">
      <c r="A318" s="39" t="s">
        <v>332</v>
      </c>
      <c r="B318" s="87"/>
      <c r="C318" s="9">
        <v>180</v>
      </c>
      <c r="D318" s="55"/>
      <c r="E318" s="87"/>
      <c r="F318" s="9">
        <v>310</v>
      </c>
      <c r="G318" s="55">
        <v>307.6</v>
      </c>
      <c r="H318" s="103" t="s">
        <v>109</v>
      </c>
    </row>
    <row r="319" spans="1:8" ht="12.75" customHeight="1">
      <c r="A319" s="39" t="s">
        <v>219</v>
      </c>
      <c r="B319" s="87"/>
      <c r="C319" s="9">
        <v>2345.7</v>
      </c>
      <c r="D319" s="30">
        <v>159.5</v>
      </c>
      <c r="E319" s="87"/>
      <c r="F319" s="9">
        <v>2210</v>
      </c>
      <c r="G319" s="30">
        <v>425</v>
      </c>
      <c r="H319" s="103">
        <f aca="true" t="shared" si="45" ref="H319:H324">G319/D319*100</f>
        <v>266.4576802507837</v>
      </c>
    </row>
    <row r="320" spans="1:8" ht="12.75" customHeight="1">
      <c r="A320" s="39" t="s">
        <v>340</v>
      </c>
      <c r="B320" s="87"/>
      <c r="C320" s="9">
        <v>300</v>
      </c>
      <c r="D320" s="30"/>
      <c r="E320" s="87"/>
      <c r="F320" s="9">
        <v>457</v>
      </c>
      <c r="G320" s="30">
        <v>398</v>
      </c>
      <c r="H320" s="103" t="s">
        <v>109</v>
      </c>
    </row>
    <row r="321" spans="1:8" ht="12.75" customHeight="1">
      <c r="A321" s="64" t="s">
        <v>243</v>
      </c>
      <c r="B321" s="87"/>
      <c r="C321" s="9">
        <v>2501.7</v>
      </c>
      <c r="D321" s="30">
        <v>404.6</v>
      </c>
      <c r="E321" s="87"/>
      <c r="F321" s="9">
        <v>2097.2</v>
      </c>
      <c r="G321" s="30">
        <v>842</v>
      </c>
      <c r="H321" s="103">
        <f t="shared" si="45"/>
        <v>208.10677212061296</v>
      </c>
    </row>
    <row r="322" spans="1:8" ht="12.75" customHeight="1">
      <c r="A322" s="39" t="s">
        <v>341</v>
      </c>
      <c r="B322" s="87"/>
      <c r="C322" s="9">
        <v>6013</v>
      </c>
      <c r="D322" s="30">
        <v>5993.8</v>
      </c>
      <c r="E322" s="87"/>
      <c r="F322" s="9">
        <v>2500</v>
      </c>
      <c r="G322" s="30">
        <v>2500</v>
      </c>
      <c r="H322" s="103">
        <f t="shared" si="45"/>
        <v>41.70976675898429</v>
      </c>
    </row>
    <row r="323" spans="1:8" ht="12.75" customHeight="1">
      <c r="A323" s="39" t="s">
        <v>342</v>
      </c>
      <c r="B323" s="87"/>
      <c r="C323" s="9">
        <v>175</v>
      </c>
      <c r="D323" s="30">
        <v>175</v>
      </c>
      <c r="E323" s="87"/>
      <c r="F323" s="9"/>
      <c r="G323" s="30"/>
      <c r="H323" s="103" t="s">
        <v>109</v>
      </c>
    </row>
    <row r="324" spans="1:8" ht="12.75" customHeight="1">
      <c r="A324" s="39" t="s">
        <v>343</v>
      </c>
      <c r="B324" s="87"/>
      <c r="C324" s="9">
        <v>2560</v>
      </c>
      <c r="D324" s="30">
        <v>2333</v>
      </c>
      <c r="E324" s="87"/>
      <c r="F324" s="9">
        <v>1476</v>
      </c>
      <c r="G324" s="30">
        <v>1418.8</v>
      </c>
      <c r="H324" s="103">
        <f t="shared" si="45"/>
        <v>60.81440205743678</v>
      </c>
    </row>
    <row r="325" spans="1:8" ht="12.75" customHeight="1">
      <c r="A325" s="59" t="s">
        <v>148</v>
      </c>
      <c r="B325" s="87">
        <v>17000</v>
      </c>
      <c r="C325" s="9"/>
      <c r="D325" s="30"/>
      <c r="E325" s="87">
        <v>17000</v>
      </c>
      <c r="F325" s="9"/>
      <c r="G325" s="30"/>
      <c r="H325" s="103" t="s">
        <v>109</v>
      </c>
    </row>
    <row r="326" spans="1:8" ht="12.75" customHeight="1">
      <c r="A326" s="39" t="s">
        <v>54</v>
      </c>
      <c r="B326" s="87"/>
      <c r="C326" s="9">
        <v>93.6</v>
      </c>
      <c r="D326" s="30">
        <v>93.6</v>
      </c>
      <c r="E326" s="87"/>
      <c r="F326" s="9"/>
      <c r="G326" s="30"/>
      <c r="H326" s="103" t="s">
        <v>109</v>
      </c>
    </row>
    <row r="327" spans="1:8" ht="12.75" customHeight="1" thickBot="1">
      <c r="A327" s="66" t="s">
        <v>216</v>
      </c>
      <c r="B327" s="92">
        <v>169592.8</v>
      </c>
      <c r="C327" s="16">
        <v>256359.7</v>
      </c>
      <c r="D327" s="40">
        <v>8333.6</v>
      </c>
      <c r="E327" s="92">
        <v>65286.3</v>
      </c>
      <c r="F327" s="16">
        <v>262197.8</v>
      </c>
      <c r="G327" s="40">
        <v>3154.1</v>
      </c>
      <c r="H327" s="114">
        <f>G327/D327*100</f>
        <v>37.84798886435634</v>
      </c>
    </row>
    <row r="328" spans="1:8" ht="18" customHeight="1">
      <c r="A328" s="58" t="s">
        <v>19</v>
      </c>
      <c r="B328" s="56">
        <f aca="true" t="shared" si="46" ref="B328:G328">B329+B366</f>
        <v>357606.5</v>
      </c>
      <c r="C328" s="8">
        <f t="shared" si="46"/>
        <v>4946542.099999999</v>
      </c>
      <c r="D328" s="29">
        <f t="shared" si="46"/>
        <v>4931549.9</v>
      </c>
      <c r="E328" s="56">
        <f t="shared" si="46"/>
        <v>356854</v>
      </c>
      <c r="F328" s="8">
        <f t="shared" si="46"/>
        <v>5006803.799999997</v>
      </c>
      <c r="G328" s="29">
        <f t="shared" si="46"/>
        <v>4984281.799999999</v>
      </c>
      <c r="H328" s="102">
        <f>G328/D328*100</f>
        <v>101.06927641551388</v>
      </c>
    </row>
    <row r="329" spans="1:8" ht="15" customHeight="1">
      <c r="A329" s="63" t="s">
        <v>44</v>
      </c>
      <c r="B329" s="89">
        <f aca="true" t="shared" si="47" ref="B329:G329">SUM(B331:B365)</f>
        <v>339097.2</v>
      </c>
      <c r="C329" s="14">
        <f t="shared" si="47"/>
        <v>4810503.699999998</v>
      </c>
      <c r="D329" s="35">
        <f t="shared" si="47"/>
        <v>4806880.5</v>
      </c>
      <c r="E329" s="89">
        <f t="shared" si="47"/>
        <v>345504</v>
      </c>
      <c r="F329" s="14">
        <f t="shared" si="47"/>
        <v>4883872.699999997</v>
      </c>
      <c r="G329" s="35">
        <f t="shared" si="47"/>
        <v>4883356.8999999985</v>
      </c>
      <c r="H329" s="105">
        <f>G329/D329*100</f>
        <v>101.59097776614165</v>
      </c>
    </row>
    <row r="330" spans="1:8" ht="10.5" customHeight="1">
      <c r="A330" s="60" t="s">
        <v>3</v>
      </c>
      <c r="B330" s="84"/>
      <c r="C330" s="10"/>
      <c r="D330" s="31"/>
      <c r="E330" s="84"/>
      <c r="F330" s="10"/>
      <c r="G330" s="31"/>
      <c r="H330" s="101"/>
    </row>
    <row r="331" spans="1:8" ht="12.75" customHeight="1">
      <c r="A331" s="37" t="s">
        <v>20</v>
      </c>
      <c r="B331" s="84">
        <v>317256.5</v>
      </c>
      <c r="C331" s="10">
        <v>332889.1</v>
      </c>
      <c r="D331" s="31">
        <v>332889</v>
      </c>
      <c r="E331" s="84">
        <v>323675</v>
      </c>
      <c r="F331" s="10">
        <v>346437.3</v>
      </c>
      <c r="G331" s="31">
        <v>346437.3</v>
      </c>
      <c r="H331" s="101">
        <f>G331/D331*100</f>
        <v>104.06991519695754</v>
      </c>
    </row>
    <row r="332" spans="1:8" ht="12.75" customHeight="1">
      <c r="A332" s="37" t="s">
        <v>35</v>
      </c>
      <c r="B332" s="84"/>
      <c r="C332" s="10"/>
      <c r="D332" s="31"/>
      <c r="E332" s="84"/>
      <c r="F332" s="10"/>
      <c r="G332" s="31"/>
      <c r="H332" s="101"/>
    </row>
    <row r="333" spans="1:8" ht="12.75" customHeight="1">
      <c r="A333" s="37" t="s">
        <v>105</v>
      </c>
      <c r="B333" s="84"/>
      <c r="C333" s="10">
        <v>1551564</v>
      </c>
      <c r="D333" s="31">
        <v>1551564</v>
      </c>
      <c r="E333" s="84"/>
      <c r="F333" s="10">
        <v>1584311.5</v>
      </c>
      <c r="G333" s="31">
        <v>1584311.5</v>
      </c>
      <c r="H333" s="101">
        <f>G333/D333*100</f>
        <v>102.11061225962963</v>
      </c>
    </row>
    <row r="334" spans="1:8" ht="12.75" customHeight="1">
      <c r="A334" s="37" t="s">
        <v>34</v>
      </c>
      <c r="B334" s="84"/>
      <c r="C334" s="10">
        <v>200789</v>
      </c>
      <c r="D334" s="31">
        <v>200789</v>
      </c>
      <c r="E334" s="84"/>
      <c r="F334" s="10">
        <v>195100</v>
      </c>
      <c r="G334" s="31">
        <v>195100</v>
      </c>
      <c r="H334" s="101">
        <f aca="true" t="shared" si="48" ref="H334:H374">G334/D334*100</f>
        <v>97.16667745743044</v>
      </c>
    </row>
    <row r="335" spans="1:8" ht="12.75" customHeight="1">
      <c r="A335" s="37" t="s">
        <v>106</v>
      </c>
      <c r="B335" s="84"/>
      <c r="C335" s="10">
        <v>2510347</v>
      </c>
      <c r="D335" s="31">
        <v>2510346.9</v>
      </c>
      <c r="E335" s="84"/>
      <c r="F335" s="10">
        <v>2663178.5</v>
      </c>
      <c r="G335" s="31">
        <v>2663178.5</v>
      </c>
      <c r="H335" s="101">
        <f t="shared" si="48"/>
        <v>106.08806695202166</v>
      </c>
    </row>
    <row r="336" spans="1:8" ht="12.75" customHeight="1">
      <c r="A336" s="37" t="s">
        <v>305</v>
      </c>
      <c r="B336" s="84"/>
      <c r="C336" s="10">
        <v>114779</v>
      </c>
      <c r="D336" s="31">
        <v>114778.9</v>
      </c>
      <c r="E336" s="84"/>
      <c r="F336" s="10"/>
      <c r="G336" s="31"/>
      <c r="H336" s="103" t="s">
        <v>109</v>
      </c>
    </row>
    <row r="337" spans="1:8" ht="12.75" customHeight="1">
      <c r="A337" s="70" t="s">
        <v>315</v>
      </c>
      <c r="B337" s="84"/>
      <c r="C337" s="10">
        <v>41120</v>
      </c>
      <c r="D337" s="31">
        <v>41120</v>
      </c>
      <c r="E337" s="84"/>
      <c r="F337" s="10"/>
      <c r="G337" s="31"/>
      <c r="H337" s="103" t="s">
        <v>109</v>
      </c>
    </row>
    <row r="338" spans="1:8" ht="12.75" customHeight="1">
      <c r="A338" s="70" t="s">
        <v>301</v>
      </c>
      <c r="B338" s="84"/>
      <c r="C338" s="10">
        <v>663</v>
      </c>
      <c r="D338" s="31">
        <v>663</v>
      </c>
      <c r="E338" s="84"/>
      <c r="F338" s="10"/>
      <c r="G338" s="31"/>
      <c r="H338" s="103" t="s">
        <v>109</v>
      </c>
    </row>
    <row r="339" spans="1:8" ht="12.75" customHeight="1">
      <c r="A339" s="60" t="s">
        <v>302</v>
      </c>
      <c r="B339" s="84"/>
      <c r="C339" s="10">
        <v>1206.8</v>
      </c>
      <c r="D339" s="31">
        <v>1206.8</v>
      </c>
      <c r="E339" s="84"/>
      <c r="F339" s="10">
        <v>758.3</v>
      </c>
      <c r="G339" s="31">
        <v>758.3</v>
      </c>
      <c r="H339" s="101">
        <f t="shared" si="48"/>
        <v>62.835598276433544</v>
      </c>
    </row>
    <row r="340" spans="1:8" ht="12.75" customHeight="1">
      <c r="A340" s="37" t="s">
        <v>68</v>
      </c>
      <c r="B340" s="84"/>
      <c r="C340" s="10">
        <v>426</v>
      </c>
      <c r="D340" s="31">
        <v>426</v>
      </c>
      <c r="E340" s="84"/>
      <c r="F340" s="10">
        <v>341.6</v>
      </c>
      <c r="G340" s="31">
        <v>341.6</v>
      </c>
      <c r="H340" s="101">
        <f t="shared" si="48"/>
        <v>80.18779342723005</v>
      </c>
    </row>
    <row r="341" spans="1:8" ht="12.75" customHeight="1">
      <c r="A341" s="37" t="s">
        <v>248</v>
      </c>
      <c r="B341" s="84"/>
      <c r="C341" s="10">
        <v>4471</v>
      </c>
      <c r="D341" s="31">
        <v>4465</v>
      </c>
      <c r="E341" s="84"/>
      <c r="F341" s="10"/>
      <c r="G341" s="31"/>
      <c r="H341" s="103" t="s">
        <v>109</v>
      </c>
    </row>
    <row r="342" spans="1:8" ht="12.75" customHeight="1">
      <c r="A342" s="37" t="s">
        <v>281</v>
      </c>
      <c r="B342" s="84"/>
      <c r="C342" s="10">
        <v>206</v>
      </c>
      <c r="D342" s="31">
        <v>206</v>
      </c>
      <c r="E342" s="84"/>
      <c r="F342" s="10"/>
      <c r="G342" s="31"/>
      <c r="H342" s="103" t="s">
        <v>109</v>
      </c>
    </row>
    <row r="343" spans="1:8" ht="12.75" customHeight="1">
      <c r="A343" s="37" t="s">
        <v>142</v>
      </c>
      <c r="B343" s="84"/>
      <c r="C343" s="10">
        <v>6131.1</v>
      </c>
      <c r="D343" s="31">
        <v>6131.1</v>
      </c>
      <c r="E343" s="84"/>
      <c r="F343" s="10">
        <v>8894.2</v>
      </c>
      <c r="G343" s="31">
        <v>8894.2</v>
      </c>
      <c r="H343" s="101">
        <f t="shared" si="48"/>
        <v>145.06695372771608</v>
      </c>
    </row>
    <row r="344" spans="1:8" ht="12.75" customHeight="1">
      <c r="A344" s="37" t="s">
        <v>347</v>
      </c>
      <c r="B344" s="84"/>
      <c r="C344" s="10"/>
      <c r="D344" s="31"/>
      <c r="E344" s="84"/>
      <c r="F344" s="10">
        <v>1166.9</v>
      </c>
      <c r="G344" s="31">
        <v>1166.9</v>
      </c>
      <c r="H344" s="103" t="s">
        <v>109</v>
      </c>
    </row>
    <row r="345" spans="1:8" ht="12.75" customHeight="1">
      <c r="A345" s="37" t="s">
        <v>346</v>
      </c>
      <c r="B345" s="84"/>
      <c r="C345" s="10">
        <v>480.8</v>
      </c>
      <c r="D345" s="31">
        <v>479.5</v>
      </c>
      <c r="E345" s="84"/>
      <c r="F345" s="10">
        <v>338.3</v>
      </c>
      <c r="G345" s="31">
        <v>338.3</v>
      </c>
      <c r="H345" s="101">
        <f t="shared" si="48"/>
        <v>70.5526590198123</v>
      </c>
    </row>
    <row r="346" spans="1:8" ht="12.75" customHeight="1">
      <c r="A346" s="37" t="s">
        <v>282</v>
      </c>
      <c r="B346" s="84"/>
      <c r="C346" s="10">
        <v>986</v>
      </c>
      <c r="D346" s="31">
        <v>986</v>
      </c>
      <c r="E346" s="84"/>
      <c r="F346" s="10">
        <v>1438.3</v>
      </c>
      <c r="G346" s="31">
        <v>1438.3</v>
      </c>
      <c r="H346" s="101">
        <f t="shared" si="48"/>
        <v>145.87221095334687</v>
      </c>
    </row>
    <row r="347" spans="1:8" ht="12.75" customHeight="1">
      <c r="A347" s="37" t="s">
        <v>344</v>
      </c>
      <c r="B347" s="84"/>
      <c r="C347" s="10"/>
      <c r="D347" s="31"/>
      <c r="E347" s="84"/>
      <c r="F347" s="10">
        <v>9.6</v>
      </c>
      <c r="G347" s="31">
        <v>9.6</v>
      </c>
      <c r="H347" s="103" t="s">
        <v>109</v>
      </c>
    </row>
    <row r="348" spans="1:8" ht="12.75" customHeight="1">
      <c r="A348" s="37" t="s">
        <v>303</v>
      </c>
      <c r="B348" s="84"/>
      <c r="C348" s="10">
        <v>1963</v>
      </c>
      <c r="D348" s="31">
        <v>1913</v>
      </c>
      <c r="E348" s="84"/>
      <c r="F348" s="10">
        <v>1040</v>
      </c>
      <c r="G348" s="31">
        <v>1040</v>
      </c>
      <c r="H348" s="101">
        <f t="shared" si="48"/>
        <v>54.364871928907476</v>
      </c>
    </row>
    <row r="349" spans="1:8" ht="12.75" customHeight="1">
      <c r="A349" s="70" t="s">
        <v>345</v>
      </c>
      <c r="B349" s="84"/>
      <c r="C349" s="10">
        <v>95.1</v>
      </c>
      <c r="D349" s="31">
        <v>95.1</v>
      </c>
      <c r="E349" s="84"/>
      <c r="F349" s="10">
        <v>58.6</v>
      </c>
      <c r="G349" s="31">
        <v>58.6</v>
      </c>
      <c r="H349" s="101">
        <f t="shared" si="48"/>
        <v>61.61934805467929</v>
      </c>
    </row>
    <row r="350" spans="1:8" ht="12.75" customHeight="1">
      <c r="A350" s="60" t="s">
        <v>304</v>
      </c>
      <c r="B350" s="84"/>
      <c r="C350" s="10">
        <v>286.6</v>
      </c>
      <c r="D350" s="31">
        <v>286.6</v>
      </c>
      <c r="E350" s="84"/>
      <c r="F350" s="10"/>
      <c r="G350" s="31"/>
      <c r="H350" s="103" t="s">
        <v>109</v>
      </c>
    </row>
    <row r="351" spans="1:8" ht="12.75" customHeight="1">
      <c r="A351" s="37" t="s">
        <v>322</v>
      </c>
      <c r="B351" s="84"/>
      <c r="C351" s="10"/>
      <c r="D351" s="31"/>
      <c r="E351" s="84"/>
      <c r="F351" s="10">
        <v>390</v>
      </c>
      <c r="G351" s="31">
        <v>390</v>
      </c>
      <c r="H351" s="103" t="s">
        <v>109</v>
      </c>
    </row>
    <row r="352" spans="1:8" ht="12.75" customHeight="1">
      <c r="A352" s="37" t="s">
        <v>283</v>
      </c>
      <c r="B352" s="84"/>
      <c r="C352" s="10">
        <v>320</v>
      </c>
      <c r="D352" s="31">
        <v>320</v>
      </c>
      <c r="E352" s="84"/>
      <c r="F352" s="10"/>
      <c r="G352" s="31"/>
      <c r="H352" s="103" t="s">
        <v>109</v>
      </c>
    </row>
    <row r="353" spans="1:8" ht="12.75" customHeight="1">
      <c r="A353" s="70" t="s">
        <v>306</v>
      </c>
      <c r="B353" s="84"/>
      <c r="C353" s="10">
        <v>70</v>
      </c>
      <c r="D353" s="31">
        <v>70</v>
      </c>
      <c r="E353" s="84"/>
      <c r="F353" s="10"/>
      <c r="G353" s="31"/>
      <c r="H353" s="103" t="s">
        <v>109</v>
      </c>
    </row>
    <row r="354" spans="1:8" ht="12.75" customHeight="1">
      <c r="A354" s="37" t="s">
        <v>249</v>
      </c>
      <c r="B354" s="84"/>
      <c r="C354" s="10">
        <v>1759.1</v>
      </c>
      <c r="D354" s="31">
        <v>1626.9</v>
      </c>
      <c r="E354" s="84"/>
      <c r="F354" s="10">
        <v>1902.6</v>
      </c>
      <c r="G354" s="31">
        <v>1902.6</v>
      </c>
      <c r="H354" s="101">
        <f t="shared" si="48"/>
        <v>116.94633966439238</v>
      </c>
    </row>
    <row r="355" spans="1:8" ht="12.75" customHeight="1">
      <c r="A355" s="37" t="s">
        <v>314</v>
      </c>
      <c r="B355" s="84"/>
      <c r="C355" s="10">
        <v>2887.8</v>
      </c>
      <c r="D355" s="31">
        <v>2887.8</v>
      </c>
      <c r="E355" s="84"/>
      <c r="F355" s="10">
        <v>501.7</v>
      </c>
      <c r="G355" s="31">
        <v>501.7</v>
      </c>
      <c r="H355" s="101">
        <f t="shared" si="48"/>
        <v>17.3730867788628</v>
      </c>
    </row>
    <row r="356" spans="1:8" ht="12.75" customHeight="1">
      <c r="A356" s="37" t="s">
        <v>284</v>
      </c>
      <c r="B356" s="84"/>
      <c r="C356" s="10">
        <v>10145.8</v>
      </c>
      <c r="D356" s="31">
        <v>7053.7</v>
      </c>
      <c r="E356" s="84"/>
      <c r="F356" s="10">
        <v>3426.5</v>
      </c>
      <c r="G356" s="31">
        <v>3426.5</v>
      </c>
      <c r="H356" s="101">
        <f t="shared" si="48"/>
        <v>48.57734238768306</v>
      </c>
    </row>
    <row r="357" spans="1:8" ht="12.75" customHeight="1">
      <c r="A357" s="37" t="s">
        <v>285</v>
      </c>
      <c r="B357" s="84"/>
      <c r="C357" s="10">
        <v>5819.8</v>
      </c>
      <c r="D357" s="31">
        <v>5819.8</v>
      </c>
      <c r="E357" s="84"/>
      <c r="F357" s="10">
        <v>3374.8</v>
      </c>
      <c r="G357" s="31">
        <v>3374.8</v>
      </c>
      <c r="H357" s="101">
        <f t="shared" si="48"/>
        <v>57.9882470187979</v>
      </c>
    </row>
    <row r="358" spans="1:8" ht="12.75" customHeight="1">
      <c r="A358" s="37" t="s">
        <v>349</v>
      </c>
      <c r="B358" s="84"/>
      <c r="C358" s="10"/>
      <c r="D358" s="31"/>
      <c r="E358" s="84"/>
      <c r="F358" s="10">
        <v>1390.3</v>
      </c>
      <c r="G358" s="31">
        <v>1390.3</v>
      </c>
      <c r="H358" s="103" t="s">
        <v>109</v>
      </c>
    </row>
    <row r="359" spans="1:8" ht="12.75" customHeight="1">
      <c r="A359" s="37" t="s">
        <v>307</v>
      </c>
      <c r="B359" s="84"/>
      <c r="C359" s="10">
        <v>7010.9</v>
      </c>
      <c r="D359" s="31">
        <v>7010.9</v>
      </c>
      <c r="E359" s="84"/>
      <c r="F359" s="10">
        <v>5838.3</v>
      </c>
      <c r="G359" s="31">
        <v>5838.3</v>
      </c>
      <c r="H359" s="101">
        <f t="shared" si="48"/>
        <v>83.27461524198036</v>
      </c>
    </row>
    <row r="360" spans="1:8" ht="12.75" customHeight="1">
      <c r="A360" s="37" t="s">
        <v>348</v>
      </c>
      <c r="B360" s="84"/>
      <c r="C360" s="10"/>
      <c r="D360" s="31"/>
      <c r="E360" s="84"/>
      <c r="F360" s="10">
        <v>46288.2</v>
      </c>
      <c r="G360" s="31">
        <v>46288.2</v>
      </c>
      <c r="H360" s="103" t="s">
        <v>109</v>
      </c>
    </row>
    <row r="361" spans="1:8" ht="12.75" customHeight="1">
      <c r="A361" s="37" t="s">
        <v>250</v>
      </c>
      <c r="B361" s="84"/>
      <c r="C361" s="10">
        <v>2645.5</v>
      </c>
      <c r="D361" s="31">
        <v>2645.5</v>
      </c>
      <c r="E361" s="84"/>
      <c r="F361" s="10">
        <v>3452.1</v>
      </c>
      <c r="G361" s="31">
        <v>3452.1</v>
      </c>
      <c r="H361" s="101">
        <f t="shared" si="48"/>
        <v>130.4895104895105</v>
      </c>
    </row>
    <row r="362" spans="1:8" ht="12.75" customHeight="1">
      <c r="A362" s="37" t="s">
        <v>143</v>
      </c>
      <c r="B362" s="84"/>
      <c r="C362" s="10">
        <v>275</v>
      </c>
      <c r="D362" s="31">
        <v>275</v>
      </c>
      <c r="E362" s="84"/>
      <c r="F362" s="10">
        <v>228</v>
      </c>
      <c r="G362" s="31">
        <v>228</v>
      </c>
      <c r="H362" s="101">
        <f t="shared" si="48"/>
        <v>82.9090909090909</v>
      </c>
    </row>
    <row r="363" spans="1:8" ht="12.75" customHeight="1" hidden="1">
      <c r="A363" s="37" t="s">
        <v>146</v>
      </c>
      <c r="B363" s="84"/>
      <c r="C363" s="10"/>
      <c r="D363" s="31"/>
      <c r="E363" s="84"/>
      <c r="F363" s="10"/>
      <c r="G363" s="31"/>
      <c r="H363" s="103" t="s">
        <v>109</v>
      </c>
    </row>
    <row r="364" spans="1:8" ht="12.75" customHeight="1">
      <c r="A364" s="39" t="s">
        <v>11</v>
      </c>
      <c r="B364" s="84">
        <v>21179</v>
      </c>
      <c r="C364" s="10">
        <v>4484.4</v>
      </c>
      <c r="D364" s="31">
        <v>4343</v>
      </c>
      <c r="E364" s="84">
        <v>21829</v>
      </c>
      <c r="F364" s="10">
        <v>5789.8</v>
      </c>
      <c r="G364" s="31">
        <v>5782.9</v>
      </c>
      <c r="H364" s="101">
        <f t="shared" si="48"/>
        <v>133.15450149666128</v>
      </c>
    </row>
    <row r="365" spans="1:8" ht="12.75" customHeight="1">
      <c r="A365" s="154" t="s">
        <v>216</v>
      </c>
      <c r="B365" s="155">
        <v>661.7</v>
      </c>
      <c r="C365" s="156">
        <v>6681.9</v>
      </c>
      <c r="D365" s="157">
        <v>6482</v>
      </c>
      <c r="E365" s="155"/>
      <c r="F365" s="156">
        <v>8217.3</v>
      </c>
      <c r="G365" s="157">
        <v>7708.4</v>
      </c>
      <c r="H365" s="158">
        <f t="shared" si="48"/>
        <v>118.92008639308855</v>
      </c>
    </row>
    <row r="366" spans="1:8" ht="15" customHeight="1">
      <c r="A366" s="67" t="s">
        <v>45</v>
      </c>
      <c r="B366" s="91">
        <f aca="true" t="shared" si="49" ref="B366:G366">SUM(B368:B374)</f>
        <v>18509.3</v>
      </c>
      <c r="C366" s="7">
        <f t="shared" si="49"/>
        <v>136038.4</v>
      </c>
      <c r="D366" s="38">
        <f t="shared" si="49"/>
        <v>124669.40000000001</v>
      </c>
      <c r="E366" s="91">
        <f t="shared" si="49"/>
        <v>11350</v>
      </c>
      <c r="F366" s="7">
        <f t="shared" si="49"/>
        <v>122931.1</v>
      </c>
      <c r="G366" s="38">
        <f t="shared" si="49"/>
        <v>100924.90000000001</v>
      </c>
      <c r="H366" s="105">
        <f t="shared" si="48"/>
        <v>80.9540272111681</v>
      </c>
    </row>
    <row r="367" spans="1:8" ht="10.5" customHeight="1">
      <c r="A367" s="60" t="s">
        <v>3</v>
      </c>
      <c r="B367" s="84"/>
      <c r="C367" s="11"/>
      <c r="D367" s="32"/>
      <c r="E367" s="84"/>
      <c r="F367" s="11"/>
      <c r="G367" s="32"/>
      <c r="H367" s="101"/>
    </row>
    <row r="368" spans="1:8" ht="12.75" customHeight="1">
      <c r="A368" s="39" t="s">
        <v>221</v>
      </c>
      <c r="B368" s="86"/>
      <c r="C368" s="9">
        <v>139</v>
      </c>
      <c r="D368" s="30">
        <v>139</v>
      </c>
      <c r="E368" s="86"/>
      <c r="F368" s="9">
        <v>456.6</v>
      </c>
      <c r="G368" s="30">
        <v>456.6</v>
      </c>
      <c r="H368" s="101">
        <f t="shared" si="48"/>
        <v>328.48920863309354</v>
      </c>
    </row>
    <row r="369" spans="1:8" ht="12.75" customHeight="1">
      <c r="A369" s="39" t="s">
        <v>204</v>
      </c>
      <c r="B369" s="86"/>
      <c r="C369" s="9">
        <v>850</v>
      </c>
      <c r="D369" s="30">
        <v>850</v>
      </c>
      <c r="E369" s="86"/>
      <c r="F369" s="9">
        <v>370</v>
      </c>
      <c r="G369" s="30">
        <v>370</v>
      </c>
      <c r="H369" s="101">
        <f t="shared" si="48"/>
        <v>43.529411764705884</v>
      </c>
    </row>
    <row r="370" spans="1:8" ht="12.75" customHeight="1" hidden="1">
      <c r="A370" s="39" t="s">
        <v>54</v>
      </c>
      <c r="B370" s="86"/>
      <c r="C370" s="9"/>
      <c r="D370" s="30"/>
      <c r="E370" s="86"/>
      <c r="F370" s="9"/>
      <c r="G370" s="30"/>
      <c r="H370" s="103" t="s">
        <v>109</v>
      </c>
    </row>
    <row r="371" spans="1:8" ht="12.75" customHeight="1">
      <c r="A371" s="39" t="s">
        <v>251</v>
      </c>
      <c r="B371" s="86">
        <v>18509.3</v>
      </c>
      <c r="C371" s="9">
        <v>126445.6</v>
      </c>
      <c r="D371" s="30">
        <v>115076.6</v>
      </c>
      <c r="E371" s="86">
        <v>11350</v>
      </c>
      <c r="F371" s="9">
        <v>106484.3</v>
      </c>
      <c r="G371" s="30">
        <v>84478.1</v>
      </c>
      <c r="H371" s="101">
        <f t="shared" si="48"/>
        <v>73.41031973485487</v>
      </c>
    </row>
    <row r="372" spans="1:8" ht="12.75" customHeight="1">
      <c r="A372" s="37" t="s">
        <v>314</v>
      </c>
      <c r="B372" s="86"/>
      <c r="C372" s="9">
        <v>81.7</v>
      </c>
      <c r="D372" s="30">
        <v>81.7</v>
      </c>
      <c r="E372" s="86"/>
      <c r="F372" s="9"/>
      <c r="G372" s="30"/>
      <c r="H372" s="103" t="s">
        <v>109</v>
      </c>
    </row>
    <row r="373" spans="1:8" ht="12.75" customHeight="1">
      <c r="A373" s="37" t="s">
        <v>349</v>
      </c>
      <c r="B373" s="86"/>
      <c r="C373" s="9"/>
      <c r="D373" s="30"/>
      <c r="E373" s="86"/>
      <c r="F373" s="9">
        <v>42</v>
      </c>
      <c r="G373" s="30">
        <v>42</v>
      </c>
      <c r="H373" s="103" t="s">
        <v>109</v>
      </c>
    </row>
    <row r="374" spans="1:8" ht="12.75" customHeight="1" thickBot="1">
      <c r="A374" s="65" t="s">
        <v>250</v>
      </c>
      <c r="B374" s="90"/>
      <c r="C374" s="6">
        <v>8522.1</v>
      </c>
      <c r="D374" s="36">
        <v>8522.1</v>
      </c>
      <c r="E374" s="90"/>
      <c r="F374" s="6">
        <v>15578.2</v>
      </c>
      <c r="G374" s="36">
        <v>15578.2</v>
      </c>
      <c r="H374" s="113">
        <f t="shared" si="48"/>
        <v>182.79766724164233</v>
      </c>
    </row>
    <row r="375" spans="1:8" ht="18" customHeight="1">
      <c r="A375" s="58" t="s">
        <v>21</v>
      </c>
      <c r="B375" s="56">
        <f aca="true" t="shared" si="50" ref="B375:G375">B376+B390</f>
        <v>403115.8</v>
      </c>
      <c r="C375" s="8">
        <f t="shared" si="50"/>
        <v>513615.30000000005</v>
      </c>
      <c r="D375" s="29">
        <f t="shared" si="50"/>
        <v>477450.6</v>
      </c>
      <c r="E375" s="56">
        <f t="shared" si="50"/>
        <v>404981</v>
      </c>
      <c r="F375" s="8">
        <f t="shared" si="50"/>
        <v>589230.6000000001</v>
      </c>
      <c r="G375" s="29">
        <f t="shared" si="50"/>
        <v>531895.3</v>
      </c>
      <c r="H375" s="102">
        <f>G375/D375*100</f>
        <v>111.40321113849268</v>
      </c>
    </row>
    <row r="376" spans="1:8" ht="15" customHeight="1">
      <c r="A376" s="63" t="s">
        <v>44</v>
      </c>
      <c r="B376" s="89">
        <f aca="true" t="shared" si="51" ref="B376:G376">SUM(B378:B389)</f>
        <v>388053</v>
      </c>
      <c r="C376" s="14">
        <f t="shared" si="51"/>
        <v>433417.30000000005</v>
      </c>
      <c r="D376" s="35">
        <f t="shared" si="51"/>
        <v>429748.8</v>
      </c>
      <c r="E376" s="89">
        <f t="shared" si="51"/>
        <v>404981</v>
      </c>
      <c r="F376" s="14">
        <f t="shared" si="51"/>
        <v>426165.60000000003</v>
      </c>
      <c r="G376" s="35">
        <f t="shared" si="51"/>
        <v>421957.7</v>
      </c>
      <c r="H376" s="105">
        <f>G376/D376*100</f>
        <v>98.18705718317305</v>
      </c>
    </row>
    <row r="377" spans="1:8" ht="10.5" customHeight="1">
      <c r="A377" s="60" t="s">
        <v>3</v>
      </c>
      <c r="B377" s="56"/>
      <c r="C377" s="10"/>
      <c r="D377" s="29"/>
      <c r="E377" s="56"/>
      <c r="F377" s="10"/>
      <c r="G377" s="29"/>
      <c r="H377" s="101"/>
    </row>
    <row r="378" spans="1:8" ht="12.75" customHeight="1">
      <c r="A378" s="37" t="s">
        <v>20</v>
      </c>
      <c r="B378" s="87">
        <v>201688</v>
      </c>
      <c r="C378" s="10">
        <v>207243.1</v>
      </c>
      <c r="D378" s="31">
        <v>207243.1</v>
      </c>
      <c r="E378" s="87">
        <v>218826</v>
      </c>
      <c r="F378" s="10">
        <v>219008</v>
      </c>
      <c r="G378" s="31">
        <v>219008</v>
      </c>
      <c r="H378" s="101">
        <f>G378/D378*100</f>
        <v>105.67685968797032</v>
      </c>
    </row>
    <row r="379" spans="1:8" ht="12.75" customHeight="1">
      <c r="A379" s="37" t="s">
        <v>252</v>
      </c>
      <c r="B379" s="87">
        <v>176250</v>
      </c>
      <c r="C379" s="10">
        <v>201250</v>
      </c>
      <c r="D379" s="31">
        <v>201250</v>
      </c>
      <c r="E379" s="87">
        <v>176000</v>
      </c>
      <c r="F379" s="10">
        <v>186000</v>
      </c>
      <c r="G379" s="31">
        <v>186000</v>
      </c>
      <c r="H379" s="101">
        <f>G379/D379*100</f>
        <v>92.4223602484472</v>
      </c>
    </row>
    <row r="380" spans="1:8" ht="12.75" customHeight="1">
      <c r="A380" s="37" t="s">
        <v>50</v>
      </c>
      <c r="B380" s="87"/>
      <c r="C380" s="10">
        <v>466.8</v>
      </c>
      <c r="D380" s="31">
        <v>466.8</v>
      </c>
      <c r="E380" s="87"/>
      <c r="F380" s="10">
        <v>445.2</v>
      </c>
      <c r="G380" s="31">
        <v>445.2</v>
      </c>
      <c r="H380" s="101">
        <f>G380/D380*100</f>
        <v>95.37275064267352</v>
      </c>
    </row>
    <row r="381" spans="1:8" ht="12.75" customHeight="1">
      <c r="A381" s="37" t="s">
        <v>53</v>
      </c>
      <c r="B381" s="87"/>
      <c r="C381" s="10">
        <v>799.4</v>
      </c>
      <c r="D381" s="31">
        <v>799.4</v>
      </c>
      <c r="E381" s="87"/>
      <c r="F381" s="10">
        <v>692.2</v>
      </c>
      <c r="G381" s="31">
        <v>692.2</v>
      </c>
      <c r="H381" s="101">
        <f>G381/D381*100</f>
        <v>86.58994245684264</v>
      </c>
    </row>
    <row r="382" spans="1:8" ht="12.75" customHeight="1">
      <c r="A382" s="37" t="s">
        <v>308</v>
      </c>
      <c r="B382" s="87"/>
      <c r="C382" s="10">
        <v>303.9</v>
      </c>
      <c r="D382" s="31">
        <v>303.8</v>
      </c>
      <c r="E382" s="87"/>
      <c r="F382" s="10">
        <v>1243.1</v>
      </c>
      <c r="G382" s="31">
        <v>1243</v>
      </c>
      <c r="H382" s="101">
        <f>G382/D382*100</f>
        <v>409.15075707702437</v>
      </c>
    </row>
    <row r="383" spans="1:8" ht="12.75" customHeight="1">
      <c r="A383" s="37" t="s">
        <v>350</v>
      </c>
      <c r="B383" s="87"/>
      <c r="C383" s="10"/>
      <c r="D383" s="31"/>
      <c r="E383" s="87"/>
      <c r="F383" s="10">
        <v>40</v>
      </c>
      <c r="G383" s="31">
        <v>40</v>
      </c>
      <c r="H383" s="103" t="s">
        <v>109</v>
      </c>
    </row>
    <row r="384" spans="1:8" ht="12.75" customHeight="1">
      <c r="A384" s="37" t="s">
        <v>351</v>
      </c>
      <c r="B384" s="87"/>
      <c r="C384" s="10"/>
      <c r="D384" s="31"/>
      <c r="E384" s="87"/>
      <c r="F384" s="10">
        <v>40</v>
      </c>
      <c r="G384" s="31">
        <v>40</v>
      </c>
      <c r="H384" s="103" t="s">
        <v>109</v>
      </c>
    </row>
    <row r="385" spans="1:8" ht="12.75" customHeight="1">
      <c r="A385" s="37" t="s">
        <v>322</v>
      </c>
      <c r="B385" s="87"/>
      <c r="C385" s="10"/>
      <c r="D385" s="31"/>
      <c r="E385" s="87"/>
      <c r="F385" s="10">
        <v>130</v>
      </c>
      <c r="G385" s="31">
        <v>130</v>
      </c>
      <c r="H385" s="103" t="s">
        <v>109</v>
      </c>
    </row>
    <row r="386" spans="1:8" ht="12.75" customHeight="1">
      <c r="A386" s="39" t="s">
        <v>11</v>
      </c>
      <c r="B386" s="84">
        <v>10015</v>
      </c>
      <c r="C386" s="10">
        <v>20815.7</v>
      </c>
      <c r="D386" s="31">
        <v>17299.5</v>
      </c>
      <c r="E386" s="84">
        <v>10015</v>
      </c>
      <c r="F386" s="10">
        <v>18414.9</v>
      </c>
      <c r="G386" s="31">
        <v>14296.3</v>
      </c>
      <c r="H386" s="101">
        <f>G386/D386*100</f>
        <v>82.63996069250555</v>
      </c>
    </row>
    <row r="387" spans="1:8" ht="12.75" customHeight="1" hidden="1">
      <c r="A387" s="39" t="s">
        <v>253</v>
      </c>
      <c r="B387" s="84"/>
      <c r="C387" s="10"/>
      <c r="D387" s="31"/>
      <c r="E387" s="84"/>
      <c r="F387" s="10"/>
      <c r="G387" s="31"/>
      <c r="H387" s="103" t="s">
        <v>109</v>
      </c>
    </row>
    <row r="388" spans="1:8" ht="12.75" customHeight="1">
      <c r="A388" s="39" t="s">
        <v>286</v>
      </c>
      <c r="B388" s="84"/>
      <c r="C388" s="10">
        <v>2273.5</v>
      </c>
      <c r="D388" s="31">
        <v>2273.5</v>
      </c>
      <c r="E388" s="84"/>
      <c r="F388" s="10"/>
      <c r="G388" s="31"/>
      <c r="H388" s="103" t="s">
        <v>109</v>
      </c>
    </row>
    <row r="389" spans="1:8" ht="12.75" customHeight="1">
      <c r="A389" s="39" t="s">
        <v>216</v>
      </c>
      <c r="B389" s="84">
        <v>100</v>
      </c>
      <c r="C389" s="10">
        <v>264.9</v>
      </c>
      <c r="D389" s="31">
        <v>112.7</v>
      </c>
      <c r="E389" s="84">
        <v>140</v>
      </c>
      <c r="F389" s="10">
        <v>152.2</v>
      </c>
      <c r="G389" s="31">
        <v>63</v>
      </c>
      <c r="H389" s="101">
        <f>G389/D389*100</f>
        <v>55.90062111801242</v>
      </c>
    </row>
    <row r="390" spans="1:8" ht="15" customHeight="1">
      <c r="A390" s="63" t="s">
        <v>45</v>
      </c>
      <c r="B390" s="89">
        <f aca="true" t="shared" si="52" ref="B390:G390">SUM(B392:B400)</f>
        <v>15062.8</v>
      </c>
      <c r="C390" s="14">
        <f t="shared" si="52"/>
        <v>80198</v>
      </c>
      <c r="D390" s="35">
        <f t="shared" si="52"/>
        <v>47701.8</v>
      </c>
      <c r="E390" s="89">
        <f t="shared" si="52"/>
        <v>0</v>
      </c>
      <c r="F390" s="14">
        <f t="shared" si="52"/>
        <v>163065</v>
      </c>
      <c r="G390" s="35">
        <f t="shared" si="52"/>
        <v>109937.6</v>
      </c>
      <c r="H390" s="105">
        <f>G390/D390*100</f>
        <v>230.46845192424604</v>
      </c>
    </row>
    <row r="391" spans="1:8" ht="10.5" customHeight="1">
      <c r="A391" s="60" t="s">
        <v>3</v>
      </c>
      <c r="B391" s="84"/>
      <c r="C391" s="10"/>
      <c r="D391" s="31"/>
      <c r="E391" s="84"/>
      <c r="F391" s="10"/>
      <c r="G391" s="31"/>
      <c r="H391" s="101"/>
    </row>
    <row r="392" spans="1:8" ht="12.75" customHeight="1">
      <c r="A392" s="37" t="s">
        <v>254</v>
      </c>
      <c r="B392" s="87"/>
      <c r="C392" s="10">
        <v>4248</v>
      </c>
      <c r="D392" s="33">
        <v>4248</v>
      </c>
      <c r="E392" s="87"/>
      <c r="F392" s="10">
        <v>2500</v>
      </c>
      <c r="G392" s="33">
        <v>2500</v>
      </c>
      <c r="H392" s="101">
        <f>G392/D392*100</f>
        <v>58.8512241054614</v>
      </c>
    </row>
    <row r="393" spans="1:8" ht="12.75" customHeight="1">
      <c r="A393" s="37" t="s">
        <v>352</v>
      </c>
      <c r="B393" s="87"/>
      <c r="C393" s="10"/>
      <c r="D393" s="33"/>
      <c r="E393" s="87"/>
      <c r="F393" s="10">
        <v>25000</v>
      </c>
      <c r="G393" s="33">
        <v>25000</v>
      </c>
      <c r="H393" s="103" t="s">
        <v>109</v>
      </c>
    </row>
    <row r="394" spans="1:8" ht="12.75" customHeight="1" hidden="1">
      <c r="A394" s="70" t="s">
        <v>207</v>
      </c>
      <c r="B394" s="87"/>
      <c r="C394" s="10"/>
      <c r="D394" s="33"/>
      <c r="E394" s="87"/>
      <c r="F394" s="10"/>
      <c r="G394" s="33"/>
      <c r="H394" s="101" t="e">
        <f>G394/D394*100</f>
        <v>#DIV/0!</v>
      </c>
    </row>
    <row r="395" spans="1:8" ht="12.75" customHeight="1">
      <c r="A395" s="37" t="s">
        <v>221</v>
      </c>
      <c r="B395" s="87"/>
      <c r="C395" s="10">
        <v>300</v>
      </c>
      <c r="D395" s="33">
        <v>300</v>
      </c>
      <c r="E395" s="87"/>
      <c r="F395" s="10">
        <v>300</v>
      </c>
      <c r="G395" s="33">
        <v>300</v>
      </c>
      <c r="H395" s="101">
        <f>G395/D395*100</f>
        <v>100</v>
      </c>
    </row>
    <row r="396" spans="1:8" ht="12.75" customHeight="1">
      <c r="A396" s="37" t="s">
        <v>54</v>
      </c>
      <c r="B396" s="87"/>
      <c r="C396" s="10"/>
      <c r="D396" s="33"/>
      <c r="E396" s="87"/>
      <c r="F396" s="10">
        <v>51250</v>
      </c>
      <c r="G396" s="33">
        <v>249</v>
      </c>
      <c r="H396" s="103" t="s">
        <v>109</v>
      </c>
    </row>
    <row r="397" spans="1:8" ht="12.75" customHeight="1">
      <c r="A397" s="37" t="s">
        <v>308</v>
      </c>
      <c r="B397" s="87"/>
      <c r="C397" s="10">
        <v>2940.2</v>
      </c>
      <c r="D397" s="33">
        <v>2940.2</v>
      </c>
      <c r="E397" s="87"/>
      <c r="F397" s="10">
        <v>17968.1</v>
      </c>
      <c r="G397" s="33">
        <v>17968.1</v>
      </c>
      <c r="H397" s="101">
        <f>G397/D397*100</f>
        <v>611.1182912727025</v>
      </c>
    </row>
    <row r="398" spans="1:8" ht="12.75" customHeight="1">
      <c r="A398" s="39" t="s">
        <v>255</v>
      </c>
      <c r="B398" s="87"/>
      <c r="C398" s="10">
        <v>12953.9</v>
      </c>
      <c r="D398" s="33">
        <v>12953.9</v>
      </c>
      <c r="E398" s="87"/>
      <c r="F398" s="10"/>
      <c r="G398" s="33"/>
      <c r="H398" s="103" t="s">
        <v>109</v>
      </c>
    </row>
    <row r="399" spans="1:8" ht="12.75" customHeight="1">
      <c r="A399" s="37" t="s">
        <v>309</v>
      </c>
      <c r="B399" s="87"/>
      <c r="C399" s="10">
        <v>25</v>
      </c>
      <c r="D399" s="33">
        <v>25</v>
      </c>
      <c r="E399" s="87"/>
      <c r="F399" s="10">
        <v>535.5</v>
      </c>
      <c r="G399" s="33">
        <v>535.5</v>
      </c>
      <c r="H399" s="101">
        <f>G399/D399*100</f>
        <v>2142</v>
      </c>
    </row>
    <row r="400" spans="1:8" ht="12.75" customHeight="1" thickBot="1">
      <c r="A400" s="66" t="s">
        <v>251</v>
      </c>
      <c r="B400" s="90">
        <v>15062.8</v>
      </c>
      <c r="C400" s="6">
        <v>59730.9</v>
      </c>
      <c r="D400" s="36">
        <v>27234.7</v>
      </c>
      <c r="E400" s="90"/>
      <c r="F400" s="6">
        <v>65511.4</v>
      </c>
      <c r="G400" s="36">
        <v>63385</v>
      </c>
      <c r="H400" s="113">
        <f>G400/D400*100</f>
        <v>232.73617847819145</v>
      </c>
    </row>
    <row r="401" spans="1:8" ht="18" customHeight="1">
      <c r="A401" s="58" t="s">
        <v>22</v>
      </c>
      <c r="B401" s="116">
        <f aca="true" t="shared" si="53" ref="B401:G401">B402+B416</f>
        <v>153298.99999999997</v>
      </c>
      <c r="C401" s="8">
        <f t="shared" si="53"/>
        <v>160709.09999999998</v>
      </c>
      <c r="D401" s="29">
        <f t="shared" si="53"/>
        <v>158342.69999999998</v>
      </c>
      <c r="E401" s="116">
        <f t="shared" si="53"/>
        <v>149480.8</v>
      </c>
      <c r="F401" s="8">
        <f t="shared" si="53"/>
        <v>194529</v>
      </c>
      <c r="G401" s="29">
        <f t="shared" si="53"/>
        <v>166218.30000000002</v>
      </c>
      <c r="H401" s="102">
        <f>G401/D401*100</f>
        <v>104.97376892019655</v>
      </c>
    </row>
    <row r="402" spans="1:8" ht="15" customHeight="1">
      <c r="A402" s="63" t="s">
        <v>44</v>
      </c>
      <c r="B402" s="89">
        <f aca="true" t="shared" si="54" ref="B402:G402">SUM(B404:B415)</f>
        <v>149099.09999999998</v>
      </c>
      <c r="C402" s="14">
        <f t="shared" si="54"/>
        <v>150120.8</v>
      </c>
      <c r="D402" s="35">
        <f t="shared" si="54"/>
        <v>150104.4</v>
      </c>
      <c r="E402" s="89">
        <f t="shared" si="54"/>
        <v>149450.8</v>
      </c>
      <c r="F402" s="14">
        <f t="shared" si="54"/>
        <v>154649.5</v>
      </c>
      <c r="G402" s="35">
        <f t="shared" si="54"/>
        <v>152833.7</v>
      </c>
      <c r="H402" s="105">
        <f>G402/D402*100</f>
        <v>101.81826781893137</v>
      </c>
    </row>
    <row r="403" spans="1:8" ht="10.5" customHeight="1">
      <c r="A403" s="60" t="s">
        <v>3</v>
      </c>
      <c r="B403" s="84"/>
      <c r="C403" s="10"/>
      <c r="D403" s="31"/>
      <c r="E403" s="84"/>
      <c r="F403" s="10"/>
      <c r="G403" s="31"/>
      <c r="H403" s="101"/>
    </row>
    <row r="404" spans="1:8" ht="12.75" customHeight="1">
      <c r="A404" s="37" t="s">
        <v>20</v>
      </c>
      <c r="B404" s="84">
        <v>123850.8</v>
      </c>
      <c r="C404" s="10">
        <v>125777.3</v>
      </c>
      <c r="D404" s="31">
        <v>125777.3</v>
      </c>
      <c r="E404" s="84">
        <v>126050</v>
      </c>
      <c r="F404" s="10">
        <v>126660</v>
      </c>
      <c r="G404" s="31">
        <v>126660</v>
      </c>
      <c r="H404" s="101">
        <f>G404/D404*100</f>
        <v>100.70179595205175</v>
      </c>
    </row>
    <row r="405" spans="1:8" ht="12.75" customHeight="1">
      <c r="A405" s="37" t="s">
        <v>144</v>
      </c>
      <c r="B405" s="84"/>
      <c r="C405" s="10">
        <v>166</v>
      </c>
      <c r="D405" s="31">
        <v>166</v>
      </c>
      <c r="E405" s="84"/>
      <c r="F405" s="10">
        <v>355</v>
      </c>
      <c r="G405" s="31">
        <v>355</v>
      </c>
      <c r="H405" s="101">
        <f aca="true" t="shared" si="55" ref="H405:H415">G405/D405*100</f>
        <v>213.85542168674698</v>
      </c>
    </row>
    <row r="406" spans="1:8" ht="12.75" customHeight="1">
      <c r="A406" s="37" t="s">
        <v>145</v>
      </c>
      <c r="B406" s="84"/>
      <c r="C406" s="10">
        <v>499</v>
      </c>
      <c r="D406" s="31">
        <v>499</v>
      </c>
      <c r="E406" s="84"/>
      <c r="F406" s="10">
        <v>422</v>
      </c>
      <c r="G406" s="31">
        <v>422</v>
      </c>
      <c r="H406" s="101">
        <f t="shared" si="55"/>
        <v>84.5691382765531</v>
      </c>
    </row>
    <row r="407" spans="1:8" ht="12.75" customHeight="1">
      <c r="A407" s="37" t="s">
        <v>353</v>
      </c>
      <c r="B407" s="84"/>
      <c r="C407" s="10"/>
      <c r="D407" s="31"/>
      <c r="E407" s="84"/>
      <c r="F407" s="10">
        <v>26.5</v>
      </c>
      <c r="G407" s="31">
        <v>26.2</v>
      </c>
      <c r="H407" s="103" t="s">
        <v>109</v>
      </c>
    </row>
    <row r="408" spans="1:8" ht="12.75" customHeight="1">
      <c r="A408" s="166" t="s">
        <v>322</v>
      </c>
      <c r="B408" s="155"/>
      <c r="C408" s="156"/>
      <c r="D408" s="157"/>
      <c r="E408" s="155"/>
      <c r="F408" s="156">
        <v>65</v>
      </c>
      <c r="G408" s="157">
        <v>65</v>
      </c>
      <c r="H408" s="159" t="s">
        <v>109</v>
      </c>
    </row>
    <row r="409" spans="1:8" ht="12.75" customHeight="1">
      <c r="A409" s="37" t="s">
        <v>256</v>
      </c>
      <c r="B409" s="87">
        <v>3000</v>
      </c>
      <c r="C409" s="12">
        <v>2792</v>
      </c>
      <c r="D409" s="33">
        <v>2791.3</v>
      </c>
      <c r="E409" s="87">
        <v>2900</v>
      </c>
      <c r="F409" s="12">
        <v>3430.8</v>
      </c>
      <c r="G409" s="33">
        <v>3430.8</v>
      </c>
      <c r="H409" s="101">
        <f t="shared" si="55"/>
        <v>122.91047182316484</v>
      </c>
    </row>
    <row r="410" spans="1:8" ht="12.75" customHeight="1">
      <c r="A410" s="37" t="s">
        <v>175</v>
      </c>
      <c r="B410" s="84"/>
      <c r="C410" s="10">
        <v>6840</v>
      </c>
      <c r="D410" s="31">
        <v>6840</v>
      </c>
      <c r="E410" s="84"/>
      <c r="F410" s="10">
        <v>6780</v>
      </c>
      <c r="G410" s="31">
        <v>6780</v>
      </c>
      <c r="H410" s="101">
        <f t="shared" si="55"/>
        <v>99.12280701754386</v>
      </c>
    </row>
    <row r="411" spans="1:8" ht="12.75" customHeight="1" hidden="1">
      <c r="A411" s="37" t="s">
        <v>287</v>
      </c>
      <c r="B411" s="84"/>
      <c r="C411" s="10"/>
      <c r="D411" s="31"/>
      <c r="E411" s="84"/>
      <c r="F411" s="10"/>
      <c r="G411" s="31"/>
      <c r="H411" s="103" t="s">
        <v>109</v>
      </c>
    </row>
    <row r="412" spans="1:8" ht="12.75" customHeight="1">
      <c r="A412" s="37" t="s">
        <v>11</v>
      </c>
      <c r="B412" s="84">
        <v>22200</v>
      </c>
      <c r="C412" s="10">
        <v>13476</v>
      </c>
      <c r="D412" s="31">
        <v>13460.4</v>
      </c>
      <c r="E412" s="84">
        <v>20500.8</v>
      </c>
      <c r="F412" s="10">
        <v>12862</v>
      </c>
      <c r="G412" s="31">
        <v>12835.5</v>
      </c>
      <c r="H412" s="101">
        <f t="shared" si="55"/>
        <v>95.35749309084426</v>
      </c>
    </row>
    <row r="413" spans="1:8" ht="12.75" customHeight="1">
      <c r="A413" s="70" t="s">
        <v>250</v>
      </c>
      <c r="B413" s="84"/>
      <c r="C413" s="10">
        <v>406</v>
      </c>
      <c r="D413" s="31">
        <v>406</v>
      </c>
      <c r="E413" s="84"/>
      <c r="F413" s="10">
        <v>121.6</v>
      </c>
      <c r="G413" s="31">
        <v>121.6</v>
      </c>
      <c r="H413" s="101">
        <f t="shared" si="55"/>
        <v>29.95073891625616</v>
      </c>
    </row>
    <row r="414" spans="1:8" ht="12.75" customHeight="1">
      <c r="A414" s="70" t="s">
        <v>354</v>
      </c>
      <c r="B414" s="84"/>
      <c r="C414" s="10"/>
      <c r="D414" s="31"/>
      <c r="E414" s="84"/>
      <c r="F414" s="10">
        <v>3124.6</v>
      </c>
      <c r="G414" s="31">
        <v>1335.6</v>
      </c>
      <c r="H414" s="103" t="s">
        <v>109</v>
      </c>
    </row>
    <row r="415" spans="1:8" ht="12.75" customHeight="1">
      <c r="A415" s="70" t="s">
        <v>216</v>
      </c>
      <c r="B415" s="84">
        <v>48.3</v>
      </c>
      <c r="C415" s="10">
        <v>164.5</v>
      </c>
      <c r="D415" s="31">
        <v>164.4</v>
      </c>
      <c r="E415" s="84"/>
      <c r="F415" s="10">
        <v>802</v>
      </c>
      <c r="G415" s="31">
        <v>802</v>
      </c>
      <c r="H415" s="101">
        <f t="shared" si="55"/>
        <v>487.8345498783455</v>
      </c>
    </row>
    <row r="416" spans="1:8" ht="15" customHeight="1">
      <c r="A416" s="63" t="s">
        <v>45</v>
      </c>
      <c r="B416" s="89">
        <f aca="true" t="shared" si="56" ref="B416:G416">SUM(B418:B423)</f>
        <v>4199.9</v>
      </c>
      <c r="C416" s="14">
        <f t="shared" si="56"/>
        <v>10588.3</v>
      </c>
      <c r="D416" s="35">
        <f t="shared" si="56"/>
        <v>8238.3</v>
      </c>
      <c r="E416" s="89">
        <f t="shared" si="56"/>
        <v>30</v>
      </c>
      <c r="F416" s="14">
        <f t="shared" si="56"/>
        <v>39879.5</v>
      </c>
      <c r="G416" s="35">
        <f t="shared" si="56"/>
        <v>13384.599999999999</v>
      </c>
      <c r="H416" s="105">
        <f>G416/D416*100</f>
        <v>162.46798489979727</v>
      </c>
    </row>
    <row r="417" spans="1:8" ht="10.5" customHeight="1">
      <c r="A417" s="60" t="s">
        <v>3</v>
      </c>
      <c r="B417" s="84"/>
      <c r="C417" s="10"/>
      <c r="D417" s="31"/>
      <c r="E417" s="84"/>
      <c r="F417" s="10"/>
      <c r="G417" s="31"/>
      <c r="H417" s="101"/>
    </row>
    <row r="418" spans="1:8" ht="12.75" customHeight="1">
      <c r="A418" s="37" t="s">
        <v>221</v>
      </c>
      <c r="B418" s="87"/>
      <c r="C418" s="12"/>
      <c r="D418" s="33"/>
      <c r="E418" s="87"/>
      <c r="F418" s="12">
        <v>195</v>
      </c>
      <c r="G418" s="33">
        <v>195</v>
      </c>
      <c r="H418" s="103" t="s">
        <v>109</v>
      </c>
    </row>
    <row r="419" spans="1:8" ht="12.75" customHeight="1">
      <c r="A419" s="37" t="s">
        <v>204</v>
      </c>
      <c r="B419" s="87"/>
      <c r="C419" s="12">
        <v>3500</v>
      </c>
      <c r="D419" s="33">
        <v>3500</v>
      </c>
      <c r="E419" s="87"/>
      <c r="F419" s="12">
        <v>500</v>
      </c>
      <c r="G419" s="33">
        <v>500</v>
      </c>
      <c r="H419" s="101">
        <f>G419/D419*100</f>
        <v>14.285714285714285</v>
      </c>
    </row>
    <row r="420" spans="1:8" ht="12.75" customHeight="1">
      <c r="A420" s="70" t="s">
        <v>354</v>
      </c>
      <c r="B420" s="87"/>
      <c r="C420" s="12"/>
      <c r="D420" s="33"/>
      <c r="E420" s="87"/>
      <c r="F420" s="12">
        <v>23933.3</v>
      </c>
      <c r="G420" s="33">
        <v>788.5</v>
      </c>
      <c r="H420" s="103"/>
    </row>
    <row r="421" spans="1:8" ht="12.75" customHeight="1">
      <c r="A421" s="37" t="s">
        <v>251</v>
      </c>
      <c r="B421" s="87">
        <v>4199.9</v>
      </c>
      <c r="C421" s="12">
        <v>5675.4</v>
      </c>
      <c r="D421" s="33">
        <v>3325.5</v>
      </c>
      <c r="E421" s="87">
        <v>30</v>
      </c>
      <c r="F421" s="12">
        <v>8341.2</v>
      </c>
      <c r="G421" s="33">
        <v>5961.2</v>
      </c>
      <c r="H421" s="101">
        <f>G421/D421*100</f>
        <v>179.25725454818823</v>
      </c>
    </row>
    <row r="422" spans="1:8" ht="12.75" customHeight="1">
      <c r="A422" s="70" t="s">
        <v>250</v>
      </c>
      <c r="B422" s="87"/>
      <c r="C422" s="12">
        <v>1412.9</v>
      </c>
      <c r="D422" s="33">
        <v>1412.8</v>
      </c>
      <c r="E422" s="87"/>
      <c r="F422" s="12">
        <v>5940</v>
      </c>
      <c r="G422" s="33">
        <v>5939.9</v>
      </c>
      <c r="H422" s="120">
        <f>G422/D422*100</f>
        <v>420.4345979614949</v>
      </c>
    </row>
    <row r="423" spans="1:8" ht="12.75" customHeight="1" thickBot="1">
      <c r="A423" s="66" t="s">
        <v>54</v>
      </c>
      <c r="B423" s="90"/>
      <c r="C423" s="6"/>
      <c r="D423" s="36"/>
      <c r="E423" s="90"/>
      <c r="F423" s="6">
        <v>970</v>
      </c>
      <c r="G423" s="36"/>
      <c r="H423" s="46" t="s">
        <v>109</v>
      </c>
    </row>
    <row r="424" spans="1:8" ht="18" customHeight="1">
      <c r="A424" s="58" t="s">
        <v>23</v>
      </c>
      <c r="B424" s="56">
        <f aca="true" t="shared" si="57" ref="B424:G424">B425+B446</f>
        <v>116178.4</v>
      </c>
      <c r="C424" s="8">
        <f t="shared" si="57"/>
        <v>322371.60000000003</v>
      </c>
      <c r="D424" s="29">
        <f t="shared" si="57"/>
        <v>294190.9</v>
      </c>
      <c r="E424" s="56">
        <f t="shared" si="57"/>
        <v>163751</v>
      </c>
      <c r="F424" s="8">
        <f t="shared" si="57"/>
        <v>306658.9</v>
      </c>
      <c r="G424" s="29">
        <f t="shared" si="57"/>
        <v>271629.4</v>
      </c>
      <c r="H424" s="102">
        <f>G424/D424*100</f>
        <v>92.33100004112976</v>
      </c>
    </row>
    <row r="425" spans="1:8" ht="15" customHeight="1">
      <c r="A425" s="63" t="s">
        <v>44</v>
      </c>
      <c r="B425" s="89">
        <f aca="true" t="shared" si="58" ref="B425:G425">SUM(B427:B445)</f>
        <v>116178.4</v>
      </c>
      <c r="C425" s="14">
        <f t="shared" si="58"/>
        <v>305121.50000000006</v>
      </c>
      <c r="D425" s="35">
        <f t="shared" si="58"/>
        <v>276940.9</v>
      </c>
      <c r="E425" s="89">
        <f t="shared" si="58"/>
        <v>163751</v>
      </c>
      <c r="F425" s="14">
        <f t="shared" si="58"/>
        <v>297864.7</v>
      </c>
      <c r="G425" s="35">
        <f t="shared" si="58"/>
        <v>262835.2</v>
      </c>
      <c r="H425" s="105">
        <f>G425/D425*100</f>
        <v>94.90660281670205</v>
      </c>
    </row>
    <row r="426" spans="1:8" ht="10.5" customHeight="1">
      <c r="A426" s="60" t="s">
        <v>3</v>
      </c>
      <c r="B426" s="84"/>
      <c r="C426" s="10"/>
      <c r="D426" s="31"/>
      <c r="E426" s="84"/>
      <c r="F426" s="10"/>
      <c r="G426" s="31"/>
      <c r="H426" s="101"/>
    </row>
    <row r="427" spans="1:8" ht="12.75" customHeight="1">
      <c r="A427" s="39" t="s">
        <v>24</v>
      </c>
      <c r="B427" s="84">
        <v>107778.4</v>
      </c>
      <c r="C427" s="10">
        <v>119472</v>
      </c>
      <c r="D427" s="31">
        <v>119472</v>
      </c>
      <c r="E427" s="84">
        <v>129351</v>
      </c>
      <c r="F427" s="10">
        <v>129351</v>
      </c>
      <c r="G427" s="31">
        <v>129351</v>
      </c>
      <c r="H427" s="101">
        <f>G427/D427*100</f>
        <v>108.26888308557653</v>
      </c>
    </row>
    <row r="428" spans="1:8" ht="12.75" customHeight="1">
      <c r="A428" s="37" t="s">
        <v>355</v>
      </c>
      <c r="B428" s="87"/>
      <c r="C428" s="12"/>
      <c r="D428" s="33"/>
      <c r="E428" s="87">
        <v>26000</v>
      </c>
      <c r="F428" s="12">
        <v>28250</v>
      </c>
      <c r="G428" s="33">
        <v>28220</v>
      </c>
      <c r="H428" s="103" t="s">
        <v>109</v>
      </c>
    </row>
    <row r="429" spans="1:8" ht="12.75" customHeight="1">
      <c r="A429" s="39" t="s">
        <v>11</v>
      </c>
      <c r="B429" s="84">
        <v>8400</v>
      </c>
      <c r="C429" s="10">
        <v>11008</v>
      </c>
      <c r="D429" s="31">
        <v>9571.5</v>
      </c>
      <c r="E429" s="84">
        <v>8400</v>
      </c>
      <c r="F429" s="10">
        <v>8365</v>
      </c>
      <c r="G429" s="31">
        <v>7554.4</v>
      </c>
      <c r="H429" s="101">
        <f aca="true" t="shared" si="59" ref="H429:H445">G429/D429*100</f>
        <v>78.92597816434206</v>
      </c>
    </row>
    <row r="430" spans="1:8" ht="12.75" customHeight="1">
      <c r="A430" s="39" t="s">
        <v>253</v>
      </c>
      <c r="B430" s="84"/>
      <c r="C430" s="10">
        <v>900</v>
      </c>
      <c r="D430" s="31">
        <v>900</v>
      </c>
      <c r="E430" s="84"/>
      <c r="F430" s="10"/>
      <c r="G430" s="31"/>
      <c r="H430" s="103" t="s">
        <v>109</v>
      </c>
    </row>
    <row r="431" spans="1:8" ht="12.75" customHeight="1" hidden="1">
      <c r="A431" s="39" t="s">
        <v>216</v>
      </c>
      <c r="B431" s="84"/>
      <c r="C431" s="10"/>
      <c r="D431" s="31"/>
      <c r="E431" s="84"/>
      <c r="F431" s="10"/>
      <c r="G431" s="31"/>
      <c r="H431" s="103" t="s">
        <v>109</v>
      </c>
    </row>
    <row r="432" spans="1:8" ht="12.75" customHeight="1">
      <c r="A432" s="39" t="s">
        <v>288</v>
      </c>
      <c r="B432" s="84"/>
      <c r="C432" s="10">
        <v>11376.4</v>
      </c>
      <c r="D432" s="31">
        <v>8467.6</v>
      </c>
      <c r="E432" s="84"/>
      <c r="F432" s="10">
        <v>10673.6</v>
      </c>
      <c r="G432" s="31">
        <v>9097.4</v>
      </c>
      <c r="H432" s="101">
        <f t="shared" si="59"/>
        <v>107.4377627663092</v>
      </c>
    </row>
    <row r="433" spans="1:8" ht="12.75" customHeight="1">
      <c r="A433" s="39" t="s">
        <v>289</v>
      </c>
      <c r="B433" s="84"/>
      <c r="C433" s="10">
        <v>11861.3</v>
      </c>
      <c r="D433" s="31">
        <v>8949.8</v>
      </c>
      <c r="E433" s="84"/>
      <c r="F433" s="10">
        <v>12619.3</v>
      </c>
      <c r="G433" s="31">
        <v>10163.2</v>
      </c>
      <c r="H433" s="101">
        <f t="shared" si="59"/>
        <v>113.55784486804177</v>
      </c>
    </row>
    <row r="434" spans="1:8" ht="12.75" customHeight="1">
      <c r="A434" s="39" t="s">
        <v>222</v>
      </c>
      <c r="B434" s="84"/>
      <c r="C434" s="10">
        <v>102097.6</v>
      </c>
      <c r="D434" s="31">
        <v>85054.7</v>
      </c>
      <c r="E434" s="84"/>
      <c r="F434" s="10">
        <v>70058.3</v>
      </c>
      <c r="G434" s="31">
        <v>59998.6</v>
      </c>
      <c r="H434" s="101">
        <f t="shared" si="59"/>
        <v>70.54119290292013</v>
      </c>
    </row>
    <row r="435" spans="1:8" ht="12.75" customHeight="1">
      <c r="A435" s="39" t="s">
        <v>356</v>
      </c>
      <c r="B435" s="84"/>
      <c r="C435" s="10"/>
      <c r="D435" s="31"/>
      <c r="E435" s="84"/>
      <c r="F435" s="10">
        <v>13756.4</v>
      </c>
      <c r="G435" s="31">
        <v>1444.8</v>
      </c>
      <c r="H435" s="103" t="s">
        <v>109</v>
      </c>
    </row>
    <row r="436" spans="1:8" ht="12.75" customHeight="1">
      <c r="A436" s="64" t="s">
        <v>257</v>
      </c>
      <c r="B436" s="84"/>
      <c r="C436" s="10">
        <v>1776</v>
      </c>
      <c r="D436" s="31">
        <v>1776</v>
      </c>
      <c r="E436" s="84"/>
      <c r="F436" s="10"/>
      <c r="G436" s="31"/>
      <c r="H436" s="103" t="s">
        <v>109</v>
      </c>
    </row>
    <row r="437" spans="1:8" ht="12.75" customHeight="1">
      <c r="A437" s="64" t="s">
        <v>290</v>
      </c>
      <c r="B437" s="84"/>
      <c r="C437" s="10">
        <v>11720.4</v>
      </c>
      <c r="D437" s="31">
        <v>7931.6</v>
      </c>
      <c r="E437" s="84"/>
      <c r="F437" s="10">
        <v>10944.1</v>
      </c>
      <c r="G437" s="31">
        <v>8394</v>
      </c>
      <c r="H437" s="101">
        <f t="shared" si="59"/>
        <v>105.829845176257</v>
      </c>
    </row>
    <row r="438" spans="1:8" ht="12.75" customHeight="1">
      <c r="A438" s="64" t="s">
        <v>357</v>
      </c>
      <c r="B438" s="84"/>
      <c r="C438" s="10"/>
      <c r="D438" s="31"/>
      <c r="E438" s="84"/>
      <c r="F438" s="10">
        <v>4882.2</v>
      </c>
      <c r="G438" s="31">
        <v>389</v>
      </c>
      <c r="H438" s="103" t="s">
        <v>109</v>
      </c>
    </row>
    <row r="439" spans="1:8" ht="12.75" customHeight="1">
      <c r="A439" s="64" t="s">
        <v>359</v>
      </c>
      <c r="B439" s="84"/>
      <c r="C439" s="10">
        <v>1133.4</v>
      </c>
      <c r="D439" s="31">
        <v>1096.1</v>
      </c>
      <c r="E439" s="84"/>
      <c r="F439" s="10">
        <v>1515.3</v>
      </c>
      <c r="G439" s="31">
        <v>1262.7</v>
      </c>
      <c r="H439" s="101">
        <f t="shared" si="59"/>
        <v>115.19934312562722</v>
      </c>
    </row>
    <row r="440" spans="1:8" ht="12.75" customHeight="1">
      <c r="A440" s="64" t="s">
        <v>358</v>
      </c>
      <c r="B440" s="84"/>
      <c r="C440" s="10"/>
      <c r="D440" s="31"/>
      <c r="E440" s="84"/>
      <c r="F440" s="10">
        <v>489.7</v>
      </c>
      <c r="G440" s="31">
        <v>0.3</v>
      </c>
      <c r="H440" s="103" t="s">
        <v>109</v>
      </c>
    </row>
    <row r="441" spans="1:8" ht="12.75" customHeight="1">
      <c r="A441" s="64" t="s">
        <v>310</v>
      </c>
      <c r="B441" s="84"/>
      <c r="C441" s="10">
        <v>24</v>
      </c>
      <c r="D441" s="31">
        <v>24</v>
      </c>
      <c r="E441" s="84"/>
      <c r="F441" s="10">
        <v>60</v>
      </c>
      <c r="G441" s="31">
        <v>60</v>
      </c>
      <c r="H441" s="101">
        <f t="shared" si="59"/>
        <v>250</v>
      </c>
    </row>
    <row r="442" spans="1:8" ht="12.75" customHeight="1">
      <c r="A442" s="64" t="s">
        <v>360</v>
      </c>
      <c r="B442" s="84"/>
      <c r="C442" s="10">
        <v>1058</v>
      </c>
      <c r="D442" s="31">
        <v>1024.2</v>
      </c>
      <c r="E442" s="84"/>
      <c r="F442" s="10">
        <v>238</v>
      </c>
      <c r="G442" s="31">
        <v>238</v>
      </c>
      <c r="H442" s="101">
        <f t="shared" si="59"/>
        <v>23.237648896699863</v>
      </c>
    </row>
    <row r="443" spans="1:8" ht="12.75" customHeight="1">
      <c r="A443" s="64" t="s">
        <v>322</v>
      </c>
      <c r="B443" s="84"/>
      <c r="C443" s="10"/>
      <c r="D443" s="31"/>
      <c r="E443" s="84"/>
      <c r="F443" s="10">
        <v>585</v>
      </c>
      <c r="G443" s="31">
        <v>585</v>
      </c>
      <c r="H443" s="103" t="s">
        <v>109</v>
      </c>
    </row>
    <row r="444" spans="1:8" ht="12.75" customHeight="1">
      <c r="A444" s="39" t="s">
        <v>147</v>
      </c>
      <c r="B444" s="84"/>
      <c r="C444" s="10">
        <v>6194.4</v>
      </c>
      <c r="D444" s="31">
        <v>6194.4</v>
      </c>
      <c r="E444" s="84"/>
      <c r="F444" s="10">
        <v>6076.8</v>
      </c>
      <c r="G444" s="31">
        <v>6076.8</v>
      </c>
      <c r="H444" s="101">
        <f t="shared" si="59"/>
        <v>98.1015110422317</v>
      </c>
    </row>
    <row r="445" spans="1:8" ht="12.75" customHeight="1">
      <c r="A445" s="39" t="s">
        <v>57</v>
      </c>
      <c r="B445" s="84"/>
      <c r="C445" s="10">
        <v>26500</v>
      </c>
      <c r="D445" s="31">
        <v>26479</v>
      </c>
      <c r="E445" s="84"/>
      <c r="F445" s="10"/>
      <c r="G445" s="31"/>
      <c r="H445" s="103" t="s">
        <v>109</v>
      </c>
    </row>
    <row r="446" spans="1:8" ht="15" customHeight="1">
      <c r="A446" s="63" t="s">
        <v>45</v>
      </c>
      <c r="B446" s="89"/>
      <c r="C446" s="14">
        <f>SUM(C448:C452)</f>
        <v>17250.1</v>
      </c>
      <c r="D446" s="35">
        <f>SUM(D448:D452)</f>
        <v>17250</v>
      </c>
      <c r="E446" s="89"/>
      <c r="F446" s="14">
        <f>SUM(F448:F452)</f>
        <v>8794.2</v>
      </c>
      <c r="G446" s="35">
        <f>SUM(G448:G452)</f>
        <v>8794.2</v>
      </c>
      <c r="H446" s="110">
        <f>G446/D446*100</f>
        <v>50.98086956521739</v>
      </c>
    </row>
    <row r="447" spans="1:8" ht="10.5" customHeight="1">
      <c r="A447" s="60" t="s">
        <v>3</v>
      </c>
      <c r="B447" s="84"/>
      <c r="C447" s="10"/>
      <c r="D447" s="31"/>
      <c r="E447" s="84"/>
      <c r="F447" s="10"/>
      <c r="G447" s="31"/>
      <c r="H447" s="101"/>
    </row>
    <row r="448" spans="1:8" ht="12.75" customHeight="1">
      <c r="A448" s="37" t="s">
        <v>204</v>
      </c>
      <c r="B448" s="87"/>
      <c r="C448" s="10"/>
      <c r="D448" s="33"/>
      <c r="E448" s="87"/>
      <c r="F448" s="10">
        <v>1000</v>
      </c>
      <c r="G448" s="33">
        <v>1000</v>
      </c>
      <c r="H448" s="103" t="s">
        <v>109</v>
      </c>
    </row>
    <row r="449" spans="1:8" ht="12.75" customHeight="1">
      <c r="A449" s="37" t="s">
        <v>216</v>
      </c>
      <c r="B449" s="87"/>
      <c r="C449" s="10">
        <v>4175.3</v>
      </c>
      <c r="D449" s="33">
        <v>4175.3</v>
      </c>
      <c r="E449" s="87"/>
      <c r="F449" s="10">
        <v>93.6</v>
      </c>
      <c r="G449" s="33">
        <v>93.6</v>
      </c>
      <c r="H449" s="101">
        <f>G449/D449*100</f>
        <v>2.241755083467056</v>
      </c>
    </row>
    <row r="450" spans="1:8" ht="12.75" customHeight="1" hidden="1">
      <c r="A450" s="37" t="s">
        <v>291</v>
      </c>
      <c r="B450" s="87"/>
      <c r="C450" s="10"/>
      <c r="D450" s="33"/>
      <c r="E450" s="87"/>
      <c r="F450" s="10"/>
      <c r="G450" s="33"/>
      <c r="H450" s="103" t="s">
        <v>109</v>
      </c>
    </row>
    <row r="451" spans="1:8" ht="12.75" customHeight="1">
      <c r="A451" s="37" t="s">
        <v>54</v>
      </c>
      <c r="B451" s="87"/>
      <c r="C451" s="10">
        <v>100</v>
      </c>
      <c r="D451" s="33">
        <v>100</v>
      </c>
      <c r="E451" s="87"/>
      <c r="F451" s="10"/>
      <c r="G451" s="33"/>
      <c r="H451" s="103" t="s">
        <v>109</v>
      </c>
    </row>
    <row r="452" spans="1:8" ht="12.75" customHeight="1" thickBot="1">
      <c r="A452" s="65" t="s">
        <v>361</v>
      </c>
      <c r="B452" s="92"/>
      <c r="C452" s="6">
        <v>12974.8</v>
      </c>
      <c r="D452" s="41">
        <v>12974.7</v>
      </c>
      <c r="E452" s="92"/>
      <c r="F452" s="6">
        <v>7700.6</v>
      </c>
      <c r="G452" s="41">
        <v>7700.6</v>
      </c>
      <c r="H452" s="113">
        <f>G452/D452*100</f>
        <v>59.350890579358285</v>
      </c>
    </row>
    <row r="453" spans="1:8" ht="18" customHeight="1">
      <c r="A453" s="58" t="s">
        <v>25</v>
      </c>
      <c r="B453" s="56">
        <f aca="true" t="shared" si="60" ref="B453:G453">B454+B464</f>
        <v>14792.8</v>
      </c>
      <c r="C453" s="8">
        <f t="shared" si="60"/>
        <v>121564.4</v>
      </c>
      <c r="D453" s="29">
        <f t="shared" si="60"/>
        <v>119244.5</v>
      </c>
      <c r="E453" s="56">
        <f t="shared" si="60"/>
        <v>15914</v>
      </c>
      <c r="F453" s="8">
        <f t="shared" si="60"/>
        <v>100068.7</v>
      </c>
      <c r="G453" s="29">
        <f t="shared" si="60"/>
        <v>65511.59999999999</v>
      </c>
      <c r="H453" s="109">
        <f>G453/D453*100</f>
        <v>54.938886070217066</v>
      </c>
    </row>
    <row r="454" spans="1:8" ht="12.75" customHeight="1">
      <c r="A454" s="63" t="s">
        <v>44</v>
      </c>
      <c r="B454" s="89">
        <f aca="true" t="shared" si="61" ref="B454:G454">SUM(B456:B463)</f>
        <v>14624</v>
      </c>
      <c r="C454" s="14">
        <f t="shared" si="61"/>
        <v>53509.4</v>
      </c>
      <c r="D454" s="35">
        <f t="shared" si="61"/>
        <v>51396.99999999999</v>
      </c>
      <c r="E454" s="89">
        <f t="shared" si="61"/>
        <v>15914</v>
      </c>
      <c r="F454" s="14">
        <f t="shared" si="61"/>
        <v>49305.3</v>
      </c>
      <c r="G454" s="35">
        <f t="shared" si="61"/>
        <v>41778.899999999994</v>
      </c>
      <c r="H454" s="110">
        <f>G454/D454*100</f>
        <v>81.28665097184661</v>
      </c>
    </row>
    <row r="455" spans="1:8" ht="10.5" customHeight="1">
      <c r="A455" s="60" t="s">
        <v>3</v>
      </c>
      <c r="B455" s="56"/>
      <c r="C455" s="10"/>
      <c r="D455" s="29"/>
      <c r="E455" s="56"/>
      <c r="F455" s="10"/>
      <c r="G455" s="29"/>
      <c r="H455" s="101"/>
    </row>
    <row r="456" spans="1:8" ht="12.75" customHeight="1">
      <c r="A456" s="37" t="s">
        <v>11</v>
      </c>
      <c r="B456" s="87">
        <v>14624</v>
      </c>
      <c r="C456" s="12">
        <v>11535.6</v>
      </c>
      <c r="D456" s="33">
        <v>10629.3</v>
      </c>
      <c r="E456" s="87">
        <v>14624</v>
      </c>
      <c r="F456" s="12">
        <v>17721.1</v>
      </c>
      <c r="G456" s="33">
        <v>11758.7</v>
      </c>
      <c r="H456" s="101">
        <f>G456/D456*100</f>
        <v>110.6253469184236</v>
      </c>
    </row>
    <row r="457" spans="1:8" ht="12.75" customHeight="1">
      <c r="A457" s="37" t="s">
        <v>175</v>
      </c>
      <c r="B457" s="87"/>
      <c r="C457" s="12">
        <v>1090</v>
      </c>
      <c r="D457" s="33">
        <v>1090</v>
      </c>
      <c r="E457" s="87"/>
      <c r="F457" s="12">
        <v>987</v>
      </c>
      <c r="G457" s="33">
        <v>987</v>
      </c>
      <c r="H457" s="101">
        <f>G457/D457*100</f>
        <v>90.55045871559632</v>
      </c>
    </row>
    <row r="458" spans="1:8" ht="12.75" customHeight="1">
      <c r="A458" s="37" t="s">
        <v>146</v>
      </c>
      <c r="B458" s="87"/>
      <c r="C458" s="12">
        <v>350</v>
      </c>
      <c r="D458" s="33">
        <v>350</v>
      </c>
      <c r="E458" s="87"/>
      <c r="F458" s="12"/>
      <c r="G458" s="33"/>
      <c r="H458" s="103" t="s">
        <v>109</v>
      </c>
    </row>
    <row r="459" spans="1:8" ht="12.75" customHeight="1">
      <c r="A459" s="37" t="s">
        <v>148</v>
      </c>
      <c r="B459" s="87"/>
      <c r="C459" s="12">
        <v>32923.9</v>
      </c>
      <c r="D459" s="33">
        <v>32696.1</v>
      </c>
      <c r="E459" s="87"/>
      <c r="F459" s="12">
        <v>19848</v>
      </c>
      <c r="G459" s="33">
        <v>19729.8</v>
      </c>
      <c r="H459" s="101">
        <f>G459/D459*100</f>
        <v>60.34297668529274</v>
      </c>
    </row>
    <row r="460" spans="1:8" ht="12.75" customHeight="1">
      <c r="A460" s="37" t="s">
        <v>362</v>
      </c>
      <c r="B460" s="87"/>
      <c r="C460" s="12"/>
      <c r="D460" s="33"/>
      <c r="E460" s="87"/>
      <c r="F460" s="12">
        <v>300</v>
      </c>
      <c r="G460" s="33">
        <v>300</v>
      </c>
      <c r="H460" s="103" t="s">
        <v>109</v>
      </c>
    </row>
    <row r="461" spans="1:8" ht="12.75" customHeight="1">
      <c r="A461" s="37" t="s">
        <v>292</v>
      </c>
      <c r="B461" s="87"/>
      <c r="C461" s="12">
        <v>1665.3</v>
      </c>
      <c r="D461" s="33">
        <v>1115.9</v>
      </c>
      <c r="E461" s="87"/>
      <c r="F461" s="12">
        <v>1766.3</v>
      </c>
      <c r="G461" s="33">
        <v>994.5</v>
      </c>
      <c r="H461" s="101">
        <f>G461/D461*100</f>
        <v>89.12088896854556</v>
      </c>
    </row>
    <row r="462" spans="1:8" ht="12.75" customHeight="1">
      <c r="A462" s="37" t="s">
        <v>216</v>
      </c>
      <c r="B462" s="87"/>
      <c r="C462" s="12">
        <v>707.6</v>
      </c>
      <c r="D462" s="33">
        <v>302.7</v>
      </c>
      <c r="E462" s="87">
        <v>1290</v>
      </c>
      <c r="F462" s="12">
        <v>3945.9</v>
      </c>
      <c r="G462" s="33">
        <v>3300.7</v>
      </c>
      <c r="H462" s="101">
        <f>G462/D462*100</f>
        <v>1090.4195573174761</v>
      </c>
    </row>
    <row r="463" spans="1:8" ht="12.75" customHeight="1">
      <c r="A463" s="37" t="s">
        <v>223</v>
      </c>
      <c r="B463" s="87"/>
      <c r="C463" s="12">
        <v>5237</v>
      </c>
      <c r="D463" s="33">
        <v>5213</v>
      </c>
      <c r="E463" s="87"/>
      <c r="F463" s="12">
        <v>4737</v>
      </c>
      <c r="G463" s="33">
        <v>4708.2</v>
      </c>
      <c r="H463" s="101">
        <f>G463/D463*100</f>
        <v>90.31651640130443</v>
      </c>
    </row>
    <row r="464" spans="1:8" ht="12.75" customHeight="1">
      <c r="A464" s="67" t="s">
        <v>72</v>
      </c>
      <c r="B464" s="91">
        <f aca="true" t="shared" si="62" ref="B464:G464">SUM(B466:B474)</f>
        <v>168.8</v>
      </c>
      <c r="C464" s="7">
        <f t="shared" si="62"/>
        <v>68055</v>
      </c>
      <c r="D464" s="38">
        <f t="shared" si="62"/>
        <v>67847.5</v>
      </c>
      <c r="E464" s="91">
        <f t="shared" si="62"/>
        <v>0</v>
      </c>
      <c r="F464" s="7">
        <f t="shared" si="62"/>
        <v>50763.399999999994</v>
      </c>
      <c r="G464" s="38">
        <f t="shared" si="62"/>
        <v>23732.699999999997</v>
      </c>
      <c r="H464" s="111">
        <f>G464/D464*100</f>
        <v>34.97947603080437</v>
      </c>
    </row>
    <row r="465" spans="1:8" ht="10.5" customHeight="1">
      <c r="A465" s="60" t="s">
        <v>3</v>
      </c>
      <c r="B465" s="56"/>
      <c r="C465" s="10"/>
      <c r="D465" s="29"/>
      <c r="E465" s="56"/>
      <c r="F465" s="10"/>
      <c r="G465" s="29"/>
      <c r="H465" s="103"/>
    </row>
    <row r="466" spans="1:8" ht="12.75" customHeight="1">
      <c r="A466" s="39" t="s">
        <v>54</v>
      </c>
      <c r="B466" s="87"/>
      <c r="C466" s="12">
        <v>200</v>
      </c>
      <c r="D466" s="33">
        <v>200</v>
      </c>
      <c r="E466" s="87"/>
      <c r="F466" s="12">
        <v>9265.5</v>
      </c>
      <c r="G466" s="33">
        <v>1753.1</v>
      </c>
      <c r="H466" s="101">
        <f>G466/D466*100</f>
        <v>876.55</v>
      </c>
    </row>
    <row r="467" spans="1:8" ht="12.75" customHeight="1">
      <c r="A467" s="37" t="s">
        <v>204</v>
      </c>
      <c r="B467" s="87"/>
      <c r="C467" s="12">
        <v>8960</v>
      </c>
      <c r="D467" s="33">
        <v>8960</v>
      </c>
      <c r="E467" s="87"/>
      <c r="F467" s="12">
        <v>965</v>
      </c>
      <c r="G467" s="33">
        <v>965</v>
      </c>
      <c r="H467" s="101">
        <f>G467/D467*100</f>
        <v>10.770089285714286</v>
      </c>
    </row>
    <row r="468" spans="1:8" ht="12.75" customHeight="1" hidden="1">
      <c r="A468" s="39" t="s">
        <v>149</v>
      </c>
      <c r="B468" s="87"/>
      <c r="C468" s="12"/>
      <c r="D468" s="33"/>
      <c r="E468" s="87"/>
      <c r="F468" s="12"/>
      <c r="G468" s="33"/>
      <c r="H468" s="103" t="s">
        <v>109</v>
      </c>
    </row>
    <row r="469" spans="1:8" ht="12.75" customHeight="1">
      <c r="A469" s="39" t="s">
        <v>148</v>
      </c>
      <c r="B469" s="87"/>
      <c r="C469" s="12">
        <v>17076.1</v>
      </c>
      <c r="D469" s="33">
        <v>16952.9</v>
      </c>
      <c r="E469" s="87"/>
      <c r="F469" s="12">
        <v>20291.6</v>
      </c>
      <c r="G469" s="33">
        <v>20227.7</v>
      </c>
      <c r="H469" s="101">
        <f>G469/D469*100</f>
        <v>119.31704900046599</v>
      </c>
    </row>
    <row r="470" spans="1:8" ht="12.75" customHeight="1">
      <c r="A470" s="39" t="s">
        <v>258</v>
      </c>
      <c r="B470" s="87"/>
      <c r="C470" s="12">
        <v>38564.3</v>
      </c>
      <c r="D470" s="33">
        <v>38564.3</v>
      </c>
      <c r="E470" s="87"/>
      <c r="F470" s="12"/>
      <c r="G470" s="33"/>
      <c r="H470" s="103" t="s">
        <v>109</v>
      </c>
    </row>
    <row r="471" spans="1:8" ht="12.75" customHeight="1">
      <c r="A471" s="39" t="s">
        <v>227</v>
      </c>
      <c r="B471" s="87"/>
      <c r="C471" s="12">
        <v>308.9</v>
      </c>
      <c r="D471" s="33">
        <v>284.2</v>
      </c>
      <c r="E471" s="87"/>
      <c r="F471" s="12">
        <v>10088.1</v>
      </c>
      <c r="G471" s="33">
        <v>693.3</v>
      </c>
      <c r="H471" s="101">
        <f>G471/D471*100</f>
        <v>243.9479239971851</v>
      </c>
    </row>
    <row r="472" spans="1:8" ht="12.75" customHeight="1">
      <c r="A472" s="39" t="s">
        <v>363</v>
      </c>
      <c r="B472" s="87"/>
      <c r="C472" s="12"/>
      <c r="D472" s="33"/>
      <c r="E472" s="87"/>
      <c r="F472" s="12">
        <v>10093.6</v>
      </c>
      <c r="G472" s="33">
        <v>93.6</v>
      </c>
      <c r="H472" s="103" t="s">
        <v>109</v>
      </c>
    </row>
    <row r="473" spans="1:8" ht="12.75" customHeight="1">
      <c r="A473" s="37" t="s">
        <v>292</v>
      </c>
      <c r="B473" s="87"/>
      <c r="C473" s="12">
        <v>26.4</v>
      </c>
      <c r="D473" s="33"/>
      <c r="E473" s="87"/>
      <c r="F473" s="12">
        <v>26.4</v>
      </c>
      <c r="G473" s="33"/>
      <c r="H473" s="103" t="s">
        <v>109</v>
      </c>
    </row>
    <row r="474" spans="1:8" ht="12.75" customHeight="1" thickBot="1">
      <c r="A474" s="65" t="s">
        <v>216</v>
      </c>
      <c r="B474" s="92">
        <v>168.8</v>
      </c>
      <c r="C474" s="15">
        <v>2919.3</v>
      </c>
      <c r="D474" s="41">
        <v>2886.1</v>
      </c>
      <c r="E474" s="92"/>
      <c r="F474" s="15">
        <v>33.2</v>
      </c>
      <c r="G474" s="41"/>
      <c r="H474" s="46" t="s">
        <v>109</v>
      </c>
    </row>
    <row r="475" spans="1:8" ht="18" customHeight="1">
      <c r="A475" s="58" t="s">
        <v>26</v>
      </c>
      <c r="B475" s="56">
        <f aca="true" t="shared" si="63" ref="B475:G475">B476+B481</f>
        <v>5263.4</v>
      </c>
      <c r="C475" s="8">
        <f t="shared" si="63"/>
        <v>3563.4</v>
      </c>
      <c r="D475" s="29">
        <f t="shared" si="63"/>
        <v>2205.6</v>
      </c>
      <c r="E475" s="56">
        <f t="shared" si="63"/>
        <v>5263.4</v>
      </c>
      <c r="F475" s="8">
        <f t="shared" si="63"/>
        <v>3920.9</v>
      </c>
      <c r="G475" s="29">
        <f t="shared" si="63"/>
        <v>2084.6</v>
      </c>
      <c r="H475" s="102">
        <f>G475/D475*100</f>
        <v>94.51396445411679</v>
      </c>
    </row>
    <row r="476" spans="1:8" ht="12.75" customHeight="1">
      <c r="A476" s="63" t="s">
        <v>44</v>
      </c>
      <c r="B476" s="89">
        <f aca="true" t="shared" si="64" ref="B476:G476">SUM(B478:B480)</f>
        <v>3883.4</v>
      </c>
      <c r="C476" s="14">
        <f t="shared" si="64"/>
        <v>3563.4</v>
      </c>
      <c r="D476" s="35">
        <f t="shared" si="64"/>
        <v>2205.6</v>
      </c>
      <c r="E476" s="89">
        <f t="shared" si="64"/>
        <v>5263.4</v>
      </c>
      <c r="F476" s="14">
        <f t="shared" si="64"/>
        <v>3920.9</v>
      </c>
      <c r="G476" s="35">
        <f t="shared" si="64"/>
        <v>2084.6</v>
      </c>
      <c r="H476" s="105">
        <f>G476/D476*100</f>
        <v>94.51396445411679</v>
      </c>
    </row>
    <row r="477" spans="1:8" ht="10.5" customHeight="1">
      <c r="A477" s="60" t="s">
        <v>3</v>
      </c>
      <c r="B477" s="56"/>
      <c r="C477" s="10"/>
      <c r="D477" s="29"/>
      <c r="E477" s="56"/>
      <c r="F477" s="10"/>
      <c r="G477" s="29"/>
      <c r="H477" s="101"/>
    </row>
    <row r="478" spans="1:8" ht="12.75" customHeight="1" thickBot="1">
      <c r="A478" s="66" t="s">
        <v>11</v>
      </c>
      <c r="B478" s="92">
        <v>3883.4</v>
      </c>
      <c r="C478" s="6">
        <v>3563.4</v>
      </c>
      <c r="D478" s="36">
        <v>2205.6</v>
      </c>
      <c r="E478" s="92">
        <v>5263.4</v>
      </c>
      <c r="F478" s="6">
        <v>3920.9</v>
      </c>
      <c r="G478" s="36">
        <v>2084.6</v>
      </c>
      <c r="H478" s="106">
        <f>G478/D478*100</f>
        <v>94.51396445411679</v>
      </c>
    </row>
    <row r="479" spans="1:8" ht="12.75" customHeight="1" hidden="1">
      <c r="A479" s="37" t="s">
        <v>259</v>
      </c>
      <c r="B479" s="87"/>
      <c r="C479" s="10"/>
      <c r="D479" s="31"/>
      <c r="E479" s="87"/>
      <c r="F479" s="10"/>
      <c r="G479" s="31"/>
      <c r="H479" s="103" t="s">
        <v>109</v>
      </c>
    </row>
    <row r="480" spans="1:8" ht="12.75" customHeight="1" hidden="1">
      <c r="A480" s="39" t="s">
        <v>57</v>
      </c>
      <c r="B480" s="84"/>
      <c r="C480" s="10"/>
      <c r="D480" s="31"/>
      <c r="E480" s="84"/>
      <c r="F480" s="10"/>
      <c r="G480" s="31"/>
      <c r="H480" s="103" t="s">
        <v>109</v>
      </c>
    </row>
    <row r="481" spans="1:8" ht="12.75" customHeight="1" hidden="1">
      <c r="A481" s="63" t="s">
        <v>45</v>
      </c>
      <c r="B481" s="89">
        <f aca="true" t="shared" si="65" ref="B481:G481">SUM(B483:B483)</f>
        <v>1380</v>
      </c>
      <c r="C481" s="14">
        <f t="shared" si="65"/>
        <v>0</v>
      </c>
      <c r="D481" s="35">
        <f t="shared" si="65"/>
        <v>0</v>
      </c>
      <c r="E481" s="89">
        <f t="shared" si="65"/>
        <v>0</v>
      </c>
      <c r="F481" s="14">
        <f t="shared" si="65"/>
        <v>0</v>
      </c>
      <c r="G481" s="35">
        <f t="shared" si="65"/>
        <v>0</v>
      </c>
      <c r="H481" s="107" t="s">
        <v>109</v>
      </c>
    </row>
    <row r="482" spans="1:8" ht="10.5" customHeight="1" hidden="1">
      <c r="A482" s="60" t="s">
        <v>3</v>
      </c>
      <c r="B482" s="84"/>
      <c r="C482" s="10"/>
      <c r="D482" s="31"/>
      <c r="E482" s="84"/>
      <c r="F482" s="10"/>
      <c r="G482" s="31"/>
      <c r="H482" s="101"/>
    </row>
    <row r="483" spans="1:8" ht="12.75" customHeight="1" hidden="1" thickBot="1">
      <c r="A483" s="66" t="s">
        <v>54</v>
      </c>
      <c r="B483" s="92">
        <v>1380</v>
      </c>
      <c r="C483" s="6"/>
      <c r="D483" s="36"/>
      <c r="E483" s="92"/>
      <c r="F483" s="6"/>
      <c r="G483" s="36"/>
      <c r="H483" s="108" t="s">
        <v>109</v>
      </c>
    </row>
    <row r="484" spans="1:8" ht="18" customHeight="1">
      <c r="A484" s="58" t="s">
        <v>27</v>
      </c>
      <c r="B484" s="56">
        <f aca="true" t="shared" si="66" ref="B484:G484">B485</f>
        <v>125548</v>
      </c>
      <c r="C484" s="117">
        <f t="shared" si="66"/>
        <v>146151.4</v>
      </c>
      <c r="D484" s="137">
        <f t="shared" si="66"/>
        <v>44550.9</v>
      </c>
      <c r="E484" s="56">
        <f t="shared" si="66"/>
        <v>88831.5</v>
      </c>
      <c r="F484" s="117">
        <f t="shared" si="66"/>
        <v>136283.5</v>
      </c>
      <c r="G484" s="137">
        <f t="shared" si="66"/>
        <v>101599.20000000001</v>
      </c>
      <c r="H484" s="102">
        <f>G484/D484*100</f>
        <v>228.05195854629204</v>
      </c>
    </row>
    <row r="485" spans="1:8" ht="12.75" customHeight="1">
      <c r="A485" s="63" t="s">
        <v>44</v>
      </c>
      <c r="B485" s="89">
        <f aca="true" t="shared" si="67" ref="B485:G485">SUM(B487:B490)</f>
        <v>125548</v>
      </c>
      <c r="C485" s="14">
        <f t="shared" si="67"/>
        <v>146151.4</v>
      </c>
      <c r="D485" s="35">
        <f t="shared" si="67"/>
        <v>44550.9</v>
      </c>
      <c r="E485" s="89">
        <f t="shared" si="67"/>
        <v>88831.5</v>
      </c>
      <c r="F485" s="14">
        <f t="shared" si="67"/>
        <v>136283.5</v>
      </c>
      <c r="G485" s="35">
        <f t="shared" si="67"/>
        <v>101599.20000000001</v>
      </c>
      <c r="H485" s="105">
        <f>G485/D485*100</f>
        <v>228.05195854629204</v>
      </c>
    </row>
    <row r="486" spans="1:8" ht="10.5" customHeight="1">
      <c r="A486" s="60" t="s">
        <v>3</v>
      </c>
      <c r="B486" s="56"/>
      <c r="C486" s="8"/>
      <c r="D486" s="29"/>
      <c r="E486" s="56"/>
      <c r="F486" s="8"/>
      <c r="G486" s="29"/>
      <c r="H486" s="101"/>
    </row>
    <row r="487" spans="1:8" ht="12.75" customHeight="1">
      <c r="A487" s="39" t="s">
        <v>43</v>
      </c>
      <c r="B487" s="84">
        <v>63680</v>
      </c>
      <c r="C487" s="10">
        <v>230.7</v>
      </c>
      <c r="D487" s="31"/>
      <c r="E487" s="84">
        <v>20808.9</v>
      </c>
      <c r="F487" s="10">
        <v>9.3</v>
      </c>
      <c r="G487" s="31"/>
      <c r="H487" s="103" t="s">
        <v>109</v>
      </c>
    </row>
    <row r="488" spans="1:8" ht="12.75" customHeight="1">
      <c r="A488" s="39" t="s">
        <v>48</v>
      </c>
      <c r="B488" s="84"/>
      <c r="C488" s="10">
        <v>30303.1</v>
      </c>
      <c r="D488" s="31">
        <v>30303.1</v>
      </c>
      <c r="E488" s="84"/>
      <c r="F488" s="10">
        <v>20396.3</v>
      </c>
      <c r="G488" s="31">
        <v>20396.3</v>
      </c>
      <c r="H488" s="101">
        <f>G488/D488*100</f>
        <v>67.30763519243907</v>
      </c>
    </row>
    <row r="489" spans="1:8" ht="12.75" customHeight="1">
      <c r="A489" s="37" t="s">
        <v>42</v>
      </c>
      <c r="B489" s="84"/>
      <c r="C489" s="10">
        <v>1021.4</v>
      </c>
      <c r="D489" s="31">
        <v>1021.4</v>
      </c>
      <c r="E489" s="84"/>
      <c r="F489" s="10">
        <v>1511.8</v>
      </c>
      <c r="G489" s="31">
        <v>1511.8</v>
      </c>
      <c r="H489" s="101">
        <f>G489/D489*100</f>
        <v>148.01253181907185</v>
      </c>
    </row>
    <row r="490" spans="1:8" ht="12.75" customHeight="1" thickBot="1">
      <c r="A490" s="66" t="s">
        <v>150</v>
      </c>
      <c r="B490" s="90">
        <v>61868</v>
      </c>
      <c r="C490" s="6">
        <v>114596.2</v>
      </c>
      <c r="D490" s="40">
        <v>13226.4</v>
      </c>
      <c r="E490" s="90">
        <v>68022.6</v>
      </c>
      <c r="F490" s="6">
        <v>114366.1</v>
      </c>
      <c r="G490" s="40">
        <v>79691.1</v>
      </c>
      <c r="H490" s="106">
        <f>G490/D490*100</f>
        <v>602.5154236980585</v>
      </c>
    </row>
    <row r="491" spans="1:8" ht="12.75" customHeight="1">
      <c r="A491" s="58" t="s">
        <v>267</v>
      </c>
      <c r="B491" s="56">
        <f aca="true" t="shared" si="68" ref="B491:G491">B492</f>
        <v>2000</v>
      </c>
      <c r="C491" s="117">
        <f t="shared" si="68"/>
        <v>2018.8</v>
      </c>
      <c r="D491" s="29">
        <f t="shared" si="68"/>
        <v>10.8</v>
      </c>
      <c r="E491" s="56">
        <f t="shared" si="68"/>
        <v>2000</v>
      </c>
      <c r="F491" s="117">
        <f t="shared" si="68"/>
        <v>4010.4</v>
      </c>
      <c r="G491" s="29">
        <f t="shared" si="68"/>
        <v>2004.1</v>
      </c>
      <c r="H491" s="141" t="s">
        <v>109</v>
      </c>
    </row>
    <row r="492" spans="1:8" ht="10.5" customHeight="1">
      <c r="A492" s="63" t="s">
        <v>44</v>
      </c>
      <c r="B492" s="89">
        <f aca="true" t="shared" si="69" ref="B492:G492">SUM(B494:B494)</f>
        <v>2000</v>
      </c>
      <c r="C492" s="14">
        <f t="shared" si="69"/>
        <v>2018.8</v>
      </c>
      <c r="D492" s="35">
        <f t="shared" si="69"/>
        <v>10.8</v>
      </c>
      <c r="E492" s="89">
        <f t="shared" si="69"/>
        <v>2000</v>
      </c>
      <c r="F492" s="14">
        <f t="shared" si="69"/>
        <v>4010.4</v>
      </c>
      <c r="G492" s="35">
        <f t="shared" si="69"/>
        <v>2004.1</v>
      </c>
      <c r="H492" s="142" t="s">
        <v>109</v>
      </c>
    </row>
    <row r="493" spans="1:8" ht="10.5" customHeight="1">
      <c r="A493" s="60" t="s">
        <v>3</v>
      </c>
      <c r="B493" s="56"/>
      <c r="C493" s="8"/>
      <c r="D493" s="29"/>
      <c r="E493" s="56"/>
      <c r="F493" s="8"/>
      <c r="G493" s="29"/>
      <c r="H493" s="120"/>
    </row>
    <row r="494" spans="1:8" ht="12.75" customHeight="1" thickBot="1">
      <c r="A494" s="66" t="s">
        <v>11</v>
      </c>
      <c r="B494" s="90">
        <v>2000</v>
      </c>
      <c r="C494" s="6">
        <v>2018.8</v>
      </c>
      <c r="D494" s="36">
        <v>10.8</v>
      </c>
      <c r="E494" s="90">
        <v>2000</v>
      </c>
      <c r="F494" s="6">
        <v>4010.4</v>
      </c>
      <c r="G494" s="36">
        <v>2004.1</v>
      </c>
      <c r="H494" s="46" t="s">
        <v>109</v>
      </c>
    </row>
    <row r="495" spans="1:8" ht="18" customHeight="1">
      <c r="A495" s="58" t="s">
        <v>83</v>
      </c>
      <c r="B495" s="56">
        <f aca="true" t="shared" si="70" ref="B495:G495">B497+B498</f>
        <v>228908.1</v>
      </c>
      <c r="C495" s="8">
        <f t="shared" si="70"/>
        <v>487211.89999999985</v>
      </c>
      <c r="D495" s="29">
        <f t="shared" si="70"/>
        <v>321675.00000000006</v>
      </c>
      <c r="E495" s="56">
        <f t="shared" si="70"/>
        <v>162000</v>
      </c>
      <c r="F495" s="117">
        <f t="shared" si="70"/>
        <v>332620.3</v>
      </c>
      <c r="G495" s="29">
        <f t="shared" si="70"/>
        <v>232628.59999999995</v>
      </c>
      <c r="H495" s="118">
        <f>G495/D495*100</f>
        <v>72.31789850003884</v>
      </c>
    </row>
    <row r="496" spans="1:8" ht="10.5" customHeight="1">
      <c r="A496" s="64" t="s">
        <v>3</v>
      </c>
      <c r="B496" s="86"/>
      <c r="C496" s="9"/>
      <c r="D496" s="30"/>
      <c r="E496" s="86"/>
      <c r="F496" s="9"/>
      <c r="G496" s="30"/>
      <c r="H496" s="130"/>
    </row>
    <row r="497" spans="1:8" ht="12.75" customHeight="1">
      <c r="A497" s="71" t="s">
        <v>44</v>
      </c>
      <c r="B497" s="56">
        <f>B522+B523+B536+B541+B529+B530+B532+B517+B547+B544</f>
        <v>13747.2</v>
      </c>
      <c r="C497" s="8">
        <f>C522+C523+C536+C541+C529+C530+C532+C517+C547+C544</f>
        <v>71892.59999999999</v>
      </c>
      <c r="D497" s="29">
        <f>D522+D523+D536+D541+D529+D530+D532+D517+D547+D544</f>
        <v>54218.10000000001</v>
      </c>
      <c r="E497" s="56">
        <f>E522+E524+E536+E541+E529+E530+E532+E517+E547+E544+E546+E547</f>
        <v>15417</v>
      </c>
      <c r="F497" s="8">
        <f>F522+F524+F536+F541+F529+F530+F532+F517+F547+F544+F547</f>
        <v>57661</v>
      </c>
      <c r="G497" s="29">
        <f>G522+G524+G536+G541+G529+G530+G532+G517+G547+G544</f>
        <v>51618.399999999994</v>
      </c>
      <c r="H497" s="130">
        <f>G497/D497*100</f>
        <v>95.20510678168357</v>
      </c>
    </row>
    <row r="498" spans="1:8" ht="12.75" customHeight="1">
      <c r="A498" s="71" t="s">
        <v>45</v>
      </c>
      <c r="B498" s="56">
        <f>B501+B502+B504+B505+B506+B508+B509+B511+B512+B513+B514+B515+B518+B519+B521+B525+B527+B528+B531+B533+B535+B537+B538+B540+B542+B543+B545+B546</f>
        <v>215160.9</v>
      </c>
      <c r="C498" s="8">
        <f>C501+C502+C504+C505+C506+C508+C509+C511+C512+C513+C514+C515+C518+C519+C521+C525+C527+C528+C531+C533+C535+C537+C538+C540+C542+C543+C545+C546</f>
        <v>415319.2999999999</v>
      </c>
      <c r="D498" s="29">
        <f>D501+D502+D504+D505+D506+D508+D509+D511+D512+D513+D514+D515+D518+D519+D521+D525+D527+D528+D531+D533+D535+D537+D538+D540+D542+D543+D545+D546</f>
        <v>267456.9</v>
      </c>
      <c r="E498" s="56">
        <f>E501+E502+E504+E505+E506+E508+E509+E511+E512+E513+E514+E515+E518+E519+E521+E525+E527+E528+E531+E533+E535+E537+E538+E540+E542+E543+E545</f>
        <v>146583</v>
      </c>
      <c r="F498" s="8">
        <f>F501+F502+F504+F505+F506+F508+F509+F511+F512+F513+F514+F515+F518+F519+F521+F525+F527+F528+F531+F533+F535+F537+F538+F540+F542+F543+F545+F546</f>
        <v>274959.3</v>
      </c>
      <c r="G498" s="29">
        <f>G501+G502+G504+G505+G506+G508+G509+G511+G512+G513+G514+G515+G518+G519+G521+G525+G527+G528+G531+G533+G535+G537+G538+G540+G542+G543+G545+G546</f>
        <v>181010.19999999995</v>
      </c>
      <c r="H498" s="130">
        <f>G498/D498*100</f>
        <v>67.67826890986919</v>
      </c>
    </row>
    <row r="499" spans="1:8" ht="10.5" customHeight="1">
      <c r="A499" s="68" t="s">
        <v>58</v>
      </c>
      <c r="B499" s="86"/>
      <c r="C499" s="8"/>
      <c r="D499" s="29"/>
      <c r="E499" s="86"/>
      <c r="F499" s="8"/>
      <c r="G499" s="29"/>
      <c r="H499" s="120"/>
    </row>
    <row r="500" spans="1:8" ht="12.75" customHeight="1">
      <c r="A500" s="72" t="s">
        <v>224</v>
      </c>
      <c r="B500" s="94">
        <f aca="true" t="shared" si="71" ref="B500:G500">B501+B502</f>
        <v>0</v>
      </c>
      <c r="C500" s="47">
        <f t="shared" si="71"/>
        <v>500.3</v>
      </c>
      <c r="D500" s="48">
        <f t="shared" si="71"/>
        <v>485.6</v>
      </c>
      <c r="E500" s="94">
        <f t="shared" si="71"/>
        <v>0</v>
      </c>
      <c r="F500" s="47">
        <f t="shared" si="71"/>
        <v>14.7</v>
      </c>
      <c r="G500" s="48">
        <f t="shared" si="71"/>
        <v>0</v>
      </c>
      <c r="H500" s="122" t="s">
        <v>109</v>
      </c>
    </row>
    <row r="501" spans="1:8" ht="12.75" customHeight="1">
      <c r="A501" s="59" t="s">
        <v>192</v>
      </c>
      <c r="B501" s="95"/>
      <c r="C501" s="52">
        <v>500.3</v>
      </c>
      <c r="D501" s="53">
        <v>485.6</v>
      </c>
      <c r="E501" s="95"/>
      <c r="F501" s="52"/>
      <c r="G501" s="53"/>
      <c r="H501" s="131" t="s">
        <v>109</v>
      </c>
    </row>
    <row r="502" spans="1:8" ht="12.75" customHeight="1">
      <c r="A502" s="39" t="s">
        <v>153</v>
      </c>
      <c r="B502" s="85"/>
      <c r="C502" s="52"/>
      <c r="D502" s="53"/>
      <c r="E502" s="85"/>
      <c r="F502" s="52">
        <v>14.7</v>
      </c>
      <c r="G502" s="53"/>
      <c r="H502" s="131" t="s">
        <v>109</v>
      </c>
    </row>
    <row r="503" spans="1:8" ht="12.75" customHeight="1">
      <c r="A503" s="72" t="s">
        <v>193</v>
      </c>
      <c r="B503" s="94">
        <f aca="true" t="shared" si="72" ref="B503:G503">B504+B505+B506</f>
        <v>2000</v>
      </c>
      <c r="C503" s="47">
        <f t="shared" si="72"/>
        <v>5287.7</v>
      </c>
      <c r="D503" s="48">
        <f t="shared" si="72"/>
        <v>1600.6</v>
      </c>
      <c r="E503" s="94">
        <f t="shared" si="72"/>
        <v>2000</v>
      </c>
      <c r="F503" s="47">
        <f t="shared" si="72"/>
        <v>5687.1</v>
      </c>
      <c r="G503" s="48">
        <f t="shared" si="72"/>
        <v>1554.3</v>
      </c>
      <c r="H503" s="132">
        <f>G503/D503*100</f>
        <v>97.10733474946895</v>
      </c>
    </row>
    <row r="504" spans="1:8" ht="12.75" customHeight="1">
      <c r="A504" s="59" t="s">
        <v>192</v>
      </c>
      <c r="B504" s="86">
        <v>510</v>
      </c>
      <c r="C504" s="9">
        <v>2390</v>
      </c>
      <c r="D504" s="30">
        <v>1600.6</v>
      </c>
      <c r="E504" s="86">
        <v>1700</v>
      </c>
      <c r="F504" s="9">
        <v>2300</v>
      </c>
      <c r="G504" s="30">
        <v>1554.3</v>
      </c>
      <c r="H504" s="120">
        <f>G504/D504*100</f>
        <v>97.10733474946895</v>
      </c>
    </row>
    <row r="505" spans="1:8" ht="12.75" customHeight="1" hidden="1">
      <c r="A505" s="59" t="s">
        <v>195</v>
      </c>
      <c r="B505" s="86"/>
      <c r="C505" s="9"/>
      <c r="D505" s="30"/>
      <c r="E505" s="86"/>
      <c r="F505" s="9"/>
      <c r="G505" s="30"/>
      <c r="H505" s="121" t="s">
        <v>109</v>
      </c>
    </row>
    <row r="506" spans="1:8" ht="12.75" customHeight="1">
      <c r="A506" s="39" t="s">
        <v>153</v>
      </c>
      <c r="B506" s="86">
        <v>1490</v>
      </c>
      <c r="C506" s="9">
        <v>2897.7</v>
      </c>
      <c r="D506" s="30"/>
      <c r="E506" s="86">
        <v>300</v>
      </c>
      <c r="F506" s="9">
        <v>3387.1</v>
      </c>
      <c r="G506" s="30"/>
      <c r="H506" s="121" t="s">
        <v>109</v>
      </c>
    </row>
    <row r="507" spans="1:8" ht="12.75" customHeight="1">
      <c r="A507" s="72" t="s">
        <v>111</v>
      </c>
      <c r="B507" s="94">
        <f aca="true" t="shared" si="73" ref="B507:G507">B508+B509</f>
        <v>0</v>
      </c>
      <c r="C507" s="47">
        <f t="shared" si="73"/>
        <v>0</v>
      </c>
      <c r="D507" s="48">
        <f t="shared" si="73"/>
        <v>0</v>
      </c>
      <c r="E507" s="94">
        <f t="shared" si="73"/>
        <v>4000</v>
      </c>
      <c r="F507" s="47">
        <f t="shared" si="73"/>
        <v>0</v>
      </c>
      <c r="G507" s="48">
        <f t="shared" si="73"/>
        <v>0</v>
      </c>
      <c r="H507" s="122" t="s">
        <v>109</v>
      </c>
    </row>
    <row r="508" spans="1:8" ht="12.75" customHeight="1">
      <c r="A508" s="59" t="s">
        <v>194</v>
      </c>
      <c r="B508" s="86"/>
      <c r="C508" s="9"/>
      <c r="D508" s="30"/>
      <c r="E508" s="86">
        <v>4000</v>
      </c>
      <c r="F508" s="9"/>
      <c r="G508" s="30"/>
      <c r="H508" s="121" t="s">
        <v>109</v>
      </c>
    </row>
    <row r="509" spans="1:8" ht="12.75" customHeight="1" hidden="1">
      <c r="A509" s="59" t="s">
        <v>153</v>
      </c>
      <c r="B509" s="86"/>
      <c r="C509" s="9"/>
      <c r="D509" s="30"/>
      <c r="E509" s="86"/>
      <c r="F509" s="9"/>
      <c r="G509" s="30"/>
      <c r="H509" s="121" t="s">
        <v>109</v>
      </c>
    </row>
    <row r="510" spans="1:8" ht="12.75" customHeight="1">
      <c r="A510" s="72" t="s">
        <v>59</v>
      </c>
      <c r="B510" s="94">
        <f aca="true" t="shared" si="74" ref="B510:G510">SUM(B511:B514)</f>
        <v>63000</v>
      </c>
      <c r="C510" s="47">
        <f t="shared" si="74"/>
        <v>68749.29999999999</v>
      </c>
      <c r="D510" s="48">
        <f t="shared" si="74"/>
        <v>48889.1</v>
      </c>
      <c r="E510" s="94">
        <f t="shared" si="74"/>
        <v>40000</v>
      </c>
      <c r="F510" s="47">
        <f t="shared" si="74"/>
        <v>67928.6</v>
      </c>
      <c r="G510" s="48">
        <f t="shared" si="74"/>
        <v>28968.4</v>
      </c>
      <c r="H510" s="132">
        <f>G510/D510*100</f>
        <v>59.253289588067695</v>
      </c>
    </row>
    <row r="511" spans="1:8" ht="12.75" customHeight="1">
      <c r="A511" s="59" t="s">
        <v>198</v>
      </c>
      <c r="B511" s="86"/>
      <c r="C511" s="9">
        <v>18351.1</v>
      </c>
      <c r="D511" s="30">
        <v>15234.9</v>
      </c>
      <c r="E511" s="86">
        <v>15000</v>
      </c>
      <c r="F511" s="9">
        <v>18116.2</v>
      </c>
      <c r="G511" s="30">
        <v>13398.5</v>
      </c>
      <c r="H511" s="120">
        <f>G511/D511*100</f>
        <v>87.94609744730847</v>
      </c>
    </row>
    <row r="512" spans="1:8" ht="12.75" customHeight="1" hidden="1">
      <c r="A512" s="59" t="s">
        <v>199</v>
      </c>
      <c r="B512" s="86"/>
      <c r="C512" s="9"/>
      <c r="D512" s="30"/>
      <c r="E512" s="86"/>
      <c r="F512" s="9"/>
      <c r="G512" s="30"/>
      <c r="H512" s="121" t="s">
        <v>109</v>
      </c>
    </row>
    <row r="513" spans="1:8" ht="13.5" customHeight="1">
      <c r="A513" s="59" t="s">
        <v>196</v>
      </c>
      <c r="B513" s="86">
        <v>53000</v>
      </c>
      <c r="C513" s="138">
        <v>50098.2</v>
      </c>
      <c r="D513" s="30">
        <v>33654.2</v>
      </c>
      <c r="E513" s="86">
        <v>20000</v>
      </c>
      <c r="F513" s="138">
        <v>49812.4</v>
      </c>
      <c r="G513" s="30">
        <v>15569.9</v>
      </c>
      <c r="H513" s="120">
        <f>G513/D513*100</f>
        <v>46.26435927759388</v>
      </c>
    </row>
    <row r="514" spans="1:8" ht="12.75" customHeight="1">
      <c r="A514" s="39" t="s">
        <v>208</v>
      </c>
      <c r="B514" s="86">
        <v>10000</v>
      </c>
      <c r="C514" s="9">
        <v>300</v>
      </c>
      <c r="D514" s="30"/>
      <c r="E514" s="86">
        <v>5000</v>
      </c>
      <c r="F514" s="9"/>
      <c r="G514" s="30"/>
      <c r="H514" s="121" t="s">
        <v>109</v>
      </c>
    </row>
    <row r="515" spans="1:8" ht="12.75" customHeight="1" hidden="1">
      <c r="A515" s="72" t="s">
        <v>152</v>
      </c>
      <c r="B515" s="94"/>
      <c r="C515" s="47"/>
      <c r="D515" s="48"/>
      <c r="E515" s="94"/>
      <c r="F515" s="47"/>
      <c r="G515" s="48"/>
      <c r="H515" s="121" t="s">
        <v>109</v>
      </c>
    </row>
    <row r="516" spans="1:8" ht="12.75" customHeight="1">
      <c r="A516" s="72" t="s">
        <v>311</v>
      </c>
      <c r="B516" s="94">
        <f aca="true" t="shared" si="75" ref="B516:G516">B517+B518+B519</f>
        <v>4557.2</v>
      </c>
      <c r="C516" s="47">
        <f t="shared" si="75"/>
        <v>9018.800000000001</v>
      </c>
      <c r="D516" s="48">
        <f t="shared" si="75"/>
        <v>2536.8</v>
      </c>
      <c r="E516" s="94">
        <f t="shared" si="75"/>
        <v>1000</v>
      </c>
      <c r="F516" s="47">
        <f t="shared" si="75"/>
        <v>8148.700000000001</v>
      </c>
      <c r="G516" s="48">
        <f t="shared" si="75"/>
        <v>7204.8</v>
      </c>
      <c r="H516" s="132">
        <f>G516/D516*100</f>
        <v>284.011352885525</v>
      </c>
    </row>
    <row r="517" spans="1:8" ht="12.75" customHeight="1">
      <c r="A517" s="39" t="s">
        <v>312</v>
      </c>
      <c r="B517" s="95">
        <v>3497.2</v>
      </c>
      <c r="C517" s="52">
        <v>4081.6</v>
      </c>
      <c r="D517" s="53">
        <v>1604.3</v>
      </c>
      <c r="E517" s="95"/>
      <c r="F517" s="52">
        <v>2373.4</v>
      </c>
      <c r="G517" s="53">
        <v>2262.2</v>
      </c>
      <c r="H517" s="120">
        <f>G517/D517*100</f>
        <v>141.00853954995947</v>
      </c>
    </row>
    <row r="518" spans="1:8" ht="12.75" customHeight="1">
      <c r="A518" s="39" t="s">
        <v>313</v>
      </c>
      <c r="B518" s="95">
        <v>560</v>
      </c>
      <c r="C518" s="52">
        <v>4386</v>
      </c>
      <c r="D518" s="53">
        <v>932.5</v>
      </c>
      <c r="E518" s="95"/>
      <c r="F518" s="52">
        <v>5763.3</v>
      </c>
      <c r="G518" s="53">
        <v>4942.6</v>
      </c>
      <c r="H518" s="120">
        <f>G518/D518*100</f>
        <v>530.0375335120644</v>
      </c>
    </row>
    <row r="519" spans="1:8" ht="12.75" customHeight="1">
      <c r="A519" s="39" t="s">
        <v>153</v>
      </c>
      <c r="B519" s="95">
        <v>500</v>
      </c>
      <c r="C519" s="52">
        <v>551.2</v>
      </c>
      <c r="D519" s="53"/>
      <c r="E519" s="95">
        <v>1000</v>
      </c>
      <c r="F519" s="52">
        <v>12</v>
      </c>
      <c r="G519" s="53"/>
      <c r="H519" s="121" t="s">
        <v>109</v>
      </c>
    </row>
    <row r="520" spans="1:8" ht="12.75" customHeight="1">
      <c r="A520" s="72" t="s">
        <v>60</v>
      </c>
      <c r="B520" s="94">
        <f aca="true" t="shared" si="76" ref="B520:G520">SUM(B521:B525)</f>
        <v>38200</v>
      </c>
      <c r="C520" s="47">
        <f t="shared" si="76"/>
        <v>147257.7</v>
      </c>
      <c r="D520" s="48">
        <f t="shared" si="76"/>
        <v>112534.09999999999</v>
      </c>
      <c r="E520" s="94">
        <f t="shared" si="76"/>
        <v>30000</v>
      </c>
      <c r="F520" s="47">
        <f t="shared" si="76"/>
        <v>84357</v>
      </c>
      <c r="G520" s="48">
        <f t="shared" si="76"/>
        <v>72409.4</v>
      </c>
      <c r="H520" s="132">
        <f>G520/D520*100</f>
        <v>64.3444076062278</v>
      </c>
    </row>
    <row r="521" spans="1:8" ht="12.75" customHeight="1">
      <c r="A521" s="59" t="s">
        <v>200</v>
      </c>
      <c r="B521" s="86">
        <v>28900</v>
      </c>
      <c r="C521" s="9">
        <v>104053.4</v>
      </c>
      <c r="D521" s="30">
        <v>74481.7</v>
      </c>
      <c r="E521" s="86">
        <v>19100</v>
      </c>
      <c r="F521" s="9">
        <v>59258.2</v>
      </c>
      <c r="G521" s="30">
        <v>50420.5</v>
      </c>
      <c r="H521" s="120">
        <f>G521/D521*100</f>
        <v>67.69515196350244</v>
      </c>
    </row>
    <row r="522" spans="1:8" ht="12.75" customHeight="1">
      <c r="A522" s="59" t="s">
        <v>197</v>
      </c>
      <c r="B522" s="86">
        <v>9050</v>
      </c>
      <c r="C522" s="9">
        <v>36972.6</v>
      </c>
      <c r="D522" s="30">
        <v>33932.5</v>
      </c>
      <c r="E522" s="86">
        <v>6900</v>
      </c>
      <c r="F522" s="9">
        <v>24342.8</v>
      </c>
      <c r="G522" s="30">
        <v>21233</v>
      </c>
      <c r="H522" s="120">
        <f>G522/D522*100</f>
        <v>62.57422824725558</v>
      </c>
    </row>
    <row r="523" spans="1:8" ht="12.75" customHeight="1">
      <c r="A523" s="59" t="s">
        <v>99</v>
      </c>
      <c r="B523" s="86"/>
      <c r="C523" s="9">
        <v>6231.7</v>
      </c>
      <c r="D523" s="30">
        <v>4119.9</v>
      </c>
      <c r="E523" s="86"/>
      <c r="F523" s="9"/>
      <c r="G523" s="30"/>
      <c r="H523" s="121" t="s">
        <v>109</v>
      </c>
    </row>
    <row r="524" spans="1:8" ht="12.75" customHeight="1">
      <c r="A524" s="39" t="s">
        <v>102</v>
      </c>
      <c r="B524" s="86"/>
      <c r="C524" s="9"/>
      <c r="D524" s="30"/>
      <c r="E524" s="86"/>
      <c r="F524" s="9">
        <v>756</v>
      </c>
      <c r="G524" s="30">
        <v>755.9</v>
      </c>
      <c r="H524" s="121" t="s">
        <v>109</v>
      </c>
    </row>
    <row r="525" spans="1:8" ht="12.75" customHeight="1">
      <c r="A525" s="59" t="s">
        <v>151</v>
      </c>
      <c r="B525" s="86">
        <v>250</v>
      </c>
      <c r="C525" s="9"/>
      <c r="D525" s="30"/>
      <c r="E525" s="86">
        <v>4000</v>
      </c>
      <c r="F525" s="9"/>
      <c r="G525" s="30"/>
      <c r="H525" s="121" t="s">
        <v>109</v>
      </c>
    </row>
    <row r="526" spans="1:8" ht="12.75" customHeight="1">
      <c r="A526" s="72" t="s">
        <v>61</v>
      </c>
      <c r="B526" s="94">
        <f aca="true" t="shared" si="77" ref="B526:G526">SUM(B527:B533)</f>
        <v>79780</v>
      </c>
      <c r="C526" s="47">
        <f t="shared" si="77"/>
        <v>140882.4</v>
      </c>
      <c r="D526" s="48">
        <f t="shared" si="77"/>
        <v>77721.5</v>
      </c>
      <c r="E526" s="94">
        <f t="shared" si="77"/>
        <v>70000</v>
      </c>
      <c r="F526" s="47">
        <f t="shared" si="77"/>
        <v>128140.9</v>
      </c>
      <c r="G526" s="48">
        <f t="shared" si="77"/>
        <v>101374.3</v>
      </c>
      <c r="H526" s="112">
        <f aca="true" t="shared" si="78" ref="H526:H532">G526/D526*100</f>
        <v>130.43276313503986</v>
      </c>
    </row>
    <row r="527" spans="1:8" ht="12.75" customHeight="1">
      <c r="A527" s="59" t="s">
        <v>201</v>
      </c>
      <c r="B527" s="86">
        <v>6009</v>
      </c>
      <c r="C527" s="9">
        <v>8312</v>
      </c>
      <c r="D527" s="30">
        <v>7757.4</v>
      </c>
      <c r="E527" s="86">
        <v>283</v>
      </c>
      <c r="F527" s="9">
        <v>3466.4</v>
      </c>
      <c r="G527" s="30">
        <v>3447.7</v>
      </c>
      <c r="H527" s="101">
        <f t="shared" si="78"/>
        <v>44.44401474720912</v>
      </c>
    </row>
    <row r="528" spans="1:8" ht="12.75" customHeight="1">
      <c r="A528" s="39" t="s">
        <v>260</v>
      </c>
      <c r="B528" s="86">
        <v>10855</v>
      </c>
      <c r="C528" s="9">
        <v>30952.5</v>
      </c>
      <c r="D528" s="30">
        <v>24671.2</v>
      </c>
      <c r="E528" s="86">
        <v>500</v>
      </c>
      <c r="F528" s="9">
        <v>24026.3</v>
      </c>
      <c r="G528" s="30">
        <v>20483.4</v>
      </c>
      <c r="H528" s="101">
        <f t="shared" si="78"/>
        <v>83.02555206070235</v>
      </c>
    </row>
    <row r="529" spans="1:8" ht="12.75" customHeight="1">
      <c r="A529" s="59" t="s">
        <v>101</v>
      </c>
      <c r="B529" s="86"/>
      <c r="C529" s="9">
        <v>185</v>
      </c>
      <c r="D529" s="30">
        <v>184.5</v>
      </c>
      <c r="E529" s="86">
        <v>4517</v>
      </c>
      <c r="F529" s="9">
        <v>2517</v>
      </c>
      <c r="G529" s="30">
        <v>2402.8</v>
      </c>
      <c r="H529" s="103" t="s">
        <v>109</v>
      </c>
    </row>
    <row r="530" spans="1:8" ht="12.75" customHeight="1">
      <c r="A530" s="59" t="s">
        <v>202</v>
      </c>
      <c r="B530" s="86"/>
      <c r="C530" s="9"/>
      <c r="D530" s="30"/>
      <c r="E530" s="86"/>
      <c r="F530" s="9">
        <v>2582</v>
      </c>
      <c r="G530" s="30">
        <v>2578.5</v>
      </c>
      <c r="H530" s="103" t="s">
        <v>109</v>
      </c>
    </row>
    <row r="531" spans="1:8" ht="12.75" customHeight="1">
      <c r="A531" s="59" t="s">
        <v>99</v>
      </c>
      <c r="B531" s="86">
        <v>53416</v>
      </c>
      <c r="C531" s="9">
        <v>92451.8</v>
      </c>
      <c r="D531" s="30">
        <v>40192.5</v>
      </c>
      <c r="E531" s="86">
        <v>55700</v>
      </c>
      <c r="F531" s="9">
        <v>80747.4</v>
      </c>
      <c r="G531" s="30">
        <v>60347.7</v>
      </c>
      <c r="H531" s="101">
        <f t="shared" si="78"/>
        <v>150.14666915469303</v>
      </c>
    </row>
    <row r="532" spans="1:8" ht="12.75" customHeight="1">
      <c r="A532" s="59" t="s">
        <v>102</v>
      </c>
      <c r="B532" s="86"/>
      <c r="C532" s="9">
        <v>8980.5</v>
      </c>
      <c r="D532" s="30">
        <v>4915.9</v>
      </c>
      <c r="E532" s="86"/>
      <c r="F532" s="9">
        <v>14801</v>
      </c>
      <c r="G532" s="30">
        <v>12114.2</v>
      </c>
      <c r="H532" s="101">
        <f t="shared" si="78"/>
        <v>246.4289346813402</v>
      </c>
    </row>
    <row r="533" spans="1:8" ht="12.75" customHeight="1">
      <c r="A533" s="167" t="s">
        <v>151</v>
      </c>
      <c r="B533" s="164">
        <v>9500</v>
      </c>
      <c r="C533" s="161">
        <v>0.6</v>
      </c>
      <c r="D533" s="162"/>
      <c r="E533" s="164">
        <v>9000</v>
      </c>
      <c r="F533" s="161">
        <v>0.8</v>
      </c>
      <c r="G533" s="162"/>
      <c r="H533" s="159" t="s">
        <v>109</v>
      </c>
    </row>
    <row r="534" spans="1:8" ht="12.75" customHeight="1">
      <c r="A534" s="72" t="s">
        <v>55</v>
      </c>
      <c r="B534" s="94">
        <f aca="true" t="shared" si="79" ref="B534:G534">SUM(B535:B538)</f>
        <v>3500</v>
      </c>
      <c r="C534" s="47">
        <f t="shared" si="79"/>
        <v>7616.1</v>
      </c>
      <c r="D534" s="48">
        <f t="shared" si="79"/>
        <v>4764.099999999999</v>
      </c>
      <c r="E534" s="94">
        <f t="shared" si="79"/>
        <v>0</v>
      </c>
      <c r="F534" s="47">
        <f t="shared" si="79"/>
        <v>2852</v>
      </c>
      <c r="G534" s="48">
        <f t="shared" si="79"/>
        <v>2593.5</v>
      </c>
      <c r="H534" s="112">
        <f>G534/D534*100</f>
        <v>54.43840389580404</v>
      </c>
    </row>
    <row r="535" spans="1:8" ht="12.75" customHeight="1">
      <c r="A535" s="59" t="s">
        <v>198</v>
      </c>
      <c r="B535" s="86">
        <v>2400</v>
      </c>
      <c r="C535" s="9">
        <v>3760</v>
      </c>
      <c r="D535" s="30">
        <v>3124.1</v>
      </c>
      <c r="E535" s="86"/>
      <c r="F535" s="9">
        <v>315</v>
      </c>
      <c r="G535" s="30">
        <v>315</v>
      </c>
      <c r="H535" s="101">
        <f>G535/D535*100</f>
        <v>10.08290387631638</v>
      </c>
    </row>
    <row r="536" spans="1:8" ht="12.75" customHeight="1">
      <c r="A536" s="59" t="s">
        <v>100</v>
      </c>
      <c r="B536" s="86"/>
      <c r="C536" s="9">
        <v>1593</v>
      </c>
      <c r="D536" s="30">
        <v>1559.3</v>
      </c>
      <c r="E536" s="86"/>
      <c r="F536" s="9"/>
      <c r="G536" s="30"/>
      <c r="H536" s="103" t="s">
        <v>109</v>
      </c>
    </row>
    <row r="537" spans="1:8" ht="12.75" customHeight="1">
      <c r="A537" s="39" t="s">
        <v>225</v>
      </c>
      <c r="B537" s="86">
        <v>600</v>
      </c>
      <c r="C537" s="9">
        <v>600</v>
      </c>
      <c r="D537" s="30">
        <v>80.7</v>
      </c>
      <c r="E537" s="86"/>
      <c r="F537" s="9">
        <v>2496</v>
      </c>
      <c r="G537" s="30">
        <v>2278.5</v>
      </c>
      <c r="H537" s="101">
        <f>G537/D537*100</f>
        <v>2823.420074349442</v>
      </c>
    </row>
    <row r="538" spans="1:8" ht="12.75" customHeight="1">
      <c r="A538" s="59" t="s">
        <v>153</v>
      </c>
      <c r="B538" s="86">
        <v>500</v>
      </c>
      <c r="C538" s="9">
        <v>1663.1</v>
      </c>
      <c r="D538" s="30"/>
      <c r="E538" s="86"/>
      <c r="F538" s="9">
        <v>41</v>
      </c>
      <c r="G538" s="30"/>
      <c r="H538" s="103" t="s">
        <v>109</v>
      </c>
    </row>
    <row r="539" spans="1:8" ht="12.75" customHeight="1">
      <c r="A539" s="72" t="s">
        <v>52</v>
      </c>
      <c r="B539" s="94">
        <f aca="true" t="shared" si="80" ref="B539:G539">SUM(B540:B545)</f>
        <v>35979.8</v>
      </c>
      <c r="C539" s="47">
        <f t="shared" si="80"/>
        <v>105343.4</v>
      </c>
      <c r="D539" s="48">
        <f t="shared" si="80"/>
        <v>73137.79999999999</v>
      </c>
      <c r="E539" s="94">
        <f t="shared" si="80"/>
        <v>11000</v>
      </c>
      <c r="F539" s="47">
        <f t="shared" si="80"/>
        <v>33405.6</v>
      </c>
      <c r="G539" s="48">
        <f t="shared" si="80"/>
        <v>18518.4</v>
      </c>
      <c r="H539" s="132">
        <f aca="true" t="shared" si="81" ref="H539:H544">G539/D539*100</f>
        <v>25.31987563202613</v>
      </c>
    </row>
    <row r="540" spans="1:8" ht="12.75" customHeight="1">
      <c r="A540" s="59" t="s">
        <v>198</v>
      </c>
      <c r="B540" s="86">
        <v>7700</v>
      </c>
      <c r="C540" s="9">
        <v>21885.8</v>
      </c>
      <c r="D540" s="30">
        <v>20907.8</v>
      </c>
      <c r="E540" s="86">
        <v>3000</v>
      </c>
      <c r="F540" s="9">
        <v>5916.6</v>
      </c>
      <c r="G540" s="30">
        <v>5587.8</v>
      </c>
      <c r="H540" s="120">
        <f t="shared" si="81"/>
        <v>26.725910904064516</v>
      </c>
    </row>
    <row r="541" spans="1:8" ht="12.75" customHeight="1">
      <c r="A541" s="59" t="s">
        <v>98</v>
      </c>
      <c r="B541" s="86">
        <v>1100</v>
      </c>
      <c r="C541" s="9">
        <v>9686.8</v>
      </c>
      <c r="D541" s="30">
        <v>3747.4</v>
      </c>
      <c r="E541" s="86"/>
      <c r="F541" s="9">
        <v>6258.2</v>
      </c>
      <c r="G541" s="30">
        <v>6236.8</v>
      </c>
      <c r="H541" s="120">
        <f t="shared" si="81"/>
        <v>166.43005817366708</v>
      </c>
    </row>
    <row r="542" spans="1:8" ht="12.75" customHeight="1">
      <c r="A542" s="59" t="s">
        <v>99</v>
      </c>
      <c r="B542" s="86">
        <v>27079.8</v>
      </c>
      <c r="C542" s="9">
        <v>69609.4</v>
      </c>
      <c r="D542" s="30">
        <v>44333.7</v>
      </c>
      <c r="E542" s="86">
        <v>6300</v>
      </c>
      <c r="F542" s="9">
        <v>15371.7</v>
      </c>
      <c r="G542" s="30">
        <v>2664.3</v>
      </c>
      <c r="H542" s="120">
        <f t="shared" si="81"/>
        <v>6.00964954425189</v>
      </c>
    </row>
    <row r="543" spans="1:8" ht="12.75" customHeight="1" hidden="1">
      <c r="A543" s="59" t="s">
        <v>154</v>
      </c>
      <c r="B543" s="86"/>
      <c r="C543" s="9"/>
      <c r="D543" s="30"/>
      <c r="E543" s="86"/>
      <c r="F543" s="9"/>
      <c r="G543" s="30"/>
      <c r="H543" s="120" t="e">
        <f t="shared" si="81"/>
        <v>#DIV/0!</v>
      </c>
    </row>
    <row r="544" spans="1:8" ht="12.75" customHeight="1">
      <c r="A544" s="59" t="s">
        <v>102</v>
      </c>
      <c r="B544" s="86">
        <v>100</v>
      </c>
      <c r="C544" s="9">
        <v>4161.4</v>
      </c>
      <c r="D544" s="30">
        <v>4148.9</v>
      </c>
      <c r="E544" s="86"/>
      <c r="F544" s="138">
        <v>4030.6</v>
      </c>
      <c r="G544" s="30">
        <v>4029.5</v>
      </c>
      <c r="H544" s="120">
        <f t="shared" si="81"/>
        <v>97.12212875701994</v>
      </c>
    </row>
    <row r="545" spans="1:8" ht="12.75" customHeight="1">
      <c r="A545" s="59" t="s">
        <v>156</v>
      </c>
      <c r="B545" s="86"/>
      <c r="C545" s="9"/>
      <c r="D545" s="30"/>
      <c r="E545" s="86">
        <v>1700</v>
      </c>
      <c r="F545" s="9">
        <v>1828.5</v>
      </c>
      <c r="G545" s="30"/>
      <c r="H545" s="121" t="s">
        <v>109</v>
      </c>
    </row>
    <row r="546" spans="1:8" ht="12.75" customHeight="1">
      <c r="A546" s="72" t="s">
        <v>364</v>
      </c>
      <c r="B546" s="94">
        <v>1891.1</v>
      </c>
      <c r="C546" s="47">
        <v>2556.2</v>
      </c>
      <c r="D546" s="48"/>
      <c r="E546" s="94">
        <v>4000</v>
      </c>
      <c r="F546" s="47">
        <v>2085.7</v>
      </c>
      <c r="G546" s="48"/>
      <c r="H546" s="122" t="s">
        <v>109</v>
      </c>
    </row>
    <row r="547" spans="1:8" ht="12.75" customHeight="1" thickBot="1">
      <c r="A547" s="69" t="s">
        <v>155</v>
      </c>
      <c r="B547" s="93"/>
      <c r="C547" s="16"/>
      <c r="D547" s="40">
        <v>5.4</v>
      </c>
      <c r="E547" s="93"/>
      <c r="F547" s="16"/>
      <c r="G547" s="40">
        <v>5.5</v>
      </c>
      <c r="H547" s="113">
        <f>G547/D547*100</f>
        <v>101.85185185185183</v>
      </c>
    </row>
    <row r="548" spans="1:8" ht="15" customHeight="1" thickBot="1">
      <c r="A548" s="73" t="s">
        <v>85</v>
      </c>
      <c r="B548" s="143">
        <v>4967</v>
      </c>
      <c r="C548" s="18">
        <v>6383.1</v>
      </c>
      <c r="D548" s="144">
        <v>4131.9</v>
      </c>
      <c r="E548" s="143">
        <v>4905.5</v>
      </c>
      <c r="F548" s="18">
        <v>6742.3</v>
      </c>
      <c r="G548" s="144">
        <v>5897.3</v>
      </c>
      <c r="H548" s="123">
        <f>G548/D548*100</f>
        <v>142.72610663375204</v>
      </c>
    </row>
    <row r="549" spans="1:8" ht="21.75" customHeight="1" thickBot="1">
      <c r="A549" s="74" t="s">
        <v>28</v>
      </c>
      <c r="B549" s="145">
        <f aca="true" t="shared" si="82" ref="B549:G549">B133+B153+B183+B217+B248+B328+B375+B401+B424+B453+B475+B484+B491+B495+B548+B276+B259+B206</f>
        <v>3200620.1</v>
      </c>
      <c r="C549" s="19">
        <f t="shared" si="82"/>
        <v>9925586.299999999</v>
      </c>
      <c r="D549" s="146">
        <f t="shared" si="82"/>
        <v>8944257.000000002</v>
      </c>
      <c r="E549" s="145">
        <f t="shared" si="82"/>
        <v>3199906.1999999997</v>
      </c>
      <c r="F549" s="19">
        <f t="shared" si="82"/>
        <v>9632123.2</v>
      </c>
      <c r="G549" s="146">
        <f t="shared" si="82"/>
        <v>8821569.299999999</v>
      </c>
      <c r="H549" s="124">
        <f>G549/D549*100</f>
        <v>98.62830752738877</v>
      </c>
    </row>
    <row r="550" spans="1:8" ht="15" customHeight="1" thickBot="1">
      <c r="A550" s="75" t="s">
        <v>46</v>
      </c>
      <c r="B550" s="147">
        <v>-4967</v>
      </c>
      <c r="C550" s="20">
        <v>-4967</v>
      </c>
      <c r="D550" s="148">
        <v>-4501.2</v>
      </c>
      <c r="E550" s="147">
        <v>-4905.5</v>
      </c>
      <c r="F550" s="20">
        <v>-4977.5</v>
      </c>
      <c r="G550" s="148">
        <v>-4887.6</v>
      </c>
      <c r="H550" s="125">
        <f>G550/D550*100</f>
        <v>108.58437749933351</v>
      </c>
    </row>
    <row r="551" spans="1:8" ht="24.75" customHeight="1">
      <c r="A551" s="76" t="s">
        <v>86</v>
      </c>
      <c r="B551" s="96">
        <f aca="true" t="shared" si="83" ref="B551:G551">B549+B550</f>
        <v>3195653.1</v>
      </c>
      <c r="C551" s="21">
        <f t="shared" si="83"/>
        <v>9920619.299999999</v>
      </c>
      <c r="D551" s="149">
        <f t="shared" si="83"/>
        <v>8939755.800000003</v>
      </c>
      <c r="E551" s="96">
        <f t="shared" si="83"/>
        <v>3195000.6999999997</v>
      </c>
      <c r="F551" s="21">
        <f t="shared" si="83"/>
        <v>9627145.7</v>
      </c>
      <c r="G551" s="149">
        <f t="shared" si="83"/>
        <v>8816681.7</v>
      </c>
      <c r="H551" s="126">
        <f>G551/D551*100</f>
        <v>98.62329460945675</v>
      </c>
    </row>
    <row r="552" spans="1:8" ht="12" customHeight="1">
      <c r="A552" s="77" t="s">
        <v>3</v>
      </c>
      <c r="B552" s="150"/>
      <c r="C552" s="22"/>
      <c r="D552" s="151"/>
      <c r="E552" s="150"/>
      <c r="F552" s="22"/>
      <c r="G552" s="151"/>
      <c r="H552" s="127"/>
    </row>
    <row r="553" spans="1:8" ht="21.75" customHeight="1">
      <c r="A553" s="78" t="s">
        <v>44</v>
      </c>
      <c r="B553" s="152">
        <f>B134+B154+B184+B218+B249+B277+B329+B376+B402+B425+B454+B476+B485+B492+B497+B548+B550+B14+B207+B260</f>
        <v>2681996.0000000005</v>
      </c>
      <c r="C553" s="23">
        <f>C134+C154+C184+C218+C249+C277+C329+C376+C402+C425+C454+C476+C485+C492+C497+C548+C550+C207+C260</f>
        <v>8313530.499999998</v>
      </c>
      <c r="D553" s="153">
        <f>D134+D154+D184+D218+D249+D277+D329+D376+D402+D425+D454+D476+D485+D492+D497+D548+D550+D207+D260</f>
        <v>7892783.399999999</v>
      </c>
      <c r="E553" s="152">
        <f>E134+E154+E184+E218+E249+E277+E329+E376+E402+E425+E454+E476+E485+E492+E497+E548+E550+E14+E207+E260</f>
        <v>2807477.3</v>
      </c>
      <c r="F553" s="23">
        <f>F134+F154+F184+F218+F249+F277+F329+F376+F402+F425+F454+F476+F485+F492+F497+F548+F550+F207+F260</f>
        <v>8335385.599999997</v>
      </c>
      <c r="G553" s="153">
        <f>G134+G154+G184+G218+G249+G277+G329+G376+G402+G425+G454+G476+G485+G492+G497+G548+G550+G207+G260</f>
        <v>8090956.8</v>
      </c>
      <c r="H553" s="128">
        <f>G553/D553*100</f>
        <v>102.51081766668018</v>
      </c>
    </row>
    <row r="554" spans="1:8" ht="21.75" customHeight="1" thickBot="1">
      <c r="A554" s="75" t="s">
        <v>45</v>
      </c>
      <c r="B554" s="147">
        <f aca="true" t="shared" si="84" ref="B554:G554">B147+B179+B196+B236+B311+B366+B390+B416+B446+B464+B481+B498+B213+B255+B268</f>
        <v>513657.1</v>
      </c>
      <c r="C554" s="20">
        <f t="shared" si="84"/>
        <v>1607088.8</v>
      </c>
      <c r="D554" s="148">
        <f t="shared" si="84"/>
        <v>1046972.4000000001</v>
      </c>
      <c r="E554" s="147">
        <f t="shared" si="84"/>
        <v>387523.4</v>
      </c>
      <c r="F554" s="20">
        <f t="shared" si="84"/>
        <v>1291760.1</v>
      </c>
      <c r="G554" s="148">
        <f t="shared" si="84"/>
        <v>725724.8999999999</v>
      </c>
      <c r="H554" s="125">
        <f>G554/D554*100</f>
        <v>69.3165263955382</v>
      </c>
    </row>
    <row r="555" spans="1:8" ht="24.75" customHeight="1" thickBot="1">
      <c r="A555" s="62" t="s">
        <v>47</v>
      </c>
      <c r="B555" s="145">
        <f aca="true" t="shared" si="85" ref="B555:G555">B131-B549-B550</f>
        <v>13812.899999999907</v>
      </c>
      <c r="C555" s="19">
        <f t="shared" si="85"/>
        <v>-1085255.1000000015</v>
      </c>
      <c r="D555" s="146">
        <f t="shared" si="85"/>
        <v>-51277.500000004846</v>
      </c>
      <c r="E555" s="145">
        <f t="shared" si="85"/>
        <v>100000.00000000047</v>
      </c>
      <c r="F555" s="19">
        <f t="shared" si="85"/>
        <v>-920824.4000000022</v>
      </c>
      <c r="G555" s="146">
        <f t="shared" si="85"/>
        <v>-65543.20000000074</v>
      </c>
      <c r="H555" s="124">
        <f>G555/D555*100</f>
        <v>127.82058407682617</v>
      </c>
    </row>
    <row r="556" spans="1:8" ht="24.75" customHeight="1">
      <c r="A556" s="76" t="s">
        <v>69</v>
      </c>
      <c r="B556" s="96">
        <f aca="true" t="shared" si="86" ref="B556:G556">SUM(B558:B563)</f>
        <v>-13812.899999999994</v>
      </c>
      <c r="C556" s="21">
        <f t="shared" si="86"/>
        <v>1085255.1</v>
      </c>
      <c r="D556" s="149">
        <f t="shared" si="86"/>
        <v>51277.500000000015</v>
      </c>
      <c r="E556" s="96">
        <f t="shared" si="86"/>
        <v>-100000</v>
      </c>
      <c r="F556" s="21">
        <f t="shared" si="86"/>
        <v>920824.4</v>
      </c>
      <c r="G556" s="149">
        <f t="shared" si="86"/>
        <v>65543.2</v>
      </c>
      <c r="H556" s="126">
        <f>G556/D556*100</f>
        <v>127.82058407683678</v>
      </c>
    </row>
    <row r="557" spans="1:8" ht="10.5" customHeight="1">
      <c r="A557" s="79" t="s">
        <v>3</v>
      </c>
      <c r="B557" s="96"/>
      <c r="C557" s="21"/>
      <c r="D557" s="149"/>
      <c r="E557" s="96"/>
      <c r="F557" s="21"/>
      <c r="G557" s="149"/>
      <c r="H557" s="120"/>
    </row>
    <row r="558" spans="1:8" ht="12.75" customHeight="1">
      <c r="A558" s="79" t="s">
        <v>157</v>
      </c>
      <c r="B558" s="97">
        <v>86187.1</v>
      </c>
      <c r="C558" s="49">
        <v>172770.4</v>
      </c>
      <c r="D558" s="50">
        <v>172611.5</v>
      </c>
      <c r="E558" s="97"/>
      <c r="F558" s="49">
        <v>17211.3</v>
      </c>
      <c r="G558" s="50">
        <v>17211.3</v>
      </c>
      <c r="H558" s="120">
        <f>G558/D558*100</f>
        <v>9.971120116562338</v>
      </c>
    </row>
    <row r="559" spans="1:8" ht="12.75" customHeight="1">
      <c r="A559" s="79" t="s">
        <v>158</v>
      </c>
      <c r="B559" s="96"/>
      <c r="C559" s="49">
        <v>31749.2</v>
      </c>
      <c r="D559" s="50">
        <v>31749.2</v>
      </c>
      <c r="E559" s="96"/>
      <c r="F559" s="49"/>
      <c r="G559" s="50"/>
      <c r="H559" s="121" t="s">
        <v>109</v>
      </c>
    </row>
    <row r="560" spans="1:8" ht="12.75" customHeight="1">
      <c r="A560" s="129" t="s">
        <v>268</v>
      </c>
      <c r="B560" s="97">
        <v>-100000</v>
      </c>
      <c r="C560" s="49">
        <v>-100000</v>
      </c>
      <c r="D560" s="50">
        <v>-100000</v>
      </c>
      <c r="E560" s="97">
        <v>-100000</v>
      </c>
      <c r="F560" s="49">
        <v>-100000</v>
      </c>
      <c r="G560" s="50">
        <v>-100000</v>
      </c>
      <c r="H560" s="120">
        <f>G560/D560*100</f>
        <v>100</v>
      </c>
    </row>
    <row r="561" spans="1:8" ht="12.75" customHeight="1">
      <c r="A561" s="79" t="s">
        <v>159</v>
      </c>
      <c r="B561" s="96"/>
      <c r="C561" s="49">
        <v>-97471.1</v>
      </c>
      <c r="D561" s="50">
        <v>-97471</v>
      </c>
      <c r="E561" s="96"/>
      <c r="F561" s="49">
        <v>-30184.6</v>
      </c>
      <c r="G561" s="50">
        <v>-30184.6</v>
      </c>
      <c r="H561" s="120">
        <f>G561/D561*100</f>
        <v>30.9677750305219</v>
      </c>
    </row>
    <row r="562" spans="1:8" ht="12.75" customHeight="1">
      <c r="A562" s="79" t="s">
        <v>160</v>
      </c>
      <c r="B562" s="96"/>
      <c r="C562" s="49">
        <v>1416.1</v>
      </c>
      <c r="D562" s="50">
        <v>0</v>
      </c>
      <c r="E562" s="96"/>
      <c r="F562" s="49">
        <v>1764.8</v>
      </c>
      <c r="G562" s="50">
        <v>1009.7</v>
      </c>
      <c r="H562" s="121" t="s">
        <v>109</v>
      </c>
    </row>
    <row r="563" spans="1:8" ht="15" customHeight="1" thickBot="1">
      <c r="A563" s="80" t="s">
        <v>70</v>
      </c>
      <c r="B563" s="88"/>
      <c r="C563" s="24">
        <v>1076790.5</v>
      </c>
      <c r="D563" s="51">
        <v>44387.8</v>
      </c>
      <c r="E563" s="88"/>
      <c r="F563" s="24">
        <v>1032032.9</v>
      </c>
      <c r="G563" s="51">
        <f>178516.5-1009.7</f>
        <v>177506.8</v>
      </c>
      <c r="H563" s="113">
        <f>G563/D563*100</f>
        <v>399.8999725149703</v>
      </c>
    </row>
    <row r="564" spans="1:7" ht="15" customHeight="1">
      <c r="A564" s="2"/>
      <c r="B564" s="25"/>
      <c r="C564" s="25"/>
      <c r="D564" s="25"/>
      <c r="E564" s="25"/>
      <c r="F564" s="25"/>
      <c r="G564" s="25"/>
    </row>
    <row r="565" spans="2:7" ht="15" customHeight="1">
      <c r="B565" s="26"/>
      <c r="C565" s="26"/>
      <c r="D565" s="26"/>
      <c r="E565" s="17"/>
      <c r="F565" s="17"/>
      <c r="G565" s="17"/>
    </row>
    <row r="566" spans="2:7" ht="15" customHeight="1">
      <c r="B566" s="26"/>
      <c r="C566" s="26"/>
      <c r="D566" s="26"/>
      <c r="E566" s="17"/>
      <c r="F566" s="17"/>
      <c r="G566" s="17"/>
    </row>
    <row r="567" spans="2:7" ht="15" customHeight="1">
      <c r="B567" s="26"/>
      <c r="C567" s="26"/>
      <c r="D567" s="26"/>
      <c r="E567" s="17"/>
      <c r="F567" s="17"/>
      <c r="G567" s="17"/>
    </row>
    <row r="568" spans="2:7" ht="15" customHeight="1">
      <c r="B568" s="26"/>
      <c r="C568" s="26"/>
      <c r="D568" s="26"/>
      <c r="E568" s="17"/>
      <c r="F568" s="17"/>
      <c r="G568" s="17"/>
    </row>
    <row r="569" spans="2:7" ht="15" customHeight="1">
      <c r="B569" s="26"/>
      <c r="C569" s="26"/>
      <c r="D569" s="26"/>
      <c r="E569" s="17"/>
      <c r="F569" s="17"/>
      <c r="G569" s="17"/>
    </row>
    <row r="570" spans="2:7" ht="15" customHeight="1">
      <c r="B570" s="26"/>
      <c r="C570" s="26"/>
      <c r="D570" s="26"/>
      <c r="E570" s="17"/>
      <c r="F570" s="17"/>
      <c r="G570" s="17"/>
    </row>
    <row r="571" spans="2:7" ht="15" customHeight="1">
      <c r="B571" s="26"/>
      <c r="C571" s="26"/>
      <c r="D571" s="26"/>
      <c r="E571" s="17"/>
      <c r="F571" s="17"/>
      <c r="G571" s="17"/>
    </row>
    <row r="572" spans="2:7" ht="15" customHeight="1">
      <c r="B572" s="26"/>
      <c r="C572" s="26"/>
      <c r="D572" s="26"/>
      <c r="E572" s="17"/>
      <c r="F572" s="17"/>
      <c r="G572" s="17"/>
    </row>
    <row r="573" spans="2:7" ht="15" customHeight="1">
      <c r="B573" s="26"/>
      <c r="C573" s="26"/>
      <c r="D573" s="26"/>
      <c r="E573" s="17"/>
      <c r="F573" s="17"/>
      <c r="G573" s="17"/>
    </row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</sheetData>
  <sheetProtection/>
  <mergeCells count="6">
    <mergeCell ref="E6:G6"/>
    <mergeCell ref="B6:D6"/>
    <mergeCell ref="A6:A8"/>
    <mergeCell ref="A2:H2"/>
    <mergeCell ref="A3:H3"/>
    <mergeCell ref="A4:H4"/>
  </mergeCells>
  <printOptions horizontalCentered="1"/>
  <pageMargins left="0.3937007874015748" right="0.3937007874015748" top="0.7874015748031497" bottom="0.4724409448818898" header="0.35433070866141736" footer="0.35433070866141736"/>
  <pageSetup horizontalDpi="600" verticalDpi="600" orientation="landscape" paperSize="9" scale="90" r:id="rId1"/>
  <headerFooter alignWithMargins="0">
    <oddFooter>&amp;CStránka &amp;P&amp;RTab.č.2 Porovnání r.2012 s r.2011</oddFooter>
  </headerFooter>
  <rowBreaks count="12" manualBreakCount="12">
    <brk id="102" max="7" man="1"/>
    <brk id="152" max="255" man="1"/>
    <brk id="195" max="255" man="1"/>
    <brk id="242" max="7" man="1"/>
    <brk id="287" max="255" man="1"/>
    <brk id="327" max="255" man="1"/>
    <brk id="365" max="255" man="1"/>
    <brk id="408" max="7" man="1"/>
    <brk id="452" max="255" man="1"/>
    <brk id="494" max="255" man="1"/>
    <brk id="533" max="255" man="1"/>
    <brk id="5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2013-05-21T07:49:05Z</cp:lastPrinted>
  <dcterms:created xsi:type="dcterms:W3CDTF">1997-01-24T11:07:25Z</dcterms:created>
  <dcterms:modified xsi:type="dcterms:W3CDTF">2013-05-21T07:49:12Z</dcterms:modified>
  <cp:category/>
  <cp:version/>
  <cp:contentType/>
  <cp:contentStatus/>
</cp:coreProperties>
</file>