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8040" activeTab="0"/>
  </bookViews>
  <sheets>
    <sheet name="porovnání" sheetId="1" r:id="rId1"/>
  </sheets>
  <definedNames>
    <definedName name="_xlnm.Print_Titles" localSheetId="0">'porovnání'!$6:$8</definedName>
  </definedNames>
  <calcPr fullCalcOnLoad="1"/>
</workbook>
</file>

<file path=xl/sharedStrings.xml><?xml version="1.0" encoding="utf-8"?>
<sst xmlns="http://schemas.openxmlformats.org/spreadsheetml/2006/main" count="725" uniqueCount="360">
  <si>
    <t>Schválený</t>
  </si>
  <si>
    <t>rozpočet</t>
  </si>
  <si>
    <t>daňové příjmy</t>
  </si>
  <si>
    <t>v tom: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</si>
  <si>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</si>
  <si>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</si>
  <si>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</si>
  <si>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</si>
  <si>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</si>
  <si>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</si>
  <si>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</si>
  <si>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</si>
  <si>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</si>
  <si>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</si>
  <si>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krizové plánování</t>
  </si>
  <si>
    <t>kap. 18 - zastupitelstvo kraje</t>
  </si>
  <si>
    <t>kap. 19 - činnost krajského úřadu</t>
  </si>
  <si>
    <t>kap. 10 - doprava</t>
  </si>
  <si>
    <t>kap. 11 - cestovní ruch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</si>
  <si>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</si>
  <si>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</si>
  <si>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</si>
  <si>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</si>
  <si>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</si>
  <si>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</si>
  <si>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39 - strategické plánování</t>
  </si>
  <si>
    <t>kap. 40 - územní plánování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</si>
  <si>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</si>
  <si>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</si>
  <si>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</si>
  <si>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</si>
  <si>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</si>
  <si>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</si>
  <si>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</si>
  <si>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soukromé školství</t>
  </si>
  <si>
    <t>přímé náklady na vzdělávání - SR</t>
  </si>
  <si>
    <t>ČERPÁNÍ ROZPOČTU KRÁLOVÉHRADECKÉHO KRAJE</t>
  </si>
  <si>
    <t>Upravený</t>
  </si>
  <si>
    <t>Skutečnost</t>
  </si>
  <si>
    <t>správní poplatky</t>
  </si>
  <si>
    <t>příjmy v rámci finančního vypořádání</t>
  </si>
  <si>
    <t>soutěže a přehlídky - SR</t>
  </si>
  <si>
    <t>výdaje v rámci finančního vypořádání</t>
  </si>
  <si>
    <t>rezerva</t>
  </si>
  <si>
    <t>běžné výdaje</t>
  </si>
  <si>
    <t>kapitálové výdaje</t>
  </si>
  <si>
    <t>konsolidace výdajů - příděl do sociál.fondu</t>
  </si>
  <si>
    <t>Saldo příjmů a výdajů</t>
  </si>
  <si>
    <t>úhrada daně z příjmů právnických osob za kraj</t>
  </si>
  <si>
    <t>dopravní územní obslužnost:</t>
  </si>
  <si>
    <t>likvidace nepoužitelných léčiv - SR</t>
  </si>
  <si>
    <t>vklad pro založení akciových společností</t>
  </si>
  <si>
    <t>sociální věci</t>
  </si>
  <si>
    <t>zabránění vzniku, rozvoje a šíření TBC - SR</t>
  </si>
  <si>
    <t>ostatní kapitálové výdaje</t>
  </si>
  <si>
    <t>kultura</t>
  </si>
  <si>
    <t xml:space="preserve">  z MŠMT</t>
  </si>
  <si>
    <t>grantové a dílčí programy a samostat.projekty</t>
  </si>
  <si>
    <t>v tom pro odvětví:</t>
  </si>
  <si>
    <t>doprava</t>
  </si>
  <si>
    <t>školství</t>
  </si>
  <si>
    <t>zdravotnictví</t>
  </si>
  <si>
    <t xml:space="preserve">  z MK</t>
  </si>
  <si>
    <t>nedaňové příjmy</t>
  </si>
  <si>
    <t>kapitálové příjmy</t>
  </si>
  <si>
    <t>v tom odvětví: dopravy</t>
  </si>
  <si>
    <t xml:space="preserve">                    školství</t>
  </si>
  <si>
    <t xml:space="preserve">                    soc.věcí</t>
  </si>
  <si>
    <t>preventivní programy - SR</t>
  </si>
  <si>
    <t>Financování</t>
  </si>
  <si>
    <t>zapojení výsledku hospodaření</t>
  </si>
  <si>
    <t xml:space="preserve">  z MZ</t>
  </si>
  <si>
    <t xml:space="preserve">kapitálové výdaje </t>
  </si>
  <si>
    <t>investiční dotace PO</t>
  </si>
  <si>
    <t xml:space="preserve">     z toho pro obce</t>
  </si>
  <si>
    <t>z toho: daň z příjmů právnic.osob za kraje</t>
  </si>
  <si>
    <t>neinvestiční dotace obcím</t>
  </si>
  <si>
    <t>podpora romských žáků středních škol - SR</t>
  </si>
  <si>
    <r>
      <t xml:space="preserve">  </t>
    </r>
    <r>
      <rPr>
        <sz val="10"/>
        <rFont val="Arial CE"/>
        <family val="0"/>
      </rPr>
      <t>odv. zdravotnictví</t>
    </r>
  </si>
  <si>
    <t xml:space="preserve">  odv. kultury</t>
  </si>
  <si>
    <t xml:space="preserve">  z OSFA</t>
  </si>
  <si>
    <t xml:space="preserve">  ze SFDI</t>
  </si>
  <si>
    <t xml:space="preserve">  od krajů</t>
  </si>
  <si>
    <t>pronájem a náklady na detaš.pracoviště</t>
  </si>
  <si>
    <t>vyhl.budov se zv.výskytem radonu - SR</t>
  </si>
  <si>
    <t>kap. 50 - Fond reprodukce KHK</t>
  </si>
  <si>
    <t>kap. 13 - evropská integrace</t>
  </si>
  <si>
    <t>kap. 20 - použití sociálního fondu - běž.výd.</t>
  </si>
  <si>
    <t>Výdaje celkem po konsolidaci</t>
  </si>
  <si>
    <t>programy protidrogové politiky - SR</t>
  </si>
  <si>
    <t xml:space="preserve">  z MPSV</t>
  </si>
  <si>
    <t xml:space="preserve">  odvětví kultury</t>
  </si>
  <si>
    <t xml:space="preserve">  z Národního fondu</t>
  </si>
  <si>
    <t xml:space="preserve">  od SÚJB a SÚRO</t>
  </si>
  <si>
    <t xml:space="preserve">  ze zahraničí</t>
  </si>
  <si>
    <t xml:space="preserve">  odv. soc.věci</t>
  </si>
  <si>
    <t>kofinancování</t>
  </si>
  <si>
    <t>vodohospodář.akce dle vodního zákona</t>
  </si>
  <si>
    <t>dot.ze SFDI - SR</t>
  </si>
  <si>
    <t>splátka dodavatelského úvěru</t>
  </si>
  <si>
    <t>kap. 12 - správa majetku kraje</t>
  </si>
  <si>
    <t xml:space="preserve">                   - neinvestiční příspěvek</t>
  </si>
  <si>
    <t xml:space="preserve">             kapitálové výdaje odvětví</t>
  </si>
  <si>
    <t xml:space="preserve">                  - neinvestiční příspěvek</t>
  </si>
  <si>
    <t xml:space="preserve">             neinvestiční příspěvek PO</t>
  </si>
  <si>
    <t xml:space="preserve">             běžné výdaje odvětví</t>
  </si>
  <si>
    <t>čin.krajs.koordinátora romských poradců - SR</t>
  </si>
  <si>
    <t>náhr.škod způs.chráněnými živočichy-SR</t>
  </si>
  <si>
    <t xml:space="preserve">             - školy a školská zařízení zřiz.krajem</t>
  </si>
  <si>
    <t xml:space="preserve">             - školy a škol.zařízení zřiz.obcemi</t>
  </si>
  <si>
    <t>Tabulka č. 2</t>
  </si>
  <si>
    <t>Index</t>
  </si>
  <si>
    <t>x</t>
  </si>
  <si>
    <t>kap. 02 - životní prostředí a zemědělství</t>
  </si>
  <si>
    <t>životní prostředí a zemědělství</t>
  </si>
  <si>
    <t xml:space="preserve">  od Úřadu vlády</t>
  </si>
  <si>
    <t xml:space="preserve">  z MMR</t>
  </si>
  <si>
    <t xml:space="preserve">  odvětví evropské integrace</t>
  </si>
  <si>
    <t xml:space="preserve">  z MPO</t>
  </si>
  <si>
    <t xml:space="preserve">  odv. regionálního rozvoje</t>
  </si>
  <si>
    <t xml:space="preserve">v tom odvětví: </t>
  </si>
  <si>
    <t xml:space="preserve">  životní prostředí a zemědělství</t>
  </si>
  <si>
    <t xml:space="preserve">   v tom: odvody PO z IF</t>
  </si>
  <si>
    <t xml:space="preserve">             ost.nedaňové příjmy</t>
  </si>
  <si>
    <t xml:space="preserve">  doprava</t>
  </si>
  <si>
    <t xml:space="preserve">             ost.odvody PO</t>
  </si>
  <si>
    <t xml:space="preserve">  cestovní ruch - ostatní nedaňové příjmy</t>
  </si>
  <si>
    <t xml:space="preserve">  školství</t>
  </si>
  <si>
    <t xml:space="preserve">  zdravotnictví</t>
  </si>
  <si>
    <t xml:space="preserve">             příjmy z pronájmu majetku</t>
  </si>
  <si>
    <t xml:space="preserve">  kultura</t>
  </si>
  <si>
    <t xml:space="preserve">  zastupitelstvo kraje</t>
  </si>
  <si>
    <t xml:space="preserve">   v tom: příjmy z pronájmu majetku</t>
  </si>
  <si>
    <t xml:space="preserve">  činnost krajského úřadu</t>
  </si>
  <si>
    <t xml:space="preserve">  sociální věci</t>
  </si>
  <si>
    <t xml:space="preserve">  ostatní příjmy</t>
  </si>
  <si>
    <t xml:space="preserve">   v tom: přijaté úroky</t>
  </si>
  <si>
    <t xml:space="preserve">             ostatní odvody PO</t>
  </si>
  <si>
    <t xml:space="preserve">  volnočasové aktivity-ostat.nedaňové příjmy</t>
  </si>
  <si>
    <t xml:space="preserve">             splátky půjček</t>
  </si>
  <si>
    <t xml:space="preserve">                    správa majetku kraje</t>
  </si>
  <si>
    <t>Královéhradecký kraj,kraj vašich plánů-SR-vr.předfin.</t>
  </si>
  <si>
    <t>investiční půjčené prostředky</t>
  </si>
  <si>
    <t>kap. 09 - volnočasové aktivity</t>
  </si>
  <si>
    <t>průmyslová zóna Solnice - Kvasiny - ost.kap.výd.</t>
  </si>
  <si>
    <t>projekt financ.asistentů pedagoga - SR</t>
  </si>
  <si>
    <t>vzdělávání žáků - dětí azylantů a cizinců - SR</t>
  </si>
  <si>
    <t>nákup kompenzačních pomůcek - SR</t>
  </si>
  <si>
    <t>progr.Veřejné informační služby knihoven - SR</t>
  </si>
  <si>
    <t>kulturní aktivity a projekty - SR</t>
  </si>
  <si>
    <t>neinvestiční půjčené prostředky</t>
  </si>
  <si>
    <t>zařízení pro děti vyž.okamžitou pomoc - SR</t>
  </si>
  <si>
    <t>program obnovy venkova</t>
  </si>
  <si>
    <t>investiční půjčené prostředky obcím</t>
  </si>
  <si>
    <t xml:space="preserve">ostatní běžné výdaje </t>
  </si>
  <si>
    <t xml:space="preserve">             nerozděleno - kapitál.výd.</t>
  </si>
  <si>
    <t>cestovní ruch - kapitál.výdaje odv.</t>
  </si>
  <si>
    <t xml:space="preserve">            nerozděleno - kapitál.výd.</t>
  </si>
  <si>
    <t xml:space="preserve">             investiční dotace obcím</t>
  </si>
  <si>
    <t>nerozděleno na odvětví - kapitál.výd.</t>
  </si>
  <si>
    <t>poplatky za vedení účtu - běž.výd.</t>
  </si>
  <si>
    <t xml:space="preserve">             nedozděleno - kapitál.výd.</t>
  </si>
  <si>
    <t>přijaté úvěry</t>
  </si>
  <si>
    <t>přijaté půjčky (SFDI)</t>
  </si>
  <si>
    <t>splátky půjček (SFDI)</t>
  </si>
  <si>
    <t>zapojení zůstatku sociálního fondu z min. let</t>
  </si>
  <si>
    <t xml:space="preserve">     z toho obce</t>
  </si>
  <si>
    <t xml:space="preserve">  z MZV</t>
  </si>
  <si>
    <t xml:space="preserve">  odvětví správy majetku kraje</t>
  </si>
  <si>
    <t>neinvestiční přijaté transfery</t>
  </si>
  <si>
    <t>investiční přijaté transfery</t>
  </si>
  <si>
    <t>investiční transf. ze SR prostř. čerpacích účtů</t>
  </si>
  <si>
    <t xml:space="preserve">   v tom: platby za odebrané mn.podzem.vody</t>
  </si>
  <si>
    <t xml:space="preserve">  evropská integrace </t>
  </si>
  <si>
    <t xml:space="preserve">  v tom: splátky půjčených prostředků</t>
  </si>
  <si>
    <t xml:space="preserve">            ostatní nedaňové příjmy</t>
  </si>
  <si>
    <t xml:space="preserve">                    zastupitelstvo kraje</t>
  </si>
  <si>
    <t xml:space="preserve">                    činnost krajského úřadu</t>
  </si>
  <si>
    <t>neinvestiční transfery krajům</t>
  </si>
  <si>
    <t>RC NP - vybavení nábytkem,služby a provoz.vlivy</t>
  </si>
  <si>
    <t>neinvestiční transfery obcím</t>
  </si>
  <si>
    <t xml:space="preserve">v tom: autobusová doprava </t>
  </si>
  <si>
    <t xml:space="preserve">          drážní doprava   </t>
  </si>
  <si>
    <t>komunikace v rámci průmyslové zóny - SR</t>
  </si>
  <si>
    <t>splátka leasingu RC NP</t>
  </si>
  <si>
    <t>dotace ze SR posk.prostř.čerp.účtů - SR</t>
  </si>
  <si>
    <t>investiční půjčené prostředky a.s.</t>
  </si>
  <si>
    <t>výkupy pozemků pod komunikacemi-ref.výd.- SR</t>
  </si>
  <si>
    <t>předfinancování RC NP</t>
  </si>
  <si>
    <t>dot.ze SR posk. prostř.čerp.účtů</t>
  </si>
  <si>
    <t>Technická pomoc - SR</t>
  </si>
  <si>
    <t xml:space="preserve">  v tom pro odvětví: zastupitelstvo kraje</t>
  </si>
  <si>
    <t xml:space="preserve">                            životní prostř.a zemědělství</t>
  </si>
  <si>
    <t xml:space="preserve">                            volnočasové aktivity</t>
  </si>
  <si>
    <t xml:space="preserve">                            cestovní ruch</t>
  </si>
  <si>
    <t xml:space="preserve">                            školství</t>
  </si>
  <si>
    <t xml:space="preserve">                            kultura</t>
  </si>
  <si>
    <t xml:space="preserve">                            sociální věci</t>
  </si>
  <si>
    <t xml:space="preserve">                            regionální rozvoj</t>
  </si>
  <si>
    <t>inv.transf. Regionální radě regionu soudržnosti SV</t>
  </si>
  <si>
    <t xml:space="preserve">dot.ze SR posk.prostř.čerp.účtů </t>
  </si>
  <si>
    <t xml:space="preserve">  v tom: kapitálové výdaje odvětví</t>
  </si>
  <si>
    <t xml:space="preserve">činnost krajského úřadu </t>
  </si>
  <si>
    <t xml:space="preserve">  v tom: investiční transfery a.s.</t>
  </si>
  <si>
    <t xml:space="preserve">            kapitálové výd.odv-vybavení RC NP</t>
  </si>
  <si>
    <t xml:space="preserve">           kapitál.výdaje odvětví</t>
  </si>
  <si>
    <t xml:space="preserve">                 - neinvestiční příspěvek</t>
  </si>
  <si>
    <t xml:space="preserve">  v tom: PO - investiční transfery</t>
  </si>
  <si>
    <t xml:space="preserve">           OREDO s.r.o. - investiční transfer</t>
  </si>
  <si>
    <t xml:space="preserve">  v tom: PO - investiční tansfery</t>
  </si>
  <si>
    <t xml:space="preserve">  v tom: investiční transfery - PO</t>
  </si>
  <si>
    <t xml:space="preserve">             neinvestiční transfery a.s.</t>
  </si>
  <si>
    <t xml:space="preserve">   v tom: ost.nedaňové příjmy</t>
  </si>
  <si>
    <t>investiční transfery obcím</t>
  </si>
  <si>
    <t xml:space="preserve">neinvestiční transfery obcím </t>
  </si>
  <si>
    <t>zajištění správy majetku kraje</t>
  </si>
  <si>
    <t>inv.dot.HZS KHK na výst.Centrál.pož.st.a stř.ZZS HK</t>
  </si>
  <si>
    <t xml:space="preserve">           nerozděleno</t>
  </si>
  <si>
    <t xml:space="preserve">  z MV</t>
  </si>
  <si>
    <t xml:space="preserve">  z SFDI</t>
  </si>
  <si>
    <t xml:space="preserve">  z RRRS SV</t>
  </si>
  <si>
    <t xml:space="preserve">  odv. školství</t>
  </si>
  <si>
    <t>program prevence kriminality-prev.zadluženosti-SR</t>
  </si>
  <si>
    <t>inspekce posk.soc.služeb - SR</t>
  </si>
  <si>
    <t>projekt koncepce prevence kriminality - SR</t>
  </si>
  <si>
    <t>kofinancování a předfinancování</t>
  </si>
  <si>
    <t>obnova silničního majetku - SFDI - SR</t>
  </si>
  <si>
    <t>GG 1.1-OPVK-Zvyš.kvality ve vzdělávání - SR</t>
  </si>
  <si>
    <t>GG 1.3-OPVK-Další vzd.prac.škol a škol.zař. - SR</t>
  </si>
  <si>
    <t>FM EHP/Norska - CZ-0037 - SR</t>
  </si>
  <si>
    <t>GG 1.2-OPVK-Rovné příl.dětí,ž, se sp.vzd.potř.-SR</t>
  </si>
  <si>
    <t>FM EHP/Norska - CZ-0037-sub-projekty - SR</t>
  </si>
  <si>
    <t>investiční transfery PO</t>
  </si>
  <si>
    <t>OP LZZ Vzd.posk.a zadav.soc.sl. KHK III. - SR</t>
  </si>
  <si>
    <t>OP LZZ Rozvoj dostup.a kvality soc.sl.v KHK - SR</t>
  </si>
  <si>
    <t>OP LZZ Služby sociální prevence v KHK - SR</t>
  </si>
  <si>
    <t>protiradonová opatření - SR</t>
  </si>
  <si>
    <t>výdaje jednotek sborů dobrovolných hasičů obcí-SR</t>
  </si>
  <si>
    <t>zastupitelstvo kraje</t>
  </si>
  <si>
    <t xml:space="preserve">            kapitálové výd.odvětví</t>
  </si>
  <si>
    <t xml:space="preserve">   z toho: CEP</t>
  </si>
  <si>
    <t xml:space="preserve">              školství</t>
  </si>
  <si>
    <t xml:space="preserve">  z toho: Centrum evr.projektování a.s.</t>
  </si>
  <si>
    <t>prům. zóna Solnice - Kvasiny-ost.kap.výd.</t>
  </si>
  <si>
    <t xml:space="preserve">  od DSO</t>
  </si>
  <si>
    <t xml:space="preserve">  z depozitního účtu</t>
  </si>
  <si>
    <t xml:space="preserve">  správa majetku kraje </t>
  </si>
  <si>
    <t xml:space="preserve">  v tom: splátky půjček</t>
  </si>
  <si>
    <t xml:space="preserve">             splátky půjček - SF</t>
  </si>
  <si>
    <t xml:space="preserve">             ostatní příjmy</t>
  </si>
  <si>
    <t xml:space="preserve">   z toho: neinvestiční transfery obcím</t>
  </si>
  <si>
    <t xml:space="preserve">   z toho: investiční transfery obcím</t>
  </si>
  <si>
    <t xml:space="preserve">  z MDO</t>
  </si>
  <si>
    <t>regionální rozvoj</t>
  </si>
  <si>
    <t xml:space="preserve">                    kultura</t>
  </si>
  <si>
    <t>volby do Evropského parlamentu - SR</t>
  </si>
  <si>
    <t>neinvestiční transfery a. s.</t>
  </si>
  <si>
    <t>obnova silničního majetku - z půjčky SFDI</t>
  </si>
  <si>
    <t>neinv.transfer Region. radě regionu soudržnosti SV</t>
  </si>
  <si>
    <t>OP RLZ 3.3,5.1,5.2-Zabezp.předfin.koneč.uživ.- SR</t>
  </si>
  <si>
    <t>GG VK 3.2 - Podpora nabídky dalšího vzdělávání - SR</t>
  </si>
  <si>
    <t>Projekt technické pomoci OPPS ČR-PR 2007-2013 - SR</t>
  </si>
  <si>
    <t>OP VK 5.1. - Technické zajištění, hodnotitelé,mzdy - SR</t>
  </si>
  <si>
    <t>OP VK 5. 2. - Publicita a informovanost - SR</t>
  </si>
  <si>
    <t>OP VK 5.3. - Podpora tvorby a přípravy projektů - SR</t>
  </si>
  <si>
    <t>školní vybavení pro žáky 1.ročníku ZŠ - SR</t>
  </si>
  <si>
    <t>posílení úrovně odměňování nepedagog.prac. - SR</t>
  </si>
  <si>
    <t>vzdělávání dětí a žáků se soc.znevýhodněním - SR</t>
  </si>
  <si>
    <t>OPVK-rozvoj kompet.říd.prac.škol v KHK - SR</t>
  </si>
  <si>
    <t>projekty RRRS SV</t>
  </si>
  <si>
    <t xml:space="preserve">kofinancování a předfinancování </t>
  </si>
  <si>
    <t>neinvestiční transfery a.s.</t>
  </si>
  <si>
    <t>neinvestiční půjčené prostředky PO</t>
  </si>
  <si>
    <t>odstranění havarijních stavů u ozdravoven - SR</t>
  </si>
  <si>
    <t>projekt Reg.inst.ambul.psychos.sl. - RRRS SV</t>
  </si>
  <si>
    <t>projekt Přístavba Muzea války 1866 na Chlumu - RRRS</t>
  </si>
  <si>
    <t>neinvestiční transfer městu Trutnov na činnost muzea</t>
  </si>
  <si>
    <t>OP LZZ Podpora soc.integr.obyv.vylouč.lok.v KHK - SR</t>
  </si>
  <si>
    <t>prům. zóna Solnice - Kvasiny- SR</t>
  </si>
  <si>
    <t>IOP - územně analytické podklady pro KHK - SR</t>
  </si>
  <si>
    <t xml:space="preserve">             investiční transfery a.s.</t>
  </si>
  <si>
    <t xml:space="preserve">  neinv.transfer ze SR v rámci souhrn.dot.vztahu</t>
  </si>
  <si>
    <t>neinv. transfery ze SR prostř. čerpacích účtů</t>
  </si>
  <si>
    <t>neinvestiční transfer s.r.o. OREDO</t>
  </si>
  <si>
    <t>(v tis. Kč)</t>
  </si>
  <si>
    <t>2010</t>
  </si>
  <si>
    <t xml:space="preserve">pohoštění </t>
  </si>
  <si>
    <t>pronájem služeb a prostor v RC NP</t>
  </si>
  <si>
    <t>kap. 49 - Regionální inovační fond</t>
  </si>
  <si>
    <t>splátky úvěru</t>
  </si>
  <si>
    <t xml:space="preserve">  z MŽP</t>
  </si>
  <si>
    <t xml:space="preserve">  ze SFŽP</t>
  </si>
  <si>
    <t>volby do Senátu PČR a zastupitelstev obcí - SR</t>
  </si>
  <si>
    <t>volby do Poslanecké sněmovny Parlamentu ČR - SR</t>
  </si>
  <si>
    <t>výdaje na sčítání lidu, domů a bytů - SR</t>
  </si>
  <si>
    <t>OP LZZ - vzdělávání v eGON centrech krajů - SR</t>
  </si>
  <si>
    <t>OP LZZ - zvyš.kvality řízení v úřadech úz.veř.spr.-SR</t>
  </si>
  <si>
    <t>podpora v rámci OPŽP - SR</t>
  </si>
  <si>
    <t>úhrada odměn za čekání řidičů mezi spoji - SR</t>
  </si>
  <si>
    <t>OP - Přeshraniční spolupráce - SR</t>
  </si>
  <si>
    <t>ROP silnice a mosty - dotace z RRRS SV</t>
  </si>
  <si>
    <t>OP VK 5.1. - Techn.pomoc - Hodnocení projektů 2 - SR</t>
  </si>
  <si>
    <t>k 31. 12. 2010</t>
  </si>
  <si>
    <t>projekt LABEL - dotace ze zahraničí</t>
  </si>
  <si>
    <t>investiční transfery PO - Centrum EP</t>
  </si>
  <si>
    <t>grant.a dílčí progr.a samostat.projekty-odv.reg.rozvoj</t>
  </si>
  <si>
    <t>grant.a dílčí progr.a samostat.projekty-odv.živ.prostř.</t>
  </si>
  <si>
    <t>dobrovolnictví na Náchodsku - SR</t>
  </si>
  <si>
    <t>inkluzívní vzděl.a vzděl.žáků se sociok.znevýh.-SR</t>
  </si>
  <si>
    <t>zajištění podm.bezpl.přípr.k začleň.žáků cizinců-SR</t>
  </si>
  <si>
    <t>podpora aktivit v oblasti integrace cizinců - SR</t>
  </si>
  <si>
    <t>podpora činnosti inform.center pro děti - SR</t>
  </si>
  <si>
    <t>pokusné ověřování nové formy ukončení stř.vzděl.-SR</t>
  </si>
  <si>
    <t>OPVK-zvyš.kval.vzděl.zlepš.říd.proc.ve školách-SR</t>
  </si>
  <si>
    <t>OPVK-cizí jazyky v podm.Společ.evr.ref.rámce-SR</t>
  </si>
  <si>
    <t>projekt Reg.ins.ambul.psychos.služeb- RRRS SV</t>
  </si>
  <si>
    <t>peněžitý vklad do a.s.</t>
  </si>
  <si>
    <t>neinvestiční půjčené prostedky PO</t>
  </si>
  <si>
    <t>OP LZZ Vzd.posk.a zadav.soc.sl. KHK IV. - SR</t>
  </si>
  <si>
    <t>OP LZZ Rozvoj dostup.a kvality soc.sl.v KHK II - SR</t>
  </si>
  <si>
    <t>OP LZZ Podpora soc.integr.obyv.vylouč.lok.v KHK II - SR</t>
  </si>
  <si>
    <t>investiční půčené prostředky</t>
  </si>
  <si>
    <t>dotace ze zahravičí  -  ERANET</t>
  </si>
  <si>
    <t>Česko - polský inovační portál - SR</t>
  </si>
  <si>
    <t xml:space="preserve">       </t>
  </si>
  <si>
    <t>úhrada ztráty ve veřejné železniční os. dopravě - SR</t>
  </si>
  <si>
    <t>2011</t>
  </si>
  <si>
    <t>k 31. 12. 2011</t>
  </si>
  <si>
    <t>2011/</t>
  </si>
  <si>
    <t xml:space="preserve">  z SFŽP</t>
  </si>
  <si>
    <t>neinvestiční dar Krajskému ředitelství policie KHK</t>
  </si>
  <si>
    <t>investiční dotace Krajskému ředitelství policie KHK</t>
  </si>
  <si>
    <t>investiční transfery obcím - město Náchod</t>
  </si>
  <si>
    <t>neinv.transfery obcím - dotace Městu Týniště n.O.</t>
  </si>
  <si>
    <t>ROP silnice a mosty - vratka dotace z RRRS SV</t>
  </si>
  <si>
    <t>GG 1.1-OPVK-Zvyš.kvality ve vzdělávání  II. - SR</t>
  </si>
  <si>
    <t>GG 1.2-OPVK-Rovné příl.dětí,ž, se sp.vzd.potř.II.-SR</t>
  </si>
  <si>
    <t>GG 1.3-OPVK-Další vzd.prac.škol a škol.zař. II. - SR</t>
  </si>
  <si>
    <t>GG 1.1-OPVK-Zvyš.kvality ve vzdělávání II. - SR</t>
  </si>
  <si>
    <t>GG 1.3-OPVK-Další vzd.prac.škol a škol.zař.II. - SR</t>
  </si>
  <si>
    <t>grant.a dílčí progr.a samostat.projekty-odv.cest.ruch</t>
  </si>
  <si>
    <t>část.kompenz.výdajů vzniklých při real.společ.maturit-SR</t>
  </si>
  <si>
    <t>ukončování střed.vzděl.mat.zk.v podzimním zkuš.obd. - SR</t>
  </si>
  <si>
    <t>zajiš.podm.zákl.vzděl.nezlet.azyl.na území ČR - SR</t>
  </si>
  <si>
    <t>bezpl.výuka českého jazyka pro cizince třetích zemí - SR</t>
  </si>
  <si>
    <t>pokus.ověř. inter.a inkluz.modelu škol pro spec.ped.a psych.-SR</t>
  </si>
  <si>
    <t>posílení plat.úrovně pedag.prac.s VŠ vzděl. - SR</t>
  </si>
  <si>
    <t xml:space="preserve">podpora vzděl.národ.menšin a multikult.výchovy - SR </t>
  </si>
  <si>
    <t>OPVK 1.4-zlepšení podm.pro vzdělávání na ZŠ-SR</t>
  </si>
  <si>
    <t>OP - přeshraniční spolupráce - SR</t>
  </si>
  <si>
    <t>program Zelená úsporám - SR</t>
  </si>
  <si>
    <t>kontaktní centrum a terénní služby na malém městě-SR</t>
  </si>
  <si>
    <t>OP LZZ Podpora rovných příl.žen a mužů na KÚ KHK-SR</t>
  </si>
  <si>
    <t>krajský program prevence kriminality</t>
  </si>
  <si>
    <t xml:space="preserve">správa majetku kraje </t>
  </si>
  <si>
    <t xml:space="preserve">  v tom: běžné výdaje odvětví</t>
  </si>
  <si>
    <t xml:space="preserve">            kapitálové výdaje odvětví</t>
  </si>
  <si>
    <t>OPVK-spol.VOŠ,VŠ a zam.při vzděl.prog.zdrav.-SR</t>
  </si>
  <si>
    <t>porovnání roku 2011 s rokem 2010</t>
  </si>
  <si>
    <t>řešení spec. problémů reg.šk. - hustota sítě škol - SR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</si>
</sst>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2">
    <xf numFmtId="3" fontId="0" fillId="0" borderId="0" xfId="0" applyAlignment="1">
      <alignment/>
    </xf>
    <xf numFmtId="164" fontId="0" fillId="0" borderId="0" xfId="39" applyAlignment="1">
      <alignment/>
    </xf>
    <xf numFmtId="3" fontId="0" fillId="0" borderId="0" xfId="0" applyFont="1" applyBorder="1" applyAlignment="1">
      <alignment vertical="center"/>
    </xf>
    <xf numFmtId="165" fontId="0" fillId="0" borderId="0" xfId="39" applyNumberFormat="1" applyAlignment="1">
      <alignment/>
    </xf>
    <xf numFmtId="165" fontId="1" fillId="0" borderId="10" xfId="39" applyNumberFormat="1" applyFont="1" applyBorder="1" applyAlignment="1">
      <alignment horizontal="center"/>
    </xf>
    <xf numFmtId="165" fontId="7" fillId="0" borderId="0" xfId="39" applyNumberFormat="1" applyFont="1" applyAlignment="1">
      <alignment horizontal="right"/>
    </xf>
    <xf numFmtId="169" fontId="0" fillId="0" borderId="11" xfId="39" applyNumberFormat="1" applyBorder="1" applyAlignment="1">
      <alignment/>
    </xf>
    <xf numFmtId="169" fontId="4" fillId="0" borderId="12" xfId="39" applyNumberFormat="1" applyFont="1" applyBorder="1" applyAlignment="1">
      <alignment/>
    </xf>
    <xf numFmtId="169" fontId="1" fillId="0" borderId="12" xfId="39" applyNumberFormat="1" applyFont="1" applyBorder="1" applyAlignment="1">
      <alignment/>
    </xf>
    <xf numFmtId="169" fontId="0" fillId="0" borderId="12" xfId="39" applyNumberFormat="1" applyFont="1" applyBorder="1" applyAlignment="1">
      <alignment/>
    </xf>
    <xf numFmtId="169" fontId="0" fillId="0" borderId="12" xfId="39" applyNumberFormat="1" applyBorder="1" applyAlignment="1">
      <alignment/>
    </xf>
    <xf numFmtId="169" fontId="1" fillId="0" borderId="12" xfId="39" applyNumberFormat="1" applyFont="1" applyBorder="1" applyAlignment="1">
      <alignment/>
    </xf>
    <xf numFmtId="169" fontId="0" fillId="0" borderId="12" xfId="39" applyNumberFormat="1" applyFont="1" applyBorder="1" applyAlignment="1">
      <alignment/>
    </xf>
    <xf numFmtId="169" fontId="2" fillId="0" borderId="11" xfId="39" applyNumberFormat="1" applyFont="1" applyBorder="1" applyAlignment="1">
      <alignment vertical="center"/>
    </xf>
    <xf numFmtId="169" fontId="4" fillId="0" borderId="12" xfId="39" applyNumberFormat="1" applyFont="1" applyBorder="1" applyAlignment="1">
      <alignment/>
    </xf>
    <xf numFmtId="169" fontId="0" fillId="0" borderId="13" xfId="39" applyNumberFormat="1" applyBorder="1" applyAlignment="1">
      <alignment/>
    </xf>
    <xf numFmtId="169" fontId="0" fillId="0" borderId="11" xfId="39" applyNumberFormat="1" applyFont="1" applyBorder="1" applyAlignment="1">
      <alignment/>
    </xf>
    <xf numFmtId="169" fontId="0" fillId="0" borderId="14" xfId="39" applyNumberFormat="1" applyBorder="1" applyAlignment="1">
      <alignment/>
    </xf>
    <xf numFmtId="169" fontId="0" fillId="0" borderId="11" xfId="39" applyNumberFormat="1" applyFont="1" applyBorder="1" applyAlignment="1">
      <alignment/>
    </xf>
    <xf numFmtId="169" fontId="0" fillId="0" borderId="0" xfId="0" applyNumberFormat="1" applyAlignment="1">
      <alignment/>
    </xf>
    <xf numFmtId="169" fontId="1" fillId="0" borderId="11" xfId="39" applyNumberFormat="1" applyFont="1" applyBorder="1" applyAlignment="1">
      <alignment/>
    </xf>
    <xf numFmtId="169" fontId="2" fillId="0" borderId="15" xfId="39" applyNumberFormat="1" applyFont="1" applyBorder="1" applyAlignment="1">
      <alignment vertical="center"/>
    </xf>
    <xf numFmtId="169" fontId="1" fillId="0" borderId="11" xfId="39" applyNumberFormat="1" applyFont="1" applyBorder="1" applyAlignment="1">
      <alignment vertical="center"/>
    </xf>
    <xf numFmtId="169" fontId="2" fillId="0" borderId="12" xfId="39" applyNumberFormat="1" applyFont="1" applyBorder="1" applyAlignment="1">
      <alignment vertical="center"/>
    </xf>
    <xf numFmtId="169" fontId="1" fillId="0" borderId="10" xfId="39" applyNumberFormat="1" applyFont="1" applyBorder="1" applyAlignment="1">
      <alignment vertical="center"/>
    </xf>
    <xf numFmtId="169" fontId="1" fillId="0" borderId="12" xfId="39" applyNumberFormat="1" applyFont="1" applyBorder="1" applyAlignment="1">
      <alignment vertical="center"/>
    </xf>
    <xf numFmtId="169" fontId="0" fillId="0" borderId="11" xfId="39" applyNumberFormat="1" applyFont="1" applyBorder="1" applyAlignment="1">
      <alignment vertical="center"/>
    </xf>
    <xf numFmtId="169" fontId="0" fillId="0" borderId="0" xfId="39" applyNumberFormat="1" applyFont="1" applyBorder="1" applyAlignment="1">
      <alignment vertical="center"/>
    </xf>
    <xf numFmtId="169" fontId="2" fillId="0" borderId="0" xfId="39" applyNumberFormat="1" applyFont="1" applyBorder="1" applyAlignment="1">
      <alignment vertical="center"/>
    </xf>
    <xf numFmtId="169" fontId="0" fillId="0" borderId="0" xfId="39" applyNumberFormat="1" applyAlignment="1">
      <alignment/>
    </xf>
    <xf numFmtId="3" fontId="0" fillId="0" borderId="0" xfId="0" applyAlignment="1">
      <alignment horizontal="right"/>
    </xf>
    <xf numFmtId="165" fontId="1" fillId="0" borderId="16" xfId="39" applyNumberFormat="1" applyFont="1" applyBorder="1" applyAlignment="1">
      <alignment horizontal="center"/>
    </xf>
    <xf numFmtId="169" fontId="1" fillId="0" borderId="17" xfId="39" applyNumberFormat="1" applyFont="1" applyBorder="1" applyAlignment="1">
      <alignment/>
    </xf>
    <xf numFmtId="169" fontId="0" fillId="0" borderId="17" xfId="39" applyNumberFormat="1" applyFont="1" applyBorder="1" applyAlignment="1">
      <alignment/>
    </xf>
    <xf numFmtId="169" fontId="0" fillId="0" borderId="17" xfId="39" applyNumberFormat="1" applyBorder="1" applyAlignment="1">
      <alignment/>
    </xf>
    <xf numFmtId="169" fontId="1" fillId="0" borderId="17" xfId="39" applyNumberFormat="1" applyFont="1" applyBorder="1" applyAlignment="1">
      <alignment/>
    </xf>
    <xf numFmtId="169" fontId="0" fillId="0" borderId="17" xfId="39" applyNumberFormat="1" applyFont="1" applyBorder="1" applyAlignment="1">
      <alignment/>
    </xf>
    <xf numFmtId="169" fontId="2" fillId="0" borderId="18" xfId="39" applyNumberFormat="1" applyFont="1" applyBorder="1" applyAlignment="1">
      <alignment vertical="center"/>
    </xf>
    <xf numFmtId="169" fontId="4" fillId="0" borderId="17" xfId="39" applyNumberFormat="1" applyFont="1" applyBorder="1" applyAlignment="1">
      <alignment/>
    </xf>
    <xf numFmtId="169" fontId="0" fillId="0" borderId="18" xfId="39" applyNumberFormat="1" applyBorder="1" applyAlignment="1">
      <alignment/>
    </xf>
    <xf numFmtId="3" fontId="0" fillId="0" borderId="19" xfId="0" applyFont="1" applyBorder="1" applyAlignment="1">
      <alignment/>
    </xf>
    <xf numFmtId="169" fontId="4" fillId="0" borderId="17" xfId="39" applyNumberFormat="1" applyFont="1" applyBorder="1" applyAlignment="1">
      <alignment/>
    </xf>
    <xf numFmtId="3" fontId="0" fillId="0" borderId="19" xfId="0" applyBorder="1" applyAlignment="1">
      <alignment/>
    </xf>
    <xf numFmtId="169" fontId="0" fillId="0" borderId="18" xfId="39" applyNumberFormat="1" applyFont="1" applyBorder="1" applyAlignment="1">
      <alignment/>
    </xf>
    <xf numFmtId="169" fontId="0" fillId="0" borderId="18" xfId="39" applyNumberFormat="1" applyFont="1" applyBorder="1" applyAlignment="1">
      <alignment/>
    </xf>
    <xf numFmtId="165" fontId="1" fillId="0" borderId="11" xfId="39" applyNumberFormat="1" applyFont="1" applyBorder="1" applyAlignment="1">
      <alignment horizontal="center"/>
    </xf>
    <xf numFmtId="165" fontId="1" fillId="0" borderId="18" xfId="39" applyNumberFormat="1" applyFont="1" applyBorder="1" applyAlignment="1">
      <alignment horizontal="center"/>
    </xf>
    <xf numFmtId="169" fontId="1" fillId="0" borderId="20" xfId="39" applyNumberFormat="1" applyFont="1" applyBorder="1" applyAlignment="1">
      <alignment horizontal="center"/>
    </xf>
    <xf numFmtId="169" fontId="1" fillId="0" borderId="21" xfId="39" applyNumberFormat="1" applyFon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169" fontId="8" fillId="0" borderId="12" xfId="39" applyNumberFormat="1" applyFont="1" applyBorder="1" applyAlignment="1">
      <alignment/>
    </xf>
    <xf numFmtId="169" fontId="8" fillId="0" borderId="17" xfId="39" applyNumberFormat="1" applyFont="1" applyBorder="1" applyAlignment="1">
      <alignment/>
    </xf>
    <xf numFmtId="169" fontId="0" fillId="0" borderId="12" xfId="39" applyNumberFormat="1" applyFont="1" applyBorder="1" applyAlignment="1">
      <alignment vertical="center"/>
    </xf>
    <xf numFmtId="169" fontId="0" fillId="0" borderId="17" xfId="39" applyNumberFormat="1" applyFont="1" applyBorder="1" applyAlignment="1">
      <alignment vertical="center"/>
    </xf>
    <xf numFmtId="169" fontId="0" fillId="0" borderId="18" xfId="39" applyNumberFormat="1" applyFont="1" applyBorder="1" applyAlignment="1">
      <alignment vertical="center"/>
    </xf>
    <xf numFmtId="169" fontId="0" fillId="0" borderId="12" xfId="39" applyNumberFormat="1" applyFont="1" applyBorder="1" applyAlignment="1">
      <alignment/>
    </xf>
    <xf numFmtId="169" fontId="0" fillId="0" borderId="17" xfId="39" applyNumberFormat="1" applyFont="1" applyBorder="1" applyAlignment="1">
      <alignment/>
    </xf>
    <xf numFmtId="169" fontId="0" fillId="0" borderId="12" xfId="39" applyNumberFormat="1" applyFill="1" applyBorder="1" applyAlignment="1">
      <alignment/>
    </xf>
    <xf numFmtId="169" fontId="0" fillId="0" borderId="17" xfId="39" applyNumberFormat="1" applyFont="1" applyBorder="1" applyAlignment="1">
      <alignment/>
    </xf>
    <xf numFmtId="169" fontId="1" fillId="0" borderId="23" xfId="39" applyNumberFormat="1" applyFont="1" applyBorder="1" applyAlignment="1">
      <alignment/>
    </xf>
    <xf numFmtId="3" fontId="1" fillId="0" borderId="24" xfId="0" applyFont="1" applyBorder="1" applyAlignment="1">
      <alignment horizontal="left" vertical="center"/>
    </xf>
    <xf numFmtId="3" fontId="1" fillId="0" borderId="19" xfId="0" applyFont="1" applyBorder="1" applyAlignment="1">
      <alignment/>
    </xf>
    <xf numFmtId="3" fontId="0" fillId="0" borderId="19" xfId="0" applyFont="1" applyBorder="1" applyAlignment="1">
      <alignment/>
    </xf>
    <xf numFmtId="3" fontId="3" fillId="0" borderId="19" xfId="0" applyFont="1" applyBorder="1" applyAlignment="1">
      <alignment/>
    </xf>
    <xf numFmtId="3" fontId="1" fillId="0" borderId="19" xfId="0" applyFont="1" applyBorder="1" applyAlignment="1">
      <alignment/>
    </xf>
    <xf numFmtId="3" fontId="2" fillId="0" borderId="25" xfId="0" applyFont="1" applyBorder="1" applyAlignment="1">
      <alignment vertical="center"/>
    </xf>
    <xf numFmtId="3" fontId="4" fillId="0" borderId="19" xfId="0" applyFont="1" applyBorder="1" applyAlignment="1">
      <alignment/>
    </xf>
    <xf numFmtId="3" fontId="7" fillId="0" borderId="19" xfId="0" applyFont="1" applyBorder="1" applyAlignment="1">
      <alignment/>
    </xf>
    <xf numFmtId="3" fontId="0" fillId="0" borderId="25" xfId="0" applyFont="1" applyBorder="1" applyAlignment="1">
      <alignment/>
    </xf>
    <xf numFmtId="3" fontId="0" fillId="0" borderId="25" xfId="0" applyBorder="1" applyAlignment="1">
      <alignment/>
    </xf>
    <xf numFmtId="3" fontId="4" fillId="0" borderId="19" xfId="0" applyFont="1" applyBorder="1" applyAlignment="1">
      <alignment/>
    </xf>
    <xf numFmtId="3" fontId="3" fillId="0" borderId="19" xfId="0" applyFont="1" applyBorder="1" applyAlignment="1">
      <alignment/>
    </xf>
    <xf numFmtId="3" fontId="0" fillId="0" borderId="25" xfId="0" applyFont="1" applyBorder="1" applyAlignment="1">
      <alignment/>
    </xf>
    <xf numFmtId="3" fontId="7" fillId="0" borderId="19" xfId="0" applyFont="1" applyBorder="1" applyAlignment="1">
      <alignment/>
    </xf>
    <xf numFmtId="169" fontId="1" fillId="0" borderId="19" xfId="39" applyNumberFormat="1" applyFont="1" applyBorder="1" applyAlignment="1">
      <alignment/>
    </xf>
    <xf numFmtId="3" fontId="8" fillId="0" borderId="19" xfId="0" applyFont="1" applyBorder="1" applyAlignment="1">
      <alignment/>
    </xf>
    <xf numFmtId="3" fontId="1" fillId="0" borderId="26" xfId="0" applyFont="1" applyBorder="1" applyAlignment="1">
      <alignment/>
    </xf>
    <xf numFmtId="3" fontId="2" fillId="0" borderId="26" xfId="0" applyFont="1" applyBorder="1" applyAlignment="1">
      <alignment vertical="center"/>
    </xf>
    <xf numFmtId="3" fontId="1" fillId="0" borderId="25" xfId="0" applyFont="1" applyBorder="1" applyAlignment="1">
      <alignment vertical="center"/>
    </xf>
    <xf numFmtId="3" fontId="2" fillId="0" borderId="19" xfId="0" applyFont="1" applyBorder="1" applyAlignment="1">
      <alignment vertical="center"/>
    </xf>
    <xf numFmtId="3" fontId="1" fillId="0" borderId="27" xfId="0" applyFont="1" applyBorder="1" applyAlignment="1">
      <alignment vertical="center"/>
    </xf>
    <xf numFmtId="3" fontId="1" fillId="0" borderId="19" xfId="0" applyFont="1" applyBorder="1" applyAlignment="1">
      <alignment vertical="center"/>
    </xf>
    <xf numFmtId="3" fontId="0" fillId="0" borderId="19" xfId="0" applyFont="1" applyBorder="1" applyAlignment="1">
      <alignment vertical="center"/>
    </xf>
    <xf numFmtId="3" fontId="0" fillId="0" borderId="25" xfId="0" applyFont="1" applyBorder="1" applyAlignment="1">
      <alignment vertical="center"/>
    </xf>
    <xf numFmtId="164" fontId="1" fillId="0" borderId="28" xfId="39" applyFont="1" applyBorder="1" applyAlignment="1">
      <alignment horizontal="center"/>
    </xf>
    <xf numFmtId="164" fontId="1" fillId="0" borderId="29" xfId="39" applyFont="1" applyBorder="1" applyAlignment="1">
      <alignment horizontal="center"/>
    </xf>
    <xf numFmtId="169" fontId="1" fillId="0" borderId="30" xfId="39" applyNumberFormat="1" applyFont="1" applyBorder="1" applyAlignment="1">
      <alignment horizontal="center"/>
    </xf>
    <xf numFmtId="169" fontId="0" fillId="0" borderId="23" xfId="39" applyNumberFormat="1" applyBorder="1" applyAlignment="1">
      <alignment/>
    </xf>
    <xf numFmtId="169" fontId="1" fillId="0" borderId="23" xfId="39" applyNumberFormat="1" applyFont="1" applyBorder="1" applyAlignment="1">
      <alignment/>
    </xf>
    <xf numFmtId="169" fontId="0" fillId="0" borderId="23" xfId="39" applyNumberFormat="1" applyFont="1" applyBorder="1" applyAlignment="1">
      <alignment/>
    </xf>
    <xf numFmtId="169" fontId="0" fillId="0" borderId="23" xfId="39" applyNumberFormat="1" applyFont="1" applyBorder="1" applyAlignment="1">
      <alignment/>
    </xf>
    <xf numFmtId="169" fontId="2" fillId="0" borderId="29" xfId="39" applyNumberFormat="1" applyFont="1" applyBorder="1" applyAlignment="1">
      <alignment vertical="center"/>
    </xf>
    <xf numFmtId="169" fontId="4" fillId="0" borderId="23" xfId="39" applyNumberFormat="1" applyFont="1" applyBorder="1" applyAlignment="1">
      <alignment/>
    </xf>
    <xf numFmtId="169" fontId="0" fillId="0" borderId="29" xfId="39" applyNumberFormat="1" applyBorder="1" applyAlignment="1">
      <alignment/>
    </xf>
    <xf numFmtId="169" fontId="0" fillId="0" borderId="19" xfId="39" applyNumberFormat="1" applyFont="1" applyBorder="1" applyAlignment="1">
      <alignment/>
    </xf>
    <xf numFmtId="169" fontId="4" fillId="0" borderId="23" xfId="39" applyNumberFormat="1" applyFont="1" applyBorder="1" applyAlignment="1">
      <alignment/>
    </xf>
    <xf numFmtId="169" fontId="0" fillId="0" borderId="29" xfId="39" applyNumberFormat="1" applyFont="1" applyBorder="1" applyAlignment="1">
      <alignment/>
    </xf>
    <xf numFmtId="169" fontId="0" fillId="0" borderId="29" xfId="39" applyNumberFormat="1" applyFont="1" applyBorder="1" applyAlignment="1">
      <alignment/>
    </xf>
    <xf numFmtId="169" fontId="8" fillId="0" borderId="23" xfId="39" applyNumberFormat="1" applyFont="1" applyBorder="1" applyAlignment="1">
      <alignment/>
    </xf>
    <xf numFmtId="169" fontId="0" fillId="0" borderId="23" xfId="39" applyNumberFormat="1" applyFont="1" applyBorder="1" applyAlignment="1">
      <alignment/>
    </xf>
    <xf numFmtId="169" fontId="2" fillId="0" borderId="23" xfId="39" applyNumberFormat="1" applyFont="1" applyBorder="1" applyAlignment="1">
      <alignment vertical="center"/>
    </xf>
    <xf numFmtId="169" fontId="0" fillId="0" borderId="23" xfId="39" applyNumberFormat="1" applyFont="1" applyBorder="1" applyAlignment="1">
      <alignment vertic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169" fontId="0" fillId="0" borderId="32" xfId="0" applyNumberFormat="1" applyBorder="1" applyAlignment="1">
      <alignment/>
    </xf>
    <xf numFmtId="169" fontId="1" fillId="0" borderId="32" xfId="0" applyNumberFormat="1" applyFont="1" applyBorder="1" applyAlignment="1">
      <alignment/>
    </xf>
    <xf numFmtId="169" fontId="0" fillId="0" borderId="32" xfId="0" applyNumberFormat="1" applyBorder="1" applyAlignment="1">
      <alignment horizontal="center"/>
    </xf>
    <xf numFmtId="169" fontId="2" fillId="0" borderId="33" xfId="39" applyNumberFormat="1" applyFont="1" applyBorder="1" applyAlignment="1">
      <alignment vertical="center"/>
    </xf>
    <xf numFmtId="169" fontId="4" fillId="0" borderId="32" xfId="0" applyNumberFormat="1" applyFont="1" applyBorder="1" applyAlignment="1">
      <alignment/>
    </xf>
    <xf numFmtId="169" fontId="0" fillId="0" borderId="33" xfId="0" applyNumberFormat="1" applyBorder="1" applyAlignment="1">
      <alignment/>
    </xf>
    <xf numFmtId="169" fontId="4" fillId="0" borderId="32" xfId="0" applyNumberFormat="1" applyFon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169" fontId="1" fillId="0" borderId="32" xfId="39" applyNumberFormat="1" applyFont="1" applyBorder="1" applyAlignment="1">
      <alignment/>
    </xf>
    <xf numFmtId="169" fontId="4" fillId="0" borderId="32" xfId="39" applyNumberFormat="1" applyFont="1" applyBorder="1" applyAlignment="1">
      <alignment/>
    </xf>
    <xf numFmtId="169" fontId="4" fillId="0" borderId="32" xfId="39" applyNumberFormat="1" applyFont="1" applyBorder="1" applyAlignment="1">
      <alignment/>
    </xf>
    <xf numFmtId="169" fontId="8" fillId="0" borderId="32" xfId="0" applyNumberFormat="1" applyFont="1" applyBorder="1" applyAlignment="1">
      <alignment/>
    </xf>
    <xf numFmtId="169" fontId="2" fillId="0" borderId="32" xfId="39" applyNumberFormat="1" applyFont="1" applyBorder="1" applyAlignment="1">
      <alignment vertical="center"/>
    </xf>
    <xf numFmtId="169" fontId="2" fillId="0" borderId="34" xfId="39" applyNumberFormat="1" applyFont="1" applyBorder="1" applyAlignment="1">
      <alignment horizontal="center" vertical="center"/>
    </xf>
    <xf numFmtId="169" fontId="0" fillId="0" borderId="33" xfId="39" applyNumberFormat="1" applyFont="1" applyBorder="1" applyAlignment="1">
      <alignment horizontal="center"/>
    </xf>
    <xf numFmtId="3" fontId="0" fillId="0" borderId="23" xfId="0" applyFont="1" applyBorder="1" applyAlignment="1">
      <alignment/>
    </xf>
    <xf numFmtId="3" fontId="0" fillId="0" borderId="22" xfId="0" applyFont="1" applyBorder="1" applyAlignment="1">
      <alignment/>
    </xf>
    <xf numFmtId="3" fontId="0" fillId="0" borderId="35" xfId="0" applyBorder="1" applyAlignment="1">
      <alignment/>
    </xf>
    <xf numFmtId="3" fontId="7" fillId="0" borderId="23" xfId="0" applyFont="1" applyBorder="1" applyAlignment="1">
      <alignment/>
    </xf>
    <xf numFmtId="169" fontId="0" fillId="0" borderId="22" xfId="0" applyNumberFormat="1" applyBorder="1" applyAlignment="1">
      <alignment/>
    </xf>
    <xf numFmtId="169" fontId="0" fillId="0" borderId="33" xfId="0" applyNumberFormat="1" applyBorder="1" applyAlignment="1">
      <alignment horizontal="right"/>
    </xf>
    <xf numFmtId="3" fontId="0" fillId="0" borderId="22" xfId="0" applyBorder="1" applyAlignment="1">
      <alignment/>
    </xf>
    <xf numFmtId="3" fontId="7" fillId="0" borderId="29" xfId="0" applyFont="1" applyBorder="1" applyAlignment="1">
      <alignment/>
    </xf>
    <xf numFmtId="169" fontId="0" fillId="0" borderId="36" xfId="39" applyNumberFormat="1" applyBorder="1" applyAlignment="1">
      <alignment/>
    </xf>
    <xf numFmtId="3" fontId="46" fillId="0" borderId="0" xfId="0" applyFont="1" applyAlignment="1">
      <alignment horizontal="center"/>
    </xf>
    <xf numFmtId="169" fontId="1" fillId="0" borderId="23" xfId="39" applyNumberFormat="1" applyFont="1" applyFill="1" applyBorder="1" applyAlignment="1">
      <alignment/>
    </xf>
    <xf numFmtId="169" fontId="4" fillId="0" borderId="19" xfId="39" applyNumberFormat="1" applyFont="1" applyBorder="1" applyAlignment="1">
      <alignment/>
    </xf>
    <xf numFmtId="169" fontId="1" fillId="0" borderId="20" xfId="39" applyNumberFormat="1" applyFont="1" applyBorder="1" applyAlignment="1">
      <alignment/>
    </xf>
    <xf numFmtId="169" fontId="1" fillId="0" borderId="0" xfId="39" applyNumberFormat="1" applyFont="1" applyBorder="1" applyAlignment="1">
      <alignment/>
    </xf>
    <xf numFmtId="169" fontId="4" fillId="0" borderId="0" xfId="39" applyNumberFormat="1" applyFont="1" applyBorder="1" applyAlignment="1">
      <alignment/>
    </xf>
    <xf numFmtId="169" fontId="1" fillId="0" borderId="14" xfId="39" applyNumberFormat="1" applyFont="1" applyBorder="1" applyAlignment="1">
      <alignment/>
    </xf>
    <xf numFmtId="169" fontId="1" fillId="0" borderId="37" xfId="0" applyNumberFormat="1" applyFont="1" applyBorder="1" applyAlignment="1">
      <alignment/>
    </xf>
    <xf numFmtId="169" fontId="4" fillId="0" borderId="35" xfId="0" applyNumberFormat="1" applyFont="1" applyBorder="1" applyAlignment="1">
      <alignment/>
    </xf>
    <xf numFmtId="169" fontId="0" fillId="0" borderId="35" xfId="0" applyNumberFormat="1" applyBorder="1" applyAlignment="1">
      <alignment/>
    </xf>
    <xf numFmtId="169" fontId="2" fillId="0" borderId="26" xfId="39" applyNumberFormat="1" applyFont="1" applyBorder="1" applyAlignment="1">
      <alignment vertical="center"/>
    </xf>
    <xf numFmtId="169" fontId="1" fillId="0" borderId="25" xfId="39" applyNumberFormat="1" applyFont="1" applyBorder="1" applyAlignment="1">
      <alignment vertical="center"/>
    </xf>
    <xf numFmtId="169" fontId="2" fillId="0" borderId="19" xfId="39" applyNumberFormat="1" applyFont="1" applyBorder="1" applyAlignment="1">
      <alignment vertical="center"/>
    </xf>
    <xf numFmtId="169" fontId="1" fillId="0" borderId="27" xfId="39" applyNumberFormat="1" applyFont="1" applyBorder="1" applyAlignment="1">
      <alignment vertical="center"/>
    </xf>
    <xf numFmtId="169" fontId="1" fillId="0" borderId="19" xfId="39" applyNumberFormat="1" applyFont="1" applyBorder="1" applyAlignment="1">
      <alignment vertical="center"/>
    </xf>
    <xf numFmtId="169" fontId="8" fillId="0" borderId="19" xfId="39" applyNumberFormat="1" applyFont="1" applyBorder="1" applyAlignment="1">
      <alignment/>
    </xf>
    <xf numFmtId="169" fontId="0" fillId="0" borderId="25" xfId="39" applyNumberFormat="1" applyFont="1" applyBorder="1" applyAlignment="1">
      <alignment/>
    </xf>
    <xf numFmtId="169" fontId="1" fillId="0" borderId="25" xfId="39" applyNumberFormat="1" applyFont="1" applyBorder="1" applyAlignment="1">
      <alignment/>
    </xf>
    <xf numFmtId="169" fontId="8" fillId="0" borderId="14" xfId="39" applyNumberFormat="1" applyFont="1" applyBorder="1" applyAlignment="1">
      <alignment/>
    </xf>
    <xf numFmtId="169" fontId="0" fillId="0" borderId="14" xfId="39" applyNumberFormat="1" applyFont="1" applyBorder="1" applyAlignment="1">
      <alignment/>
    </xf>
    <xf numFmtId="169" fontId="8" fillId="0" borderId="0" xfId="39" applyNumberFormat="1" applyFont="1" applyBorder="1" applyAlignment="1">
      <alignment/>
    </xf>
    <xf numFmtId="169" fontId="0" fillId="0" borderId="38" xfId="39" applyNumberFormat="1" applyFont="1" applyBorder="1" applyAlignment="1">
      <alignment/>
    </xf>
    <xf numFmtId="169" fontId="1" fillId="0" borderId="38" xfId="39" applyNumberFormat="1" applyFont="1" applyBorder="1" applyAlignment="1">
      <alignment/>
    </xf>
    <xf numFmtId="169" fontId="8" fillId="0" borderId="37" xfId="0" applyNumberFormat="1" applyFont="1" applyBorder="1" applyAlignment="1">
      <alignment/>
    </xf>
    <xf numFmtId="169" fontId="0" fillId="0" borderId="35" xfId="0" applyNumberFormat="1" applyBorder="1" applyAlignment="1">
      <alignment horizontal="center"/>
    </xf>
    <xf numFmtId="169" fontId="1" fillId="0" borderId="35" xfId="0" applyNumberFormat="1" applyFont="1" applyBorder="1" applyAlignment="1">
      <alignment horizontal="center"/>
    </xf>
    <xf numFmtId="169" fontId="1" fillId="0" borderId="22" xfId="0" applyNumberFormat="1" applyFont="1" applyBorder="1" applyAlignment="1">
      <alignment/>
    </xf>
    <xf numFmtId="169" fontId="2" fillId="0" borderId="39" xfId="39" applyNumberFormat="1" applyFont="1" applyBorder="1" applyAlignment="1">
      <alignment vertical="center"/>
    </xf>
    <xf numFmtId="169" fontId="1" fillId="0" borderId="22" xfId="39" applyNumberFormat="1" applyFont="1" applyBorder="1" applyAlignment="1">
      <alignment vertical="center"/>
    </xf>
    <xf numFmtId="169" fontId="2" fillId="0" borderId="35" xfId="39" applyNumberFormat="1" applyFont="1" applyBorder="1" applyAlignment="1">
      <alignment vertical="center"/>
    </xf>
    <xf numFmtId="169" fontId="1" fillId="0" borderId="40" xfId="39" applyNumberFormat="1" applyFont="1" applyBorder="1" applyAlignment="1">
      <alignment vertical="center"/>
    </xf>
    <xf numFmtId="169" fontId="1" fillId="0" borderId="35" xfId="39" applyNumberFormat="1" applyFont="1" applyBorder="1" applyAlignment="1">
      <alignment vertical="center"/>
    </xf>
    <xf numFmtId="3" fontId="0" fillId="0" borderId="19" xfId="0" applyBorder="1" applyAlignment="1">
      <alignment vertical="center"/>
    </xf>
    <xf numFmtId="169" fontId="0" fillId="0" borderId="14" xfId="39" applyNumberFormat="1" applyFont="1" applyBorder="1" applyAlignment="1">
      <alignment/>
    </xf>
    <xf numFmtId="169" fontId="0" fillId="0" borderId="36" xfId="39" applyNumberFormat="1" applyFont="1" applyBorder="1" applyAlignment="1">
      <alignment/>
    </xf>
    <xf numFmtId="169" fontId="1" fillId="0" borderId="35" xfId="0" applyNumberFormat="1" applyFont="1" applyBorder="1" applyAlignment="1">
      <alignment/>
    </xf>
    <xf numFmtId="169" fontId="0" fillId="0" borderId="35" xfId="0" applyNumberFormat="1" applyFont="1" applyBorder="1" applyAlignment="1">
      <alignment horizontal="center"/>
    </xf>
    <xf numFmtId="169" fontId="8" fillId="0" borderId="35" xfId="0" applyNumberFormat="1" applyFont="1" applyBorder="1" applyAlignment="1">
      <alignment/>
    </xf>
    <xf numFmtId="165" fontId="1" fillId="0" borderId="10" xfId="39" applyNumberFormat="1" applyFont="1" applyFill="1" applyBorder="1" applyAlignment="1">
      <alignment horizontal="center"/>
    </xf>
    <xf numFmtId="165" fontId="1" fillId="0" borderId="11" xfId="39" applyNumberFormat="1" applyFont="1" applyFill="1" applyBorder="1" applyAlignment="1">
      <alignment horizontal="center"/>
    </xf>
    <xf numFmtId="169" fontId="4" fillId="0" borderId="14" xfId="39" applyNumberFormat="1" applyFont="1" applyBorder="1" applyAlignment="1">
      <alignment/>
    </xf>
    <xf numFmtId="165" fontId="1" fillId="0" borderId="16" xfId="39" applyNumberFormat="1" applyFont="1" applyFill="1" applyBorder="1" applyAlignment="1">
      <alignment horizontal="center"/>
    </xf>
    <xf numFmtId="165" fontId="1" fillId="0" borderId="18" xfId="39" applyNumberFormat="1" applyFont="1" applyFill="1" applyBorder="1" applyAlignment="1">
      <alignment horizontal="center"/>
    </xf>
    <xf numFmtId="169" fontId="0" fillId="0" borderId="19" xfId="39" applyNumberFormat="1" applyBorder="1" applyAlignment="1">
      <alignment/>
    </xf>
    <xf numFmtId="169" fontId="1" fillId="0" borderId="21" xfId="39" applyNumberFormat="1" applyFont="1" applyBorder="1" applyAlignment="1">
      <alignment/>
    </xf>
    <xf numFmtId="169" fontId="2" fillId="0" borderId="41" xfId="39" applyNumberFormat="1" applyFont="1" applyBorder="1" applyAlignment="1">
      <alignment vertical="center"/>
    </xf>
    <xf numFmtId="169" fontId="1" fillId="0" borderId="38" xfId="39" applyNumberFormat="1" applyFont="1" applyBorder="1" applyAlignment="1">
      <alignment vertical="center"/>
    </xf>
    <xf numFmtId="169" fontId="1" fillId="0" borderId="42" xfId="39" applyNumberFormat="1" applyFont="1" applyBorder="1" applyAlignment="1">
      <alignment vertical="center"/>
    </xf>
    <xf numFmtId="169" fontId="1" fillId="0" borderId="0" xfId="39" applyNumberFormat="1" applyFont="1" applyBorder="1" applyAlignment="1">
      <alignment vertical="center"/>
    </xf>
    <xf numFmtId="169" fontId="0" fillId="0" borderId="32" xfId="39" applyNumberFormat="1" applyFont="1" applyBorder="1" applyAlignment="1">
      <alignment vertical="center"/>
    </xf>
    <xf numFmtId="169" fontId="0" fillId="0" borderId="19" xfId="39" applyNumberFormat="1" applyFont="1" applyBorder="1" applyAlignment="1">
      <alignment vertical="center"/>
    </xf>
    <xf numFmtId="169" fontId="2" fillId="0" borderId="34" xfId="39" applyNumberFormat="1" applyFont="1" applyBorder="1" applyAlignment="1">
      <alignment vertical="center"/>
    </xf>
    <xf numFmtId="169" fontId="4" fillId="0" borderId="32" xfId="39" applyNumberFormat="1" applyFont="1" applyBorder="1" applyAlignment="1">
      <alignment horizontal="center"/>
    </xf>
    <xf numFmtId="3" fontId="0" fillId="0" borderId="26" xfId="0" applyBorder="1" applyAlignment="1">
      <alignment/>
    </xf>
    <xf numFmtId="169" fontId="0" fillId="0" borderId="43" xfId="39" applyNumberFormat="1" applyFont="1" applyBorder="1" applyAlignment="1">
      <alignment/>
    </xf>
    <xf numFmtId="169" fontId="0" fillId="0" borderId="15" xfId="39" applyNumberFormat="1" applyFont="1" applyBorder="1" applyAlignment="1">
      <alignment/>
    </xf>
    <xf numFmtId="169" fontId="0" fillId="0" borderId="44" xfId="39" applyNumberFormat="1" applyFont="1" applyBorder="1" applyAlignment="1">
      <alignment/>
    </xf>
    <xf numFmtId="169" fontId="0" fillId="0" borderId="34" xfId="0" applyNumberFormat="1" applyBorder="1" applyAlignment="1">
      <alignment horizontal="center"/>
    </xf>
    <xf numFmtId="3" fontId="3" fillId="0" borderId="23" xfId="0" applyFont="1" applyBorder="1" applyAlignment="1">
      <alignment/>
    </xf>
    <xf numFmtId="169" fontId="0" fillId="0" borderId="12" xfId="39" applyNumberFormat="1" applyFont="1" applyBorder="1" applyAlignment="1">
      <alignment/>
    </xf>
    <xf numFmtId="169" fontId="9" fillId="0" borderId="37" xfId="39" applyNumberFormat="1" applyFont="1" applyBorder="1" applyAlignment="1">
      <alignment horizontal="center" vertical="center"/>
    </xf>
    <xf numFmtId="169" fontId="0" fillId="0" borderId="17" xfId="39" applyNumberFormat="1" applyFont="1" applyFill="1" applyBorder="1" applyAlignment="1">
      <alignment/>
    </xf>
    <xf numFmtId="49" fontId="1" fillId="16" borderId="45" xfId="39" applyNumberFormat="1" applyFont="1" applyFill="1" applyBorder="1" applyAlignment="1">
      <alignment horizontal="center"/>
    </xf>
    <xf numFmtId="49" fontId="1" fillId="16" borderId="46" xfId="39" applyNumberFormat="1" applyFont="1" applyFill="1" applyBorder="1" applyAlignment="1">
      <alignment horizontal="center"/>
    </xf>
    <xf numFmtId="49" fontId="1" fillId="16" borderId="47" xfId="39" applyNumberFormat="1" applyFont="1" applyFill="1" applyBorder="1" applyAlignment="1">
      <alignment horizontal="center"/>
    </xf>
    <xf numFmtId="49" fontId="1" fillId="33" borderId="45" xfId="39" applyNumberFormat="1" applyFont="1" applyFill="1" applyBorder="1" applyAlignment="1">
      <alignment horizontal="center"/>
    </xf>
    <xf numFmtId="49" fontId="1" fillId="33" borderId="46" xfId="39" applyNumberFormat="1" applyFont="1" applyFill="1" applyBorder="1" applyAlignment="1">
      <alignment horizontal="center"/>
    </xf>
    <xf numFmtId="49" fontId="1" fillId="33" borderId="47" xfId="39" applyNumberFormat="1" applyFont="1" applyFill="1" applyBorder="1" applyAlignment="1">
      <alignment horizontal="center"/>
    </xf>
    <xf numFmtId="3" fontId="1" fillId="0" borderId="24" xfId="0" applyFont="1" applyBorder="1" applyAlignment="1">
      <alignment horizontal="center" vertical="center"/>
    </xf>
    <xf numFmtId="3" fontId="0" fillId="0" borderId="19" xfId="0" applyBorder="1" applyAlignment="1">
      <alignment horizontal="center" vertical="center"/>
    </xf>
    <xf numFmtId="3" fontId="0" fillId="0" borderId="25" xfId="0" applyBorder="1" applyAlignment="1">
      <alignment horizontal="center" vertical="center"/>
    </xf>
    <xf numFmtId="3" fontId="10" fillId="19" borderId="0" xfId="0" applyFont="1" applyFill="1" applyAlignment="1">
      <alignment horizontal="center" vertical="center"/>
    </xf>
    <xf numFmtId="165" fontId="0" fillId="0" borderId="0" xfId="39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9"/>
  <sheetViews>
    <sheetView tabSelected="1" zoomScalePageLayoutView="0" workbookViewId="0" topLeftCell="A326">
      <selection activeCell="A334" sqref="A334"/>
    </sheetView>
  </sheetViews>
  <sheetFormatPr defaultColWidth="9.00390625" defaultRowHeight="12.75"/>
  <cols>
    <col min="1" max="1" width="44.75390625" style="0" customWidth="1"/>
    <col min="2" max="2" width="14.75390625" style="1" customWidth="1"/>
    <col min="3" max="4" width="14.75390625" style="3" customWidth="1"/>
    <col min="5" max="7" width="14.75390625" style="0" customWidth="1"/>
    <col min="8" max="8" width="7.75390625" style="19" customWidth="1"/>
  </cols>
  <sheetData>
    <row r="1" spans="4:8" ht="12" customHeight="1">
      <c r="D1" s="5"/>
      <c r="G1" s="30"/>
      <c r="H1" s="30" t="s">
        <v>110</v>
      </c>
    </row>
    <row r="2" spans="1:8" ht="22.5" customHeight="1">
      <c r="A2" s="200" t="s">
        <v>36</v>
      </c>
      <c r="B2" s="200"/>
      <c r="C2" s="200"/>
      <c r="D2" s="200"/>
      <c r="E2" s="200"/>
      <c r="F2" s="200"/>
      <c r="G2" s="200"/>
      <c r="H2" s="200"/>
    </row>
    <row r="3" spans="1:8" ht="22.5" customHeight="1">
      <c r="A3" s="200" t="s">
        <v>358</v>
      </c>
      <c r="B3" s="200"/>
      <c r="C3" s="200"/>
      <c r="D3" s="200"/>
      <c r="E3" s="200"/>
      <c r="F3" s="200"/>
      <c r="G3" s="200"/>
      <c r="H3" s="200"/>
    </row>
    <row r="4" spans="1:8" ht="14.25" customHeight="1">
      <c r="A4" s="201" t="s">
        <v>284</v>
      </c>
      <c r="B4" s="201"/>
      <c r="C4" s="201"/>
      <c r="D4" s="201"/>
      <c r="E4" s="201"/>
      <c r="F4" s="201"/>
      <c r="G4" s="201"/>
      <c r="H4" s="201"/>
    </row>
    <row r="5" spans="5:7" ht="12.75" customHeight="1" thickBot="1">
      <c r="E5" s="129"/>
      <c r="F5" s="129"/>
      <c r="G5" s="129"/>
    </row>
    <row r="6" spans="1:8" ht="12.75" customHeight="1">
      <c r="A6" s="197" t="s">
        <v>5</v>
      </c>
      <c r="B6" s="194" t="s">
        <v>285</v>
      </c>
      <c r="C6" s="195"/>
      <c r="D6" s="196"/>
      <c r="E6" s="191" t="s">
        <v>326</v>
      </c>
      <c r="F6" s="192"/>
      <c r="G6" s="193"/>
      <c r="H6" s="102" t="s">
        <v>111</v>
      </c>
    </row>
    <row r="7" spans="1:8" ht="12.75" customHeight="1">
      <c r="A7" s="198"/>
      <c r="B7" s="84" t="s">
        <v>0</v>
      </c>
      <c r="C7" s="4" t="s">
        <v>37</v>
      </c>
      <c r="D7" s="31" t="s">
        <v>38</v>
      </c>
      <c r="E7" s="84" t="s">
        <v>0</v>
      </c>
      <c r="F7" s="167" t="s">
        <v>37</v>
      </c>
      <c r="G7" s="170" t="s">
        <v>38</v>
      </c>
      <c r="H7" s="103" t="s">
        <v>328</v>
      </c>
    </row>
    <row r="8" spans="1:8" ht="12.75" customHeight="1" thickBot="1">
      <c r="A8" s="199"/>
      <c r="B8" s="85" t="s">
        <v>1</v>
      </c>
      <c r="C8" s="45" t="s">
        <v>1</v>
      </c>
      <c r="D8" s="46" t="s">
        <v>302</v>
      </c>
      <c r="E8" s="85" t="s">
        <v>1</v>
      </c>
      <c r="F8" s="168" t="s">
        <v>1</v>
      </c>
      <c r="G8" s="171" t="s">
        <v>327</v>
      </c>
      <c r="H8" s="104" t="s">
        <v>285</v>
      </c>
    </row>
    <row r="9" spans="1:8" ht="15" customHeight="1">
      <c r="A9" s="60" t="s">
        <v>6</v>
      </c>
      <c r="B9" s="86"/>
      <c r="C9" s="47"/>
      <c r="D9" s="48"/>
      <c r="E9" s="86"/>
      <c r="F9" s="47"/>
      <c r="G9" s="48"/>
      <c r="H9" s="105"/>
    </row>
    <row r="10" spans="1:8" ht="12.75" customHeight="1">
      <c r="A10" s="61" t="s">
        <v>2</v>
      </c>
      <c r="B10" s="59">
        <v>2700000</v>
      </c>
      <c r="C10" s="8">
        <v>2877917.3</v>
      </c>
      <c r="D10" s="32">
        <v>3017756.9</v>
      </c>
      <c r="E10" s="59">
        <v>2900000</v>
      </c>
      <c r="F10" s="8">
        <v>3003803.1</v>
      </c>
      <c r="G10" s="32">
        <v>3028170.2</v>
      </c>
      <c r="H10" s="106">
        <f>G10/D10*100</f>
        <v>100.34506755663455</v>
      </c>
    </row>
    <row r="11" spans="1:8" ht="12.75" customHeight="1">
      <c r="A11" s="62" t="s">
        <v>75</v>
      </c>
      <c r="B11" s="59"/>
      <c r="C11" s="9">
        <v>40747.3</v>
      </c>
      <c r="D11" s="33">
        <v>40747.3</v>
      </c>
      <c r="E11" s="59"/>
      <c r="F11" s="9">
        <v>30303.1</v>
      </c>
      <c r="G11" s="33">
        <v>30303.1</v>
      </c>
      <c r="H11" s="105">
        <f>G11/D11*100</f>
        <v>74.36836305718415</v>
      </c>
    </row>
    <row r="12" spans="1:8" ht="12.75" customHeight="1">
      <c r="A12" s="61" t="s">
        <v>39</v>
      </c>
      <c r="B12" s="59"/>
      <c r="C12" s="8"/>
      <c r="D12" s="32">
        <v>1713.8</v>
      </c>
      <c r="E12" s="59"/>
      <c r="F12" s="8"/>
      <c r="G12" s="32">
        <v>1964.6</v>
      </c>
      <c r="H12" s="106">
        <f>G12/D12*100</f>
        <v>114.6341463414634</v>
      </c>
    </row>
    <row r="13" spans="1:8" ht="12.75" customHeight="1">
      <c r="A13" s="61" t="s">
        <v>169</v>
      </c>
      <c r="B13" s="59">
        <f>SUM(B15:B40)</f>
        <v>81932</v>
      </c>
      <c r="C13" s="8">
        <f>SUM(C15:C40)</f>
        <v>5064567.7</v>
      </c>
      <c r="D13" s="32">
        <f>SUM(D15:D40)-D17-D22-D26</f>
        <v>5065775.400000001</v>
      </c>
      <c r="E13" s="59">
        <f>SUM(E15:E40)</f>
        <v>74800</v>
      </c>
      <c r="F13" s="8">
        <f>SUM(F15:F40)</f>
        <v>5229903.699999997</v>
      </c>
      <c r="G13" s="32">
        <f>SUM(G15:G40)-G17-G22-G26</f>
        <v>5230214.999999997</v>
      </c>
      <c r="H13" s="106">
        <f>G13/D13*100</f>
        <v>103.24608943381097</v>
      </c>
    </row>
    <row r="14" spans="1:8" ht="10.5" customHeight="1">
      <c r="A14" s="63" t="s">
        <v>3</v>
      </c>
      <c r="B14" s="87"/>
      <c r="C14" s="10"/>
      <c r="D14" s="34"/>
      <c r="E14" s="87"/>
      <c r="F14" s="10"/>
      <c r="G14" s="34"/>
      <c r="H14" s="105"/>
    </row>
    <row r="15" spans="1:8" ht="12.75" customHeight="1">
      <c r="A15" s="42" t="s">
        <v>281</v>
      </c>
      <c r="B15" s="87">
        <v>81782</v>
      </c>
      <c r="C15" s="10">
        <v>81782</v>
      </c>
      <c r="D15" s="34">
        <v>81782</v>
      </c>
      <c r="E15" s="87">
        <v>74650</v>
      </c>
      <c r="F15" s="10">
        <v>74650</v>
      </c>
      <c r="G15" s="34">
        <v>74650</v>
      </c>
      <c r="H15" s="105">
        <f>G15/D15*100</f>
        <v>91.27925460370253</v>
      </c>
    </row>
    <row r="16" spans="1:8" ht="12.75" customHeight="1">
      <c r="A16" s="42" t="s">
        <v>29</v>
      </c>
      <c r="B16" s="87"/>
      <c r="C16" s="10">
        <v>3359.3</v>
      </c>
      <c r="D16" s="34">
        <v>3360.7</v>
      </c>
      <c r="E16" s="87"/>
      <c r="F16" s="10">
        <v>1959.8</v>
      </c>
      <c r="G16" s="34">
        <v>1959.8</v>
      </c>
      <c r="H16" s="105">
        <f aca="true" t="shared" si="0" ref="H16:H44">G16/D16*100</f>
        <v>58.3152319457256</v>
      </c>
    </row>
    <row r="17" spans="1:8" ht="12.75" customHeight="1">
      <c r="A17" s="42" t="s">
        <v>74</v>
      </c>
      <c r="B17" s="87"/>
      <c r="C17" s="10"/>
      <c r="D17" s="34">
        <v>1.6</v>
      </c>
      <c r="E17" s="87"/>
      <c r="F17" s="10"/>
      <c r="G17" s="34"/>
      <c r="H17" s="107" t="s">
        <v>112</v>
      </c>
    </row>
    <row r="18" spans="1:8" ht="12.75" customHeight="1">
      <c r="A18" s="42" t="s">
        <v>56</v>
      </c>
      <c r="B18" s="87"/>
      <c r="C18" s="10">
        <v>4497506.5</v>
      </c>
      <c r="D18" s="34">
        <v>4497506.4</v>
      </c>
      <c r="E18" s="87"/>
      <c r="F18" s="10">
        <v>4743222.6</v>
      </c>
      <c r="G18" s="34">
        <v>4743222.6</v>
      </c>
      <c r="H18" s="105">
        <f t="shared" si="0"/>
        <v>105.46338744509623</v>
      </c>
    </row>
    <row r="19" spans="1:8" ht="12.75" customHeight="1">
      <c r="A19" s="42" t="s">
        <v>62</v>
      </c>
      <c r="B19" s="87"/>
      <c r="C19" s="10">
        <v>317</v>
      </c>
      <c r="D19" s="34">
        <v>317</v>
      </c>
      <c r="E19" s="87"/>
      <c r="F19" s="10">
        <v>665</v>
      </c>
      <c r="G19" s="34">
        <v>665</v>
      </c>
      <c r="H19" s="105">
        <f t="shared" si="0"/>
        <v>209.77917981072554</v>
      </c>
    </row>
    <row r="20" spans="1:8" ht="12.75" customHeight="1">
      <c r="A20" s="42" t="s">
        <v>71</v>
      </c>
      <c r="B20" s="87"/>
      <c r="C20" s="10"/>
      <c r="D20" s="34"/>
      <c r="E20" s="87"/>
      <c r="F20" s="10">
        <v>24</v>
      </c>
      <c r="G20" s="34">
        <v>24</v>
      </c>
      <c r="H20" s="107" t="s">
        <v>112</v>
      </c>
    </row>
    <row r="21" spans="1:8" ht="12.75" customHeight="1">
      <c r="A21" s="42" t="s">
        <v>90</v>
      </c>
      <c r="B21" s="87"/>
      <c r="C21" s="10">
        <v>123060.7</v>
      </c>
      <c r="D21" s="34">
        <v>123060.7</v>
      </c>
      <c r="E21" s="87"/>
      <c r="F21" s="10">
        <v>123504.3</v>
      </c>
      <c r="G21" s="34">
        <v>123504.2</v>
      </c>
      <c r="H21" s="105">
        <f t="shared" si="0"/>
        <v>100.36039125407217</v>
      </c>
    </row>
    <row r="22" spans="1:8" ht="12.75" customHeight="1" hidden="1">
      <c r="A22" s="42" t="s">
        <v>166</v>
      </c>
      <c r="B22" s="87"/>
      <c r="C22" s="10"/>
      <c r="D22" s="34"/>
      <c r="E22" s="87"/>
      <c r="F22" s="10"/>
      <c r="G22" s="34"/>
      <c r="H22" s="107" t="s">
        <v>112</v>
      </c>
    </row>
    <row r="23" spans="1:8" ht="12.75" customHeight="1">
      <c r="A23" s="42" t="s">
        <v>116</v>
      </c>
      <c r="B23" s="87"/>
      <c r="C23" s="10">
        <v>64.3</v>
      </c>
      <c r="D23" s="34">
        <v>64.3</v>
      </c>
      <c r="E23" s="87"/>
      <c r="F23" s="10">
        <v>78.9</v>
      </c>
      <c r="G23" s="34">
        <v>78.8</v>
      </c>
      <c r="H23" s="105">
        <f t="shared" si="0"/>
        <v>122.55054432348366</v>
      </c>
    </row>
    <row r="24" spans="1:8" ht="12.75" customHeight="1">
      <c r="A24" s="42" t="s">
        <v>290</v>
      </c>
      <c r="B24" s="87"/>
      <c r="C24" s="10">
        <v>8601</v>
      </c>
      <c r="D24" s="34">
        <v>8601</v>
      </c>
      <c r="E24" s="87"/>
      <c r="F24" s="10">
        <v>2125.3</v>
      </c>
      <c r="G24" s="34">
        <v>2125.3</v>
      </c>
      <c r="H24" s="105">
        <f t="shared" si="0"/>
        <v>24.709917451459134</v>
      </c>
    </row>
    <row r="25" spans="1:8" ht="12.75" customHeight="1">
      <c r="A25" s="42" t="s">
        <v>218</v>
      </c>
      <c r="B25" s="87"/>
      <c r="C25" s="10">
        <v>11289.4</v>
      </c>
      <c r="D25" s="34">
        <v>11289.4</v>
      </c>
      <c r="E25" s="87"/>
      <c r="F25" s="10">
        <v>9429.1</v>
      </c>
      <c r="G25" s="34">
        <v>9429.1</v>
      </c>
      <c r="H25" s="105">
        <f t="shared" si="0"/>
        <v>83.52171063121159</v>
      </c>
    </row>
    <row r="26" spans="1:8" ht="12.75" customHeight="1" hidden="1">
      <c r="A26" s="42" t="s">
        <v>166</v>
      </c>
      <c r="B26" s="87"/>
      <c r="C26" s="10"/>
      <c r="D26" s="34"/>
      <c r="E26" s="87"/>
      <c r="F26" s="10"/>
      <c r="G26" s="34"/>
      <c r="H26" s="107" t="s">
        <v>112</v>
      </c>
    </row>
    <row r="27" spans="1:8" ht="12.75" customHeight="1" hidden="1">
      <c r="A27" s="42" t="s">
        <v>167</v>
      </c>
      <c r="B27" s="87"/>
      <c r="C27" s="10"/>
      <c r="D27" s="34"/>
      <c r="E27" s="87"/>
      <c r="F27" s="10"/>
      <c r="G27" s="34"/>
      <c r="H27" s="105" t="e">
        <f t="shared" si="0"/>
        <v>#DIV/0!</v>
      </c>
    </row>
    <row r="28" spans="1:8" ht="12.75" customHeight="1">
      <c r="A28" s="42" t="s">
        <v>252</v>
      </c>
      <c r="B28" s="87"/>
      <c r="C28" s="10">
        <v>263356.8</v>
      </c>
      <c r="D28" s="34">
        <v>263356.8</v>
      </c>
      <c r="E28" s="87"/>
      <c r="F28" s="10">
        <v>254602.6</v>
      </c>
      <c r="G28" s="34">
        <v>254602.6</v>
      </c>
      <c r="H28" s="105">
        <f t="shared" si="0"/>
        <v>96.67591647529133</v>
      </c>
    </row>
    <row r="29" spans="1:8" ht="12.75" customHeight="1">
      <c r="A29" s="42" t="s">
        <v>220</v>
      </c>
      <c r="B29" s="87"/>
      <c r="C29" s="10">
        <v>17117.7</v>
      </c>
      <c r="D29" s="34">
        <v>17117.6</v>
      </c>
      <c r="E29" s="87"/>
      <c r="F29" s="10">
        <v>14064.1</v>
      </c>
      <c r="G29" s="34">
        <v>14064.1</v>
      </c>
      <c r="H29" s="105">
        <f t="shared" si="0"/>
        <v>82.16163480861805</v>
      </c>
    </row>
    <row r="30" spans="1:8" ht="12.75" customHeight="1">
      <c r="A30" s="42" t="s">
        <v>291</v>
      </c>
      <c r="B30" s="87"/>
      <c r="C30" s="10">
        <v>1517.8</v>
      </c>
      <c r="D30" s="34">
        <v>1517.8</v>
      </c>
      <c r="E30" s="87"/>
      <c r="F30" s="10">
        <v>375.1</v>
      </c>
      <c r="G30" s="34">
        <v>375.1</v>
      </c>
      <c r="H30" s="105">
        <f t="shared" si="0"/>
        <v>24.713400975095535</v>
      </c>
    </row>
    <row r="31" spans="1:8" ht="12.75" customHeight="1">
      <c r="A31" s="42" t="s">
        <v>81</v>
      </c>
      <c r="B31" s="87"/>
      <c r="C31" s="10">
        <v>50996</v>
      </c>
      <c r="D31" s="34">
        <v>50996</v>
      </c>
      <c r="E31" s="87"/>
      <c r="F31" s="10"/>
      <c r="G31" s="34"/>
      <c r="H31" s="107" t="s">
        <v>112</v>
      </c>
    </row>
    <row r="32" spans="1:8" ht="12.75" customHeight="1">
      <c r="A32" s="42" t="s">
        <v>92</v>
      </c>
      <c r="B32" s="87"/>
      <c r="C32" s="10">
        <v>2661.5</v>
      </c>
      <c r="D32" s="34">
        <v>2661.5</v>
      </c>
      <c r="E32" s="87"/>
      <c r="F32" s="10">
        <v>2613.1</v>
      </c>
      <c r="G32" s="34">
        <v>2613.1</v>
      </c>
      <c r="H32" s="105">
        <f t="shared" si="0"/>
        <v>98.18147661093369</v>
      </c>
    </row>
    <row r="33" spans="1:8" ht="12.75" customHeight="1" hidden="1">
      <c r="A33" s="42" t="s">
        <v>93</v>
      </c>
      <c r="B33" s="87"/>
      <c r="C33" s="10"/>
      <c r="D33" s="58" t="s">
        <v>324</v>
      </c>
      <c r="E33" s="87"/>
      <c r="F33" s="10"/>
      <c r="G33" s="58"/>
      <c r="H33" s="107" t="s">
        <v>112</v>
      </c>
    </row>
    <row r="34" spans="1:8" ht="12.75" customHeight="1">
      <c r="A34" s="42" t="s">
        <v>115</v>
      </c>
      <c r="B34" s="87"/>
      <c r="C34" s="10">
        <v>350</v>
      </c>
      <c r="D34" s="34">
        <v>350</v>
      </c>
      <c r="E34" s="87"/>
      <c r="F34" s="10">
        <v>250</v>
      </c>
      <c r="G34" s="34">
        <v>250</v>
      </c>
      <c r="H34" s="105">
        <f t="shared" si="0"/>
        <v>71.42857142857143</v>
      </c>
    </row>
    <row r="35" spans="1:8" ht="12.75" customHeight="1" hidden="1">
      <c r="A35" s="42" t="s">
        <v>30</v>
      </c>
      <c r="B35" s="87"/>
      <c r="C35" s="10"/>
      <c r="D35" s="34"/>
      <c r="E35" s="87"/>
      <c r="F35" s="10"/>
      <c r="G35" s="34"/>
      <c r="H35" s="105" t="s">
        <v>112</v>
      </c>
    </row>
    <row r="36" spans="1:8" ht="12.75" customHeight="1">
      <c r="A36" s="42" t="s">
        <v>94</v>
      </c>
      <c r="B36" s="87"/>
      <c r="C36" s="10">
        <v>402.4</v>
      </c>
      <c r="D36" s="34">
        <v>402.4</v>
      </c>
      <c r="E36" s="87"/>
      <c r="F36" s="10">
        <v>196.2</v>
      </c>
      <c r="G36" s="34">
        <v>196.2</v>
      </c>
      <c r="H36" s="105">
        <f t="shared" si="0"/>
        <v>48.75745526838966</v>
      </c>
    </row>
    <row r="37" spans="1:8" ht="12.75" customHeight="1">
      <c r="A37" s="42" t="s">
        <v>82</v>
      </c>
      <c r="B37" s="87"/>
      <c r="C37" s="10"/>
      <c r="D37" s="34"/>
      <c r="E37" s="87"/>
      <c r="F37" s="10">
        <v>50</v>
      </c>
      <c r="G37" s="34">
        <v>50</v>
      </c>
      <c r="H37" s="107" t="s">
        <v>112</v>
      </c>
    </row>
    <row r="38" spans="1:8" ht="12.75" customHeight="1">
      <c r="A38" s="42" t="s">
        <v>31</v>
      </c>
      <c r="B38" s="87">
        <v>150</v>
      </c>
      <c r="C38" s="10">
        <v>2185.3</v>
      </c>
      <c r="D38" s="34">
        <v>2174.9</v>
      </c>
      <c r="E38" s="87">
        <v>150</v>
      </c>
      <c r="F38" s="10">
        <v>2093.6</v>
      </c>
      <c r="G38" s="34">
        <v>2104.1</v>
      </c>
      <c r="H38" s="105">
        <f t="shared" si="0"/>
        <v>96.74467791622602</v>
      </c>
    </row>
    <row r="39" spans="1:8" ht="12.75" customHeight="1" hidden="1">
      <c r="A39" s="42" t="s">
        <v>244</v>
      </c>
      <c r="B39" s="87"/>
      <c r="C39" s="10"/>
      <c r="D39" s="34"/>
      <c r="E39" s="87"/>
      <c r="F39" s="10"/>
      <c r="G39" s="34"/>
      <c r="H39" s="107" t="s">
        <v>112</v>
      </c>
    </row>
    <row r="40" spans="1:8" ht="12.75" customHeight="1">
      <c r="A40" s="42" t="s">
        <v>245</v>
      </c>
      <c r="B40" s="87"/>
      <c r="C40" s="10"/>
      <c r="D40" s="34">
        <v>1216.9</v>
      </c>
      <c r="E40" s="87"/>
      <c r="F40" s="10"/>
      <c r="G40" s="34">
        <v>301</v>
      </c>
      <c r="H40" s="105">
        <f t="shared" si="0"/>
        <v>24.734982332155475</v>
      </c>
    </row>
    <row r="41" spans="1:8" ht="12.75" customHeight="1" hidden="1">
      <c r="A41" s="64" t="s">
        <v>282</v>
      </c>
      <c r="B41" s="87"/>
      <c r="C41" s="11">
        <f>SUM(C43:C45)</f>
        <v>0</v>
      </c>
      <c r="D41" s="35">
        <f>SUM(D43:D45)</f>
        <v>0</v>
      </c>
      <c r="E41" s="87"/>
      <c r="F41" s="11">
        <f>SUM(F43:F45)</f>
        <v>0</v>
      </c>
      <c r="G41" s="35">
        <f>SUM(G43:G45)</f>
        <v>0</v>
      </c>
      <c r="H41" s="107" t="s">
        <v>112</v>
      </c>
    </row>
    <row r="42" spans="1:8" ht="10.5" customHeight="1" hidden="1">
      <c r="A42" s="63" t="s">
        <v>3</v>
      </c>
      <c r="B42" s="87"/>
      <c r="C42" s="10"/>
      <c r="D42" s="34"/>
      <c r="E42" s="87"/>
      <c r="F42" s="10"/>
      <c r="G42" s="34"/>
      <c r="H42" s="105"/>
    </row>
    <row r="43" spans="1:8" ht="12.75" customHeight="1" hidden="1">
      <c r="A43" s="42" t="s">
        <v>91</v>
      </c>
      <c r="B43" s="87"/>
      <c r="C43" s="10"/>
      <c r="D43" s="34"/>
      <c r="E43" s="87"/>
      <c r="F43" s="10"/>
      <c r="G43" s="34"/>
      <c r="H43" s="105" t="e">
        <f t="shared" si="0"/>
        <v>#DIV/0!</v>
      </c>
    </row>
    <row r="44" spans="1:8" ht="12.75" customHeight="1" hidden="1">
      <c r="A44" s="42" t="s">
        <v>117</v>
      </c>
      <c r="B44" s="87"/>
      <c r="C44" s="10"/>
      <c r="D44" s="33"/>
      <c r="E44" s="87"/>
      <c r="F44" s="10"/>
      <c r="G44" s="33"/>
      <c r="H44" s="105" t="e">
        <f t="shared" si="0"/>
        <v>#DIV/0!</v>
      </c>
    </row>
    <row r="45" spans="1:8" ht="12.75" customHeight="1" hidden="1">
      <c r="A45" s="42" t="s">
        <v>168</v>
      </c>
      <c r="B45" s="87"/>
      <c r="C45" s="10"/>
      <c r="D45" s="34"/>
      <c r="E45" s="87"/>
      <c r="F45" s="10"/>
      <c r="G45" s="34"/>
      <c r="H45" s="107" t="s">
        <v>112</v>
      </c>
    </row>
    <row r="46" spans="1:8" ht="12.75" customHeight="1">
      <c r="A46" s="64" t="s">
        <v>170</v>
      </c>
      <c r="B46" s="88"/>
      <c r="C46" s="11">
        <f>SUM(C48:C58)</f>
        <v>922429.7000000002</v>
      </c>
      <c r="D46" s="35">
        <f>SUM(D48:D58)</f>
        <v>922429.7000000002</v>
      </c>
      <c r="E46" s="11"/>
      <c r="F46" s="11">
        <f>SUM(F48:F58)</f>
        <v>315012.6</v>
      </c>
      <c r="G46" s="35">
        <f>SUM(G48:G58)</f>
        <v>315012.4</v>
      </c>
      <c r="H46" s="106">
        <f>G46/D46*100</f>
        <v>34.15028809241506</v>
      </c>
    </row>
    <row r="47" spans="1:8" ht="10.5" customHeight="1">
      <c r="A47" s="63" t="s">
        <v>3</v>
      </c>
      <c r="B47" s="87"/>
      <c r="C47" s="10"/>
      <c r="D47" s="34"/>
      <c r="E47" s="87"/>
      <c r="F47" s="10"/>
      <c r="G47" s="34"/>
      <c r="H47" s="105"/>
    </row>
    <row r="48" spans="1:8" ht="12.75" customHeight="1">
      <c r="A48" s="42" t="s">
        <v>118</v>
      </c>
      <c r="B48" s="87"/>
      <c r="C48" s="10">
        <v>301449.4</v>
      </c>
      <c r="D48" s="34">
        <v>301449.4</v>
      </c>
      <c r="E48" s="87"/>
      <c r="F48" s="10">
        <v>111056.1</v>
      </c>
      <c r="G48" s="34">
        <v>111056.1</v>
      </c>
      <c r="H48" s="105">
        <f aca="true" t="shared" si="1" ref="H48:H56">G48/D48*100</f>
        <v>36.8407102485525</v>
      </c>
    </row>
    <row r="49" spans="1:8" ht="12.75" customHeight="1">
      <c r="A49" s="42" t="s">
        <v>80</v>
      </c>
      <c r="B49" s="87"/>
      <c r="C49" s="10">
        <v>7500</v>
      </c>
      <c r="D49" s="34">
        <v>7500</v>
      </c>
      <c r="E49" s="87"/>
      <c r="F49" s="10">
        <v>4248</v>
      </c>
      <c r="G49" s="34">
        <v>4248</v>
      </c>
      <c r="H49" s="105">
        <f t="shared" si="1"/>
        <v>56.64</v>
      </c>
    </row>
    <row r="50" spans="1:8" ht="12.75" customHeight="1">
      <c r="A50" s="42" t="s">
        <v>56</v>
      </c>
      <c r="B50" s="87"/>
      <c r="C50" s="10">
        <v>2932</v>
      </c>
      <c r="D50" s="34">
        <v>2932</v>
      </c>
      <c r="E50" s="87"/>
      <c r="F50" s="10">
        <v>6415.4</v>
      </c>
      <c r="G50" s="34">
        <v>6415.3</v>
      </c>
      <c r="H50" s="105">
        <f t="shared" si="1"/>
        <v>218.80286493860845</v>
      </c>
    </row>
    <row r="51" spans="1:8" ht="12.75" customHeight="1">
      <c r="A51" s="42" t="s">
        <v>116</v>
      </c>
      <c r="B51" s="87"/>
      <c r="C51" s="10">
        <v>23.4</v>
      </c>
      <c r="D51" s="34">
        <v>23.4</v>
      </c>
      <c r="E51" s="87"/>
      <c r="F51" s="10">
        <v>5568.6</v>
      </c>
      <c r="G51" s="34">
        <v>5568.6</v>
      </c>
      <c r="H51" s="107" t="s">
        <v>112</v>
      </c>
    </row>
    <row r="52" spans="1:8" ht="12.75" customHeight="1">
      <c r="A52" s="42" t="s">
        <v>290</v>
      </c>
      <c r="B52" s="87"/>
      <c r="C52" s="10"/>
      <c r="D52" s="34"/>
      <c r="E52" s="87"/>
      <c r="F52" s="10">
        <v>3749.3</v>
      </c>
      <c r="G52" s="34">
        <v>3749.3</v>
      </c>
      <c r="H52" s="107" t="s">
        <v>112</v>
      </c>
    </row>
    <row r="53" spans="1:8" ht="12.75" customHeight="1">
      <c r="A53" s="42" t="s">
        <v>219</v>
      </c>
      <c r="B53" s="87"/>
      <c r="C53" s="10">
        <v>4417</v>
      </c>
      <c r="D53" s="34">
        <v>4417</v>
      </c>
      <c r="E53" s="87"/>
      <c r="F53" s="10"/>
      <c r="G53" s="34"/>
      <c r="H53" s="107" t="s">
        <v>112</v>
      </c>
    </row>
    <row r="54" spans="1:8" ht="12.75" customHeight="1">
      <c r="A54" s="42" t="s">
        <v>92</v>
      </c>
      <c r="B54" s="87"/>
      <c r="C54" s="10">
        <v>6988.7</v>
      </c>
      <c r="D54" s="34">
        <v>6988.7</v>
      </c>
      <c r="E54" s="87"/>
      <c r="F54" s="10">
        <v>95902.4</v>
      </c>
      <c r="G54" s="34">
        <v>95902.4</v>
      </c>
      <c r="H54" s="105">
        <f t="shared" si="1"/>
        <v>1372.2494884599423</v>
      </c>
    </row>
    <row r="55" spans="1:8" ht="12.75" customHeight="1" thickBot="1">
      <c r="A55" s="69" t="s">
        <v>220</v>
      </c>
      <c r="B55" s="93"/>
      <c r="C55" s="6">
        <v>594482.9</v>
      </c>
      <c r="D55" s="39">
        <v>594482.9</v>
      </c>
      <c r="E55" s="93"/>
      <c r="F55" s="6">
        <v>87680.3</v>
      </c>
      <c r="G55" s="39">
        <v>87680.3</v>
      </c>
      <c r="H55" s="110">
        <f t="shared" si="1"/>
        <v>14.74900287291695</v>
      </c>
    </row>
    <row r="56" spans="1:8" ht="12.75" customHeight="1">
      <c r="A56" s="42" t="s">
        <v>29</v>
      </c>
      <c r="B56" s="87"/>
      <c r="C56" s="10">
        <v>2028.3</v>
      </c>
      <c r="D56" s="34">
        <v>2028.3</v>
      </c>
      <c r="E56" s="87"/>
      <c r="F56" s="10">
        <v>146.9</v>
      </c>
      <c r="G56" s="34">
        <v>146.9</v>
      </c>
      <c r="H56" s="105">
        <f t="shared" si="1"/>
        <v>7.242518365133363</v>
      </c>
    </row>
    <row r="57" spans="1:8" ht="12.75" customHeight="1">
      <c r="A57" s="42" t="s">
        <v>329</v>
      </c>
      <c r="B57" s="87"/>
      <c r="C57" s="10"/>
      <c r="D57" s="34"/>
      <c r="E57" s="87"/>
      <c r="F57" s="10">
        <v>245.6</v>
      </c>
      <c r="G57" s="34">
        <v>245.5</v>
      </c>
      <c r="H57" s="107" t="s">
        <v>112</v>
      </c>
    </row>
    <row r="58" spans="1:8" ht="12.75" customHeight="1">
      <c r="A58" s="42" t="s">
        <v>31</v>
      </c>
      <c r="B58" s="87"/>
      <c r="C58" s="10">
        <v>2608</v>
      </c>
      <c r="D58" s="34">
        <v>2608</v>
      </c>
      <c r="E58" s="87"/>
      <c r="F58" s="10"/>
      <c r="G58" s="34"/>
      <c r="H58" s="107" t="s">
        <v>112</v>
      </c>
    </row>
    <row r="59" spans="1:8" ht="12.75" customHeight="1">
      <c r="A59" s="64" t="s">
        <v>171</v>
      </c>
      <c r="B59" s="87"/>
      <c r="C59" s="11">
        <f>SUM(C61:C65)</f>
        <v>81547.3</v>
      </c>
      <c r="D59" s="35">
        <f>SUM(D61:D65)</f>
        <v>81547.3</v>
      </c>
      <c r="E59" s="87"/>
      <c r="F59" s="11">
        <f>SUM(F61:F65)</f>
        <v>12974.8</v>
      </c>
      <c r="G59" s="35">
        <f>SUM(G61:G65)</f>
        <v>12974.8</v>
      </c>
      <c r="H59" s="106">
        <f>G59/D59*100</f>
        <v>15.910765899054901</v>
      </c>
    </row>
    <row r="60" spans="1:8" ht="10.5" customHeight="1">
      <c r="A60" s="63" t="s">
        <v>3</v>
      </c>
      <c r="B60" s="87"/>
      <c r="C60" s="10"/>
      <c r="D60" s="35"/>
      <c r="E60" s="87"/>
      <c r="F60" s="10"/>
      <c r="G60" s="35"/>
      <c r="H60" s="105"/>
    </row>
    <row r="61" spans="1:8" ht="12.75" customHeight="1" hidden="1">
      <c r="A61" s="64" t="s">
        <v>78</v>
      </c>
      <c r="B61" s="87"/>
      <c r="C61" s="10"/>
      <c r="D61" s="33"/>
      <c r="E61" s="87"/>
      <c r="F61" s="10"/>
      <c r="G61" s="33"/>
      <c r="H61" s="107" t="s">
        <v>112</v>
      </c>
    </row>
    <row r="62" spans="1:8" ht="12.75" customHeight="1" hidden="1">
      <c r="A62" s="42" t="s">
        <v>221</v>
      </c>
      <c r="B62" s="87"/>
      <c r="C62" s="10"/>
      <c r="D62" s="33"/>
      <c r="E62" s="87"/>
      <c r="F62" s="10"/>
      <c r="G62" s="33"/>
      <c r="H62" s="105" t="e">
        <f>G62/D62*100</f>
        <v>#DIV/0!</v>
      </c>
    </row>
    <row r="63" spans="1:8" ht="12.75" customHeight="1" hidden="1">
      <c r="A63" s="62" t="s">
        <v>79</v>
      </c>
      <c r="B63" s="89"/>
      <c r="C63" s="9"/>
      <c r="D63" s="33"/>
      <c r="E63" s="89"/>
      <c r="F63" s="9"/>
      <c r="G63" s="33"/>
      <c r="H63" s="107" t="s">
        <v>112</v>
      </c>
    </row>
    <row r="64" spans="1:8" ht="12.75" customHeight="1">
      <c r="A64" s="62" t="s">
        <v>95</v>
      </c>
      <c r="B64" s="89"/>
      <c r="C64" s="9">
        <v>81547.3</v>
      </c>
      <c r="D64" s="33">
        <v>81547.3</v>
      </c>
      <c r="E64" s="89"/>
      <c r="F64" s="9">
        <v>12974.8</v>
      </c>
      <c r="G64" s="33">
        <v>12974.8</v>
      </c>
      <c r="H64" s="105">
        <f>G64/D64*100</f>
        <v>15.910765899054901</v>
      </c>
    </row>
    <row r="65" spans="1:8" ht="12.75" customHeight="1" hidden="1">
      <c r="A65" s="62" t="s">
        <v>119</v>
      </c>
      <c r="B65" s="89"/>
      <c r="C65" s="9"/>
      <c r="D65" s="33"/>
      <c r="E65" s="89"/>
      <c r="F65" s="9"/>
      <c r="G65" s="33"/>
      <c r="H65" s="107" t="s">
        <v>112</v>
      </c>
    </row>
    <row r="66" spans="1:8" ht="12.75" customHeight="1">
      <c r="A66" s="61" t="s">
        <v>63</v>
      </c>
      <c r="B66" s="59">
        <f aca="true" t="shared" si="2" ref="B66:G66">B68+B88+B93+B99+B109+B117+B73+B79+B84+B104+B106+B114+B72+B80</f>
        <v>193247</v>
      </c>
      <c r="C66" s="8">
        <f t="shared" si="2"/>
        <v>280093.10000000003</v>
      </c>
      <c r="D66" s="32">
        <f t="shared" si="2"/>
        <v>316946.2</v>
      </c>
      <c r="E66" s="59">
        <f t="shared" si="2"/>
        <v>215959.4</v>
      </c>
      <c r="F66" s="8">
        <f t="shared" si="2"/>
        <v>237798.9</v>
      </c>
      <c r="G66" s="32">
        <f t="shared" si="2"/>
        <v>257084.50000000003</v>
      </c>
      <c r="H66" s="106">
        <f>G66/D66*100</f>
        <v>81.11297753372655</v>
      </c>
    </row>
    <row r="67" spans="1:8" ht="9.75" customHeight="1">
      <c r="A67" s="63" t="s">
        <v>120</v>
      </c>
      <c r="B67" s="90"/>
      <c r="C67" s="12"/>
      <c r="D67" s="36"/>
      <c r="E67" s="90"/>
      <c r="F67" s="12"/>
      <c r="G67" s="36"/>
      <c r="H67" s="105"/>
    </row>
    <row r="68" spans="1:8" ht="12.75" customHeight="1">
      <c r="A68" s="40" t="s">
        <v>121</v>
      </c>
      <c r="B68" s="90">
        <f aca="true" t="shared" si="3" ref="B68:G68">SUM(B69:B71)</f>
        <v>45000</v>
      </c>
      <c r="C68" s="12">
        <f t="shared" si="3"/>
        <v>45000</v>
      </c>
      <c r="D68" s="36">
        <f t="shared" si="3"/>
        <v>34638.899999999994</v>
      </c>
      <c r="E68" s="90">
        <f t="shared" si="3"/>
        <v>45000</v>
      </c>
      <c r="F68" s="12">
        <f t="shared" si="3"/>
        <v>45000</v>
      </c>
      <c r="G68" s="36">
        <f t="shared" si="3"/>
        <v>33074.3</v>
      </c>
      <c r="H68" s="105">
        <f aca="true" t="shared" si="4" ref="H68:H126">G68/D68*100</f>
        <v>95.48311291640326</v>
      </c>
    </row>
    <row r="69" spans="1:8" ht="12.75" customHeight="1">
      <c r="A69" s="40" t="s">
        <v>172</v>
      </c>
      <c r="B69" s="89">
        <v>45000</v>
      </c>
      <c r="C69" s="12">
        <v>45000</v>
      </c>
      <c r="D69" s="36">
        <v>33581.7</v>
      </c>
      <c r="E69" s="89">
        <v>45000</v>
      </c>
      <c r="F69" s="12">
        <v>45000</v>
      </c>
      <c r="G69" s="36">
        <v>32769.3</v>
      </c>
      <c r="H69" s="105">
        <f t="shared" si="4"/>
        <v>97.58082527090649</v>
      </c>
    </row>
    <row r="70" spans="1:8" ht="12.75" customHeight="1" hidden="1">
      <c r="A70" s="40" t="s">
        <v>137</v>
      </c>
      <c r="B70" s="59"/>
      <c r="C70" s="12"/>
      <c r="D70" s="36"/>
      <c r="E70" s="59"/>
      <c r="F70" s="12"/>
      <c r="G70" s="36"/>
      <c r="H70" s="105" t="e">
        <f t="shared" si="4"/>
        <v>#DIV/0!</v>
      </c>
    </row>
    <row r="71" spans="1:8" ht="12.75" customHeight="1">
      <c r="A71" s="42" t="s">
        <v>123</v>
      </c>
      <c r="B71" s="89"/>
      <c r="C71" s="12"/>
      <c r="D71" s="36">
        <v>1057.2</v>
      </c>
      <c r="E71" s="89"/>
      <c r="F71" s="12"/>
      <c r="G71" s="36">
        <v>305</v>
      </c>
      <c r="H71" s="105">
        <f t="shared" si="4"/>
        <v>28.84979190314037</v>
      </c>
    </row>
    <row r="72" spans="1:8" ht="12.75" customHeight="1" hidden="1">
      <c r="A72" s="42" t="s">
        <v>138</v>
      </c>
      <c r="B72" s="89"/>
      <c r="C72" s="12"/>
      <c r="D72" s="36"/>
      <c r="E72" s="89"/>
      <c r="F72" s="12"/>
      <c r="G72" s="36"/>
      <c r="H72" s="105" t="e">
        <f t="shared" si="4"/>
        <v>#DIV/0!</v>
      </c>
    </row>
    <row r="73" spans="1:8" ht="12.75" customHeight="1">
      <c r="A73" s="40" t="s">
        <v>124</v>
      </c>
      <c r="B73" s="90">
        <f aca="true" t="shared" si="5" ref="B73:G73">SUM(B74:B78)</f>
        <v>60000</v>
      </c>
      <c r="C73" s="12">
        <f t="shared" si="5"/>
        <v>119246.8</v>
      </c>
      <c r="D73" s="36">
        <f t="shared" si="5"/>
        <v>121389.8</v>
      </c>
      <c r="E73" s="90">
        <f t="shared" si="5"/>
        <v>61293.4</v>
      </c>
      <c r="F73" s="12">
        <f t="shared" si="5"/>
        <v>75033</v>
      </c>
      <c r="G73" s="36">
        <f t="shared" si="5"/>
        <v>75638.6</v>
      </c>
      <c r="H73" s="105">
        <f t="shared" si="4"/>
        <v>62.31050714310429</v>
      </c>
    </row>
    <row r="74" spans="1:8" ht="12.75" customHeight="1">
      <c r="A74" s="42" t="s">
        <v>122</v>
      </c>
      <c r="B74" s="89"/>
      <c r="C74" s="12"/>
      <c r="D74" s="36"/>
      <c r="E74" s="89"/>
      <c r="F74" s="12"/>
      <c r="G74" s="36"/>
      <c r="H74" s="107" t="s">
        <v>112</v>
      </c>
    </row>
    <row r="75" spans="1:8" ht="12.75" customHeight="1">
      <c r="A75" s="42" t="s">
        <v>125</v>
      </c>
      <c r="B75" s="59"/>
      <c r="C75" s="12">
        <v>57701</v>
      </c>
      <c r="D75" s="36">
        <v>57701.3</v>
      </c>
      <c r="E75" s="99">
        <v>7293.4</v>
      </c>
      <c r="F75" s="12">
        <v>14293.4</v>
      </c>
      <c r="G75" s="36">
        <v>12826.5</v>
      </c>
      <c r="H75" s="105">
        <f t="shared" si="4"/>
        <v>22.229135218790564</v>
      </c>
    </row>
    <row r="76" spans="1:8" ht="12.75" customHeight="1">
      <c r="A76" s="42" t="s">
        <v>129</v>
      </c>
      <c r="B76" s="99">
        <v>60000</v>
      </c>
      <c r="C76" s="12">
        <v>60600.3</v>
      </c>
      <c r="D76" s="36">
        <v>60601</v>
      </c>
      <c r="E76" s="99">
        <v>54000</v>
      </c>
      <c r="F76" s="12">
        <v>60678.4</v>
      </c>
      <c r="G76" s="36">
        <v>61509.3</v>
      </c>
      <c r="H76" s="105">
        <f t="shared" si="4"/>
        <v>101.49882015148266</v>
      </c>
    </row>
    <row r="77" spans="1:8" ht="12.75" customHeight="1">
      <c r="A77" s="42" t="s">
        <v>123</v>
      </c>
      <c r="B77" s="59"/>
      <c r="C77" s="12">
        <v>945.5</v>
      </c>
      <c r="D77" s="36">
        <v>3087.5</v>
      </c>
      <c r="E77" s="59"/>
      <c r="F77" s="12">
        <v>61.2</v>
      </c>
      <c r="G77" s="36">
        <v>1302.8</v>
      </c>
      <c r="H77" s="105">
        <f t="shared" si="4"/>
        <v>42.195951417004046</v>
      </c>
    </row>
    <row r="78" spans="1:8" ht="12.75" customHeight="1" hidden="1">
      <c r="A78" s="42" t="s">
        <v>139</v>
      </c>
      <c r="B78" s="59"/>
      <c r="C78" s="12"/>
      <c r="D78" s="36"/>
      <c r="E78" s="59"/>
      <c r="F78" s="12"/>
      <c r="G78" s="36"/>
      <c r="H78" s="107" t="s">
        <v>112</v>
      </c>
    </row>
    <row r="79" spans="1:8" ht="12.75" customHeight="1">
      <c r="A79" s="40" t="s">
        <v>126</v>
      </c>
      <c r="B79" s="59"/>
      <c r="C79" s="12">
        <v>430.4</v>
      </c>
      <c r="D79" s="36">
        <v>545.5</v>
      </c>
      <c r="E79" s="59"/>
      <c r="F79" s="12">
        <v>177.5</v>
      </c>
      <c r="G79" s="36">
        <v>213</v>
      </c>
      <c r="H79" s="105">
        <f t="shared" si="4"/>
        <v>39.04674610449129</v>
      </c>
    </row>
    <row r="80" spans="1:8" ht="12.75" customHeight="1">
      <c r="A80" s="40" t="s">
        <v>246</v>
      </c>
      <c r="B80" s="99"/>
      <c r="C80" s="55">
        <f>C81+C83+C82</f>
        <v>0</v>
      </c>
      <c r="D80" s="56">
        <f>D81+D83+D82</f>
        <v>7563.8</v>
      </c>
      <c r="E80" s="99"/>
      <c r="F80" s="55">
        <f>F81+F83+F82</f>
        <v>500</v>
      </c>
      <c r="G80" s="56">
        <f>G81+G83+G82</f>
        <v>7770.1</v>
      </c>
      <c r="H80" s="105">
        <f t="shared" si="4"/>
        <v>102.72746503080464</v>
      </c>
    </row>
    <row r="81" spans="1:8" ht="12.75" customHeight="1">
      <c r="A81" s="40" t="s">
        <v>247</v>
      </c>
      <c r="B81" s="59"/>
      <c r="C81" s="12"/>
      <c r="D81" s="36">
        <v>3000</v>
      </c>
      <c r="E81" s="59"/>
      <c r="F81" s="12"/>
      <c r="G81" s="36">
        <v>3000</v>
      </c>
      <c r="H81" s="105">
        <f t="shared" si="4"/>
        <v>100</v>
      </c>
    </row>
    <row r="82" spans="1:8" ht="12.75" customHeight="1">
      <c r="A82" s="42" t="s">
        <v>129</v>
      </c>
      <c r="B82" s="59"/>
      <c r="C82" s="12"/>
      <c r="D82" s="36">
        <v>4208.1</v>
      </c>
      <c r="E82" s="59"/>
      <c r="F82" s="12"/>
      <c r="G82" s="36">
        <v>3516.3</v>
      </c>
      <c r="H82" s="105">
        <f t="shared" si="4"/>
        <v>83.56027660939617</v>
      </c>
    </row>
    <row r="83" spans="1:8" ht="12.75" customHeight="1">
      <c r="A83" s="40" t="s">
        <v>175</v>
      </c>
      <c r="B83" s="59"/>
      <c r="C83" s="12"/>
      <c r="D83" s="36">
        <v>355.7</v>
      </c>
      <c r="E83" s="59"/>
      <c r="F83" s="12">
        <v>500</v>
      </c>
      <c r="G83" s="36">
        <v>1253.8</v>
      </c>
      <c r="H83" s="105">
        <f t="shared" si="4"/>
        <v>352.4880517289851</v>
      </c>
    </row>
    <row r="84" spans="1:8" ht="12.75" customHeight="1">
      <c r="A84" s="42" t="s">
        <v>173</v>
      </c>
      <c r="B84" s="89"/>
      <c r="C84" s="9">
        <f>SUM(C85:C87)</f>
        <v>176.2</v>
      </c>
      <c r="D84" s="33">
        <f>SUM(D85:D87)</f>
        <v>3158.5</v>
      </c>
      <c r="E84" s="89"/>
      <c r="F84" s="9">
        <f>SUM(F85:F87)</f>
        <v>45.7</v>
      </c>
      <c r="G84" s="33">
        <f>SUM(G85:G87)</f>
        <v>3719.2</v>
      </c>
      <c r="H84" s="105">
        <f t="shared" si="4"/>
        <v>117.75209751464301</v>
      </c>
    </row>
    <row r="85" spans="1:8" ht="12.75" customHeight="1">
      <c r="A85" s="42" t="s">
        <v>174</v>
      </c>
      <c r="B85" s="89"/>
      <c r="C85" s="12"/>
      <c r="D85" s="36">
        <v>2875</v>
      </c>
      <c r="E85" s="89"/>
      <c r="F85" s="12"/>
      <c r="G85" s="36">
        <v>2099.2</v>
      </c>
      <c r="H85" s="105">
        <f t="shared" si="4"/>
        <v>73.01565217391304</v>
      </c>
    </row>
    <row r="86" spans="1:8" ht="12.75" customHeight="1" hidden="1">
      <c r="A86" s="42" t="s">
        <v>125</v>
      </c>
      <c r="B86" s="89"/>
      <c r="C86" s="12"/>
      <c r="D86" s="36"/>
      <c r="E86" s="89"/>
      <c r="F86" s="12"/>
      <c r="G86" s="36"/>
      <c r="H86" s="107" t="s">
        <v>112</v>
      </c>
    </row>
    <row r="87" spans="1:8" ht="12.75" customHeight="1">
      <c r="A87" s="42" t="s">
        <v>175</v>
      </c>
      <c r="B87" s="89"/>
      <c r="C87" s="12">
        <v>176.2</v>
      </c>
      <c r="D87" s="36">
        <v>283.5</v>
      </c>
      <c r="E87" s="89"/>
      <c r="F87" s="12">
        <v>45.7</v>
      </c>
      <c r="G87" s="36">
        <v>1620</v>
      </c>
      <c r="H87" s="138">
        <f t="shared" si="4"/>
        <v>571.4285714285714</v>
      </c>
    </row>
    <row r="88" spans="1:8" ht="12.75" customHeight="1">
      <c r="A88" s="42" t="s">
        <v>127</v>
      </c>
      <c r="B88" s="90">
        <f aca="true" t="shared" si="6" ref="B88:G88">SUM(B89:B92)</f>
        <v>26718</v>
      </c>
      <c r="C88" s="12">
        <f t="shared" si="6"/>
        <v>35494.6</v>
      </c>
      <c r="D88" s="36">
        <f t="shared" si="6"/>
        <v>37641.399999999994</v>
      </c>
      <c r="E88" s="90">
        <f t="shared" si="6"/>
        <v>26718</v>
      </c>
      <c r="F88" s="12">
        <f t="shared" si="6"/>
        <v>29700.699999999997</v>
      </c>
      <c r="G88" s="36">
        <f t="shared" si="6"/>
        <v>30595.2</v>
      </c>
      <c r="H88" s="105">
        <f t="shared" si="4"/>
        <v>81.28071750785041</v>
      </c>
    </row>
    <row r="89" spans="1:8" ht="12.75" customHeight="1">
      <c r="A89" s="42" t="s">
        <v>122</v>
      </c>
      <c r="B89" s="89">
        <v>26718</v>
      </c>
      <c r="C89" s="12">
        <v>31523</v>
      </c>
      <c r="D89" s="36">
        <v>31523.1</v>
      </c>
      <c r="E89" s="89">
        <v>26718</v>
      </c>
      <c r="F89" s="12">
        <v>28510.1</v>
      </c>
      <c r="G89" s="36">
        <v>28416</v>
      </c>
      <c r="H89" s="105">
        <f t="shared" si="4"/>
        <v>90.14341863585751</v>
      </c>
    </row>
    <row r="90" spans="1:8" ht="12.75" customHeight="1">
      <c r="A90" s="42" t="s">
        <v>125</v>
      </c>
      <c r="B90" s="89"/>
      <c r="C90" s="12">
        <v>1021.6</v>
      </c>
      <c r="D90" s="36">
        <v>1010.8</v>
      </c>
      <c r="E90" s="89"/>
      <c r="F90" s="12">
        <v>539.3</v>
      </c>
      <c r="G90" s="36">
        <v>538.2</v>
      </c>
      <c r="H90" s="105">
        <f t="shared" si="4"/>
        <v>53.24495449149189</v>
      </c>
    </row>
    <row r="91" spans="1:8" ht="12.75" customHeight="1">
      <c r="A91" s="42" t="s">
        <v>139</v>
      </c>
      <c r="B91" s="89"/>
      <c r="C91" s="12">
        <v>2950</v>
      </c>
      <c r="D91" s="36">
        <v>5000</v>
      </c>
      <c r="E91" s="89"/>
      <c r="F91" s="12"/>
      <c r="G91" s="36">
        <v>950</v>
      </c>
      <c r="H91" s="105">
        <f t="shared" si="4"/>
        <v>19</v>
      </c>
    </row>
    <row r="92" spans="1:8" ht="12.75" customHeight="1">
      <c r="A92" s="42" t="s">
        <v>123</v>
      </c>
      <c r="B92" s="89"/>
      <c r="C92" s="12"/>
      <c r="D92" s="36">
        <v>107.5</v>
      </c>
      <c r="E92" s="89"/>
      <c r="F92" s="12">
        <v>651.3</v>
      </c>
      <c r="G92" s="36">
        <v>691</v>
      </c>
      <c r="H92" s="105">
        <f t="shared" si="4"/>
        <v>642.7906976744187</v>
      </c>
    </row>
    <row r="93" spans="1:8" ht="12.75" customHeight="1">
      <c r="A93" s="42" t="s">
        <v>128</v>
      </c>
      <c r="B93" s="87">
        <f aca="true" t="shared" si="7" ref="B93:G93">SUM(B94:B98)</f>
        <v>23685</v>
      </c>
      <c r="C93" s="10">
        <f t="shared" si="7"/>
        <v>24405</v>
      </c>
      <c r="D93" s="34">
        <f t="shared" si="7"/>
        <v>46075.799999999996</v>
      </c>
      <c r="E93" s="87">
        <f t="shared" si="7"/>
        <v>43621</v>
      </c>
      <c r="F93" s="10">
        <f t="shared" si="7"/>
        <v>47743.600000000006</v>
      </c>
      <c r="G93" s="34">
        <f t="shared" si="7"/>
        <v>47786</v>
      </c>
      <c r="H93" s="105">
        <f t="shared" si="4"/>
        <v>103.71170983466375</v>
      </c>
    </row>
    <row r="94" spans="1:8" ht="12.75" customHeight="1">
      <c r="A94" s="42" t="s">
        <v>122</v>
      </c>
      <c r="B94" s="87">
        <v>23685</v>
      </c>
      <c r="C94" s="10">
        <v>23685</v>
      </c>
      <c r="D94" s="34">
        <v>23685</v>
      </c>
      <c r="E94" s="87">
        <v>17579.8</v>
      </c>
      <c r="F94" s="10">
        <v>17579.8</v>
      </c>
      <c r="G94" s="34">
        <v>17579.8</v>
      </c>
      <c r="H94" s="105">
        <f t="shared" si="4"/>
        <v>74.22334811061853</v>
      </c>
    </row>
    <row r="95" spans="1:8" ht="12.75" customHeight="1">
      <c r="A95" s="42" t="s">
        <v>125</v>
      </c>
      <c r="B95" s="87"/>
      <c r="C95" s="10"/>
      <c r="D95" s="34"/>
      <c r="E95" s="87">
        <v>4041.2</v>
      </c>
      <c r="F95" s="10"/>
      <c r="G95" s="34"/>
      <c r="H95" s="107" t="s">
        <v>112</v>
      </c>
    </row>
    <row r="96" spans="1:8" ht="12.75" customHeight="1">
      <c r="A96" s="42" t="s">
        <v>129</v>
      </c>
      <c r="B96" s="87"/>
      <c r="C96" s="10"/>
      <c r="D96" s="34">
        <v>21662.7</v>
      </c>
      <c r="E96" s="87">
        <v>22000</v>
      </c>
      <c r="F96" s="10">
        <v>21475</v>
      </c>
      <c r="G96" s="34">
        <v>21475</v>
      </c>
      <c r="H96" s="105">
        <f t="shared" si="4"/>
        <v>99.13353367770407</v>
      </c>
    </row>
    <row r="97" spans="1:8" ht="12.75" customHeight="1">
      <c r="A97" s="42" t="s">
        <v>123</v>
      </c>
      <c r="B97" s="87"/>
      <c r="C97" s="10"/>
      <c r="D97" s="34">
        <v>8.1</v>
      </c>
      <c r="E97" s="87"/>
      <c r="F97" s="10">
        <v>7968.8</v>
      </c>
      <c r="G97" s="34">
        <v>8011.2</v>
      </c>
      <c r="H97" s="107" t="s">
        <v>112</v>
      </c>
    </row>
    <row r="98" spans="1:8" ht="12.75" customHeight="1">
      <c r="A98" s="42" t="s">
        <v>139</v>
      </c>
      <c r="B98" s="87"/>
      <c r="C98" s="57">
        <v>720</v>
      </c>
      <c r="D98" s="34">
        <v>720</v>
      </c>
      <c r="E98" s="87"/>
      <c r="F98" s="57">
        <v>720</v>
      </c>
      <c r="G98" s="34">
        <v>720</v>
      </c>
      <c r="H98" s="105">
        <f t="shared" si="4"/>
        <v>100</v>
      </c>
    </row>
    <row r="99" spans="1:8" ht="12.75" customHeight="1">
      <c r="A99" s="42" t="s">
        <v>130</v>
      </c>
      <c r="B99" s="172">
        <f aca="true" t="shared" si="8" ref="B99:G99">B100+B103+B101+B102</f>
        <v>10243</v>
      </c>
      <c r="C99" s="10">
        <f t="shared" si="8"/>
        <v>10280</v>
      </c>
      <c r="D99" s="34">
        <f t="shared" si="8"/>
        <v>10513.4</v>
      </c>
      <c r="E99" s="172">
        <f t="shared" si="8"/>
        <v>8154</v>
      </c>
      <c r="F99" s="10">
        <f t="shared" si="8"/>
        <v>8154</v>
      </c>
      <c r="G99" s="34">
        <f t="shared" si="8"/>
        <v>8676.5</v>
      </c>
      <c r="H99" s="105">
        <f t="shared" si="4"/>
        <v>82.5280118705652</v>
      </c>
    </row>
    <row r="100" spans="1:8" ht="12.75" customHeight="1">
      <c r="A100" s="42" t="s">
        <v>122</v>
      </c>
      <c r="B100" s="87">
        <v>10243</v>
      </c>
      <c r="C100" s="10">
        <v>10243</v>
      </c>
      <c r="D100" s="34">
        <v>10243</v>
      </c>
      <c r="E100" s="87">
        <v>8154</v>
      </c>
      <c r="F100" s="10">
        <v>8154</v>
      </c>
      <c r="G100" s="34">
        <v>8154</v>
      </c>
      <c r="H100" s="105">
        <f t="shared" si="4"/>
        <v>79.60558430147418</v>
      </c>
    </row>
    <row r="101" spans="1:8" ht="12.75" customHeight="1">
      <c r="A101" s="42" t="s">
        <v>125</v>
      </c>
      <c r="B101" s="87"/>
      <c r="C101" s="10"/>
      <c r="D101" s="34">
        <v>22.5</v>
      </c>
      <c r="E101" s="87"/>
      <c r="F101" s="10"/>
      <c r="G101" s="34">
        <v>22.5</v>
      </c>
      <c r="H101" s="105">
        <f t="shared" si="4"/>
        <v>100</v>
      </c>
    </row>
    <row r="102" spans="1:8" ht="12.75" customHeight="1">
      <c r="A102" s="42" t="s">
        <v>139</v>
      </c>
      <c r="B102" s="87"/>
      <c r="C102" s="10"/>
      <c r="D102" s="34">
        <v>200</v>
      </c>
      <c r="E102" s="87"/>
      <c r="F102" s="10"/>
      <c r="G102" s="34">
        <v>500</v>
      </c>
      <c r="H102" s="105">
        <f t="shared" si="4"/>
        <v>250</v>
      </c>
    </row>
    <row r="103" spans="1:8" ht="12.75" customHeight="1">
      <c r="A103" s="42" t="s">
        <v>123</v>
      </c>
      <c r="B103" s="87"/>
      <c r="C103" s="10">
        <v>37</v>
      </c>
      <c r="D103" s="34">
        <v>47.9</v>
      </c>
      <c r="E103" s="87"/>
      <c r="F103" s="10"/>
      <c r="G103" s="34"/>
      <c r="H103" s="107" t="s">
        <v>112</v>
      </c>
    </row>
    <row r="104" spans="1:8" ht="12.75" customHeight="1">
      <c r="A104" s="42" t="s">
        <v>131</v>
      </c>
      <c r="B104" s="87">
        <f aca="true" t="shared" si="9" ref="B104:G104">B105</f>
        <v>0</v>
      </c>
      <c r="C104" s="10">
        <f t="shared" si="9"/>
        <v>0</v>
      </c>
      <c r="D104" s="34">
        <f t="shared" si="9"/>
        <v>84.5</v>
      </c>
      <c r="E104" s="87">
        <f t="shared" si="9"/>
        <v>0</v>
      </c>
      <c r="F104" s="10">
        <f t="shared" si="9"/>
        <v>0</v>
      </c>
      <c r="G104" s="34">
        <f t="shared" si="9"/>
        <v>82.9</v>
      </c>
      <c r="H104" s="105">
        <f t="shared" si="4"/>
        <v>98.10650887573965</v>
      </c>
    </row>
    <row r="105" spans="1:8" ht="12.75" customHeight="1" thickBot="1">
      <c r="A105" s="69" t="s">
        <v>212</v>
      </c>
      <c r="B105" s="93"/>
      <c r="C105" s="6"/>
      <c r="D105" s="39">
        <v>84.5</v>
      </c>
      <c r="E105" s="93"/>
      <c r="F105" s="6"/>
      <c r="G105" s="39">
        <v>82.9</v>
      </c>
      <c r="H105" s="110">
        <f t="shared" si="4"/>
        <v>98.10650887573965</v>
      </c>
    </row>
    <row r="106" spans="1:8" ht="12.75" customHeight="1">
      <c r="A106" s="42" t="s">
        <v>133</v>
      </c>
      <c r="B106" s="87">
        <f aca="true" t="shared" si="10" ref="B106:G106">B107+B108</f>
        <v>0</v>
      </c>
      <c r="C106" s="10">
        <f t="shared" si="10"/>
        <v>0</v>
      </c>
      <c r="D106" s="34">
        <f t="shared" si="10"/>
        <v>3424.4</v>
      </c>
      <c r="E106" s="87">
        <f t="shared" si="10"/>
        <v>0</v>
      </c>
      <c r="F106" s="10">
        <f t="shared" si="10"/>
        <v>0</v>
      </c>
      <c r="G106" s="34">
        <f t="shared" si="10"/>
        <v>6184.6</v>
      </c>
      <c r="H106" s="105">
        <f t="shared" si="4"/>
        <v>180.6039014133863</v>
      </c>
    </row>
    <row r="107" spans="1:8" ht="12.75" customHeight="1">
      <c r="A107" s="42" t="s">
        <v>132</v>
      </c>
      <c r="B107" s="87"/>
      <c r="C107" s="10"/>
      <c r="D107" s="34"/>
      <c r="E107" s="87"/>
      <c r="F107" s="10"/>
      <c r="G107" s="34"/>
      <c r="H107" s="107" t="s">
        <v>112</v>
      </c>
    </row>
    <row r="108" spans="1:8" ht="12.75" customHeight="1">
      <c r="A108" s="42" t="s">
        <v>123</v>
      </c>
      <c r="B108" s="87"/>
      <c r="C108" s="10"/>
      <c r="D108" s="34">
        <v>3424.4</v>
      </c>
      <c r="E108" s="87"/>
      <c r="F108" s="10"/>
      <c r="G108" s="34">
        <v>6184.6</v>
      </c>
      <c r="H108" s="105">
        <f t="shared" si="4"/>
        <v>180.6039014133863</v>
      </c>
    </row>
    <row r="109" spans="1:8" ht="12.75" customHeight="1">
      <c r="A109" s="42" t="s">
        <v>134</v>
      </c>
      <c r="B109" s="87">
        <f aca="true" t="shared" si="11" ref="B109:G109">SUM(B110:B113)</f>
        <v>17601</v>
      </c>
      <c r="C109" s="10">
        <f t="shared" si="11"/>
        <v>35060.1</v>
      </c>
      <c r="D109" s="34">
        <f t="shared" si="11"/>
        <v>35330.1</v>
      </c>
      <c r="E109" s="87">
        <f t="shared" si="11"/>
        <v>27173</v>
      </c>
      <c r="F109" s="10">
        <f t="shared" si="11"/>
        <v>27078</v>
      </c>
      <c r="G109" s="34">
        <f t="shared" si="11"/>
        <v>27299.1</v>
      </c>
      <c r="H109" s="105">
        <f t="shared" si="4"/>
        <v>77.26867458625931</v>
      </c>
    </row>
    <row r="110" spans="1:8" ht="12.75" customHeight="1">
      <c r="A110" s="42" t="s">
        <v>122</v>
      </c>
      <c r="B110" s="87">
        <v>17601</v>
      </c>
      <c r="C110" s="10">
        <v>26094.1</v>
      </c>
      <c r="D110" s="34">
        <v>25473.5</v>
      </c>
      <c r="E110" s="87">
        <v>27173</v>
      </c>
      <c r="F110" s="10">
        <v>27019</v>
      </c>
      <c r="G110" s="34">
        <v>27019</v>
      </c>
      <c r="H110" s="105">
        <f t="shared" si="4"/>
        <v>106.06708932812529</v>
      </c>
    </row>
    <row r="111" spans="1:8" ht="12.75" customHeight="1">
      <c r="A111" s="42" t="s">
        <v>125</v>
      </c>
      <c r="B111" s="87"/>
      <c r="C111" s="10"/>
      <c r="D111" s="34">
        <v>640.6</v>
      </c>
      <c r="E111" s="87"/>
      <c r="F111" s="10"/>
      <c r="G111" s="34"/>
      <c r="H111" s="107" t="s">
        <v>112</v>
      </c>
    </row>
    <row r="112" spans="1:8" ht="12.75" customHeight="1">
      <c r="A112" s="42" t="s">
        <v>123</v>
      </c>
      <c r="B112" s="87"/>
      <c r="C112" s="10"/>
      <c r="D112" s="34">
        <v>250</v>
      </c>
      <c r="E112" s="87"/>
      <c r="F112" s="10">
        <v>59</v>
      </c>
      <c r="G112" s="34">
        <v>69.1</v>
      </c>
      <c r="H112" s="105">
        <f t="shared" si="4"/>
        <v>27.639999999999997</v>
      </c>
    </row>
    <row r="113" spans="1:8" ht="12.75" customHeight="1">
      <c r="A113" s="42" t="s">
        <v>139</v>
      </c>
      <c r="B113" s="87"/>
      <c r="C113" s="10">
        <v>8966</v>
      </c>
      <c r="D113" s="34">
        <v>8966</v>
      </c>
      <c r="E113" s="87"/>
      <c r="F113" s="10"/>
      <c r="G113" s="34">
        <v>211</v>
      </c>
      <c r="H113" s="105">
        <f t="shared" si="4"/>
        <v>2.353334820432746</v>
      </c>
    </row>
    <row r="114" spans="1:8" ht="12.75" customHeight="1">
      <c r="A114" s="42" t="s">
        <v>253</v>
      </c>
      <c r="B114" s="87">
        <f aca="true" t="shared" si="12" ref="B114:G114">B115+B116</f>
        <v>0</v>
      </c>
      <c r="C114" s="10">
        <f t="shared" si="12"/>
        <v>0</v>
      </c>
      <c r="D114" s="34">
        <f t="shared" si="12"/>
        <v>6319.4</v>
      </c>
      <c r="E114" s="87">
        <f t="shared" si="12"/>
        <v>0</v>
      </c>
      <c r="F114" s="10">
        <f t="shared" si="12"/>
        <v>0</v>
      </c>
      <c r="G114" s="34">
        <f t="shared" si="12"/>
        <v>6585.7</v>
      </c>
      <c r="H114" s="105">
        <f t="shared" si="4"/>
        <v>104.21400765895497</v>
      </c>
    </row>
    <row r="115" spans="1:8" ht="12.75" customHeight="1">
      <c r="A115" s="42" t="s">
        <v>212</v>
      </c>
      <c r="B115" s="87"/>
      <c r="C115" s="10"/>
      <c r="D115" s="34">
        <v>6.4</v>
      </c>
      <c r="E115" s="87"/>
      <c r="F115" s="10"/>
      <c r="G115" s="34">
        <v>102</v>
      </c>
      <c r="H115" s="105">
        <f t="shared" si="4"/>
        <v>1593.75</v>
      </c>
    </row>
    <row r="116" spans="1:8" ht="12.75" customHeight="1">
      <c r="A116" s="42" t="s">
        <v>139</v>
      </c>
      <c r="B116" s="87"/>
      <c r="C116" s="10"/>
      <c r="D116" s="34">
        <v>6313</v>
      </c>
      <c r="E116" s="87"/>
      <c r="F116" s="10"/>
      <c r="G116" s="34">
        <v>6483.7</v>
      </c>
      <c r="H116" s="105">
        <f t="shared" si="4"/>
        <v>102.70394424204024</v>
      </c>
    </row>
    <row r="117" spans="1:8" ht="12.75" customHeight="1">
      <c r="A117" s="42" t="s">
        <v>135</v>
      </c>
      <c r="B117" s="87">
        <f aca="true" t="shared" si="13" ref="B117:G117">B118+B120+B119</f>
        <v>10000</v>
      </c>
      <c r="C117" s="10">
        <f t="shared" si="13"/>
        <v>10000</v>
      </c>
      <c r="D117" s="34">
        <f t="shared" si="13"/>
        <v>10260.7</v>
      </c>
      <c r="E117" s="87">
        <f t="shared" si="13"/>
        <v>4000</v>
      </c>
      <c r="F117" s="10">
        <f t="shared" si="13"/>
        <v>4366.4</v>
      </c>
      <c r="G117" s="34">
        <f t="shared" si="13"/>
        <v>9459.3</v>
      </c>
      <c r="H117" s="105">
        <f t="shared" si="4"/>
        <v>92.1896166928182</v>
      </c>
    </row>
    <row r="118" spans="1:8" ht="12.75" customHeight="1">
      <c r="A118" s="42" t="s">
        <v>136</v>
      </c>
      <c r="B118" s="87">
        <v>10000</v>
      </c>
      <c r="C118" s="10">
        <v>10000</v>
      </c>
      <c r="D118" s="34">
        <v>6522.1</v>
      </c>
      <c r="E118" s="87">
        <v>4000</v>
      </c>
      <c r="F118" s="10">
        <v>4148.7</v>
      </c>
      <c r="G118" s="34">
        <v>8812.9</v>
      </c>
      <c r="H118" s="105">
        <f t="shared" si="4"/>
        <v>135.1236564910075</v>
      </c>
    </row>
    <row r="119" spans="1:8" ht="12.75" customHeight="1" hidden="1">
      <c r="A119" s="42" t="s">
        <v>248</v>
      </c>
      <c r="B119" s="87"/>
      <c r="C119" s="10"/>
      <c r="D119" s="34"/>
      <c r="E119" s="87"/>
      <c r="F119" s="10"/>
      <c r="G119" s="34"/>
      <c r="H119" s="107" t="s">
        <v>112</v>
      </c>
    </row>
    <row r="120" spans="1:8" ht="12.75" customHeight="1">
      <c r="A120" s="42" t="s">
        <v>249</v>
      </c>
      <c r="B120" s="87"/>
      <c r="C120" s="10"/>
      <c r="D120" s="34">
        <v>3738.6</v>
      </c>
      <c r="E120" s="87"/>
      <c r="F120" s="10">
        <v>217.7</v>
      </c>
      <c r="G120" s="34">
        <v>646.4</v>
      </c>
      <c r="H120" s="105">
        <f t="shared" si="4"/>
        <v>17.289894612956722</v>
      </c>
    </row>
    <row r="121" spans="1:8" ht="12.75" customHeight="1">
      <c r="A121" s="64" t="s">
        <v>64</v>
      </c>
      <c r="B121" s="88">
        <f aca="true" t="shared" si="14" ref="B121:G121">SUM(B122:B128)</f>
        <v>0</v>
      </c>
      <c r="C121" s="11">
        <f t="shared" si="14"/>
        <v>39218.9</v>
      </c>
      <c r="D121" s="35">
        <f t="shared" si="14"/>
        <v>42275.2</v>
      </c>
      <c r="E121" s="88">
        <f t="shared" si="14"/>
        <v>18706.6</v>
      </c>
      <c r="F121" s="11">
        <f t="shared" si="14"/>
        <v>20564.6</v>
      </c>
      <c r="G121" s="35">
        <f t="shared" si="14"/>
        <v>25004.6</v>
      </c>
      <c r="H121" s="106">
        <f t="shared" si="4"/>
        <v>59.147206873060334</v>
      </c>
    </row>
    <row r="122" spans="1:8" ht="12.75" customHeight="1">
      <c r="A122" s="62" t="s">
        <v>65</v>
      </c>
      <c r="B122" s="87"/>
      <c r="C122" s="10">
        <v>37412</v>
      </c>
      <c r="D122" s="34">
        <v>36916.1</v>
      </c>
      <c r="E122" s="87">
        <v>18706.6</v>
      </c>
      <c r="F122" s="10">
        <v>18706.6</v>
      </c>
      <c r="G122" s="34">
        <v>19500.6</v>
      </c>
      <c r="H122" s="105">
        <f t="shared" si="4"/>
        <v>52.82410655513448</v>
      </c>
    </row>
    <row r="123" spans="1:8" ht="12.75" customHeight="1">
      <c r="A123" s="62" t="s">
        <v>176</v>
      </c>
      <c r="B123" s="87"/>
      <c r="C123" s="10"/>
      <c r="D123" s="34"/>
      <c r="E123" s="87"/>
      <c r="F123" s="10"/>
      <c r="G123" s="34">
        <v>37.5</v>
      </c>
      <c r="H123" s="107" t="s">
        <v>112</v>
      </c>
    </row>
    <row r="124" spans="1:8" ht="12.75" customHeight="1">
      <c r="A124" s="62" t="s">
        <v>177</v>
      </c>
      <c r="B124" s="87"/>
      <c r="C124" s="10"/>
      <c r="D124" s="34"/>
      <c r="E124" s="87"/>
      <c r="F124" s="10"/>
      <c r="G124" s="34">
        <v>550.2</v>
      </c>
      <c r="H124" s="107" t="s">
        <v>112</v>
      </c>
    </row>
    <row r="125" spans="1:8" ht="12.75" customHeight="1">
      <c r="A125" s="62" t="s">
        <v>140</v>
      </c>
      <c r="B125" s="87"/>
      <c r="C125" s="10"/>
      <c r="D125" s="34">
        <v>2150</v>
      </c>
      <c r="E125" s="87"/>
      <c r="F125" s="10"/>
      <c r="G125" s="34">
        <v>2658.3</v>
      </c>
      <c r="H125" s="105">
        <f t="shared" si="4"/>
        <v>123.6418604651163</v>
      </c>
    </row>
    <row r="126" spans="1:8" ht="12.75" customHeight="1">
      <c r="A126" s="62" t="s">
        <v>66</v>
      </c>
      <c r="B126" s="87"/>
      <c r="C126" s="10">
        <v>1806.9</v>
      </c>
      <c r="D126" s="34">
        <v>3136.6</v>
      </c>
      <c r="E126" s="87"/>
      <c r="F126" s="10">
        <v>1858</v>
      </c>
      <c r="G126" s="34">
        <v>2258</v>
      </c>
      <c r="H126" s="105">
        <f t="shared" si="4"/>
        <v>71.98877765733597</v>
      </c>
    </row>
    <row r="127" spans="1:8" ht="12.75" customHeight="1">
      <c r="A127" s="62" t="s">
        <v>67</v>
      </c>
      <c r="B127" s="87"/>
      <c r="C127" s="10"/>
      <c r="D127" s="34">
        <v>72.5</v>
      </c>
      <c r="E127" s="87"/>
      <c r="F127" s="10"/>
      <c r="G127" s="34"/>
      <c r="H127" s="107" t="s">
        <v>112</v>
      </c>
    </row>
    <row r="128" spans="1:8" ht="12.75" customHeight="1" hidden="1">
      <c r="A128" s="42" t="s">
        <v>254</v>
      </c>
      <c r="B128" s="87"/>
      <c r="C128" s="10"/>
      <c r="D128" s="34"/>
      <c r="E128" s="87"/>
      <c r="F128" s="10"/>
      <c r="G128" s="34"/>
      <c r="H128" s="107" t="s">
        <v>112</v>
      </c>
    </row>
    <row r="129" spans="1:8" ht="12.75" customHeight="1">
      <c r="A129" s="61" t="s">
        <v>40</v>
      </c>
      <c r="B129" s="87"/>
      <c r="C129" s="11">
        <v>15581</v>
      </c>
      <c r="D129" s="32">
        <v>22988.5</v>
      </c>
      <c r="E129" s="87"/>
      <c r="F129" s="11">
        <v>15306.5</v>
      </c>
      <c r="G129" s="32">
        <v>18052.2</v>
      </c>
      <c r="H129" s="106">
        <f>G129/D129*100</f>
        <v>78.52708963177241</v>
      </c>
    </row>
    <row r="130" spans="1:8" ht="21.75" customHeight="1" thickBot="1">
      <c r="A130" s="65" t="s">
        <v>4</v>
      </c>
      <c r="B130" s="91">
        <f>B10+B12+B13+B66+B129+B46+B121</f>
        <v>2975179</v>
      </c>
      <c r="C130" s="13">
        <f>C10+C12+C13+C46+C59+C66+C121+C129+C41</f>
        <v>9281355</v>
      </c>
      <c r="D130" s="37">
        <f>D10+D12+D13+D46+D59+D66+D121+D129+D41</f>
        <v>9471433</v>
      </c>
      <c r="E130" s="91">
        <f>E10+E12+E13+E66+E129+E46+E121</f>
        <v>3209466</v>
      </c>
      <c r="F130" s="13">
        <f>F10+F12+F13+F46+F59+F66+F121+F129+F41</f>
        <v>8835364.199999997</v>
      </c>
      <c r="G130" s="37">
        <f>G10+G12+G13+G46+G59+G66+G121+G129+G41</f>
        <v>8888478.299999997</v>
      </c>
      <c r="H130" s="108">
        <f>G130/D130*100</f>
        <v>93.84512670891509</v>
      </c>
    </row>
    <row r="131" spans="1:8" ht="21.75" customHeight="1">
      <c r="A131" s="61" t="s">
        <v>7</v>
      </c>
      <c r="B131" s="59"/>
      <c r="C131" s="10"/>
      <c r="D131" s="34"/>
      <c r="E131" s="59"/>
      <c r="F131" s="10"/>
      <c r="G131" s="34"/>
      <c r="H131" s="105"/>
    </row>
    <row r="132" spans="1:8" ht="19.5" customHeight="1">
      <c r="A132" s="61" t="s">
        <v>15</v>
      </c>
      <c r="B132" s="59">
        <f aca="true" t="shared" si="15" ref="B132:G132">B133+B146</f>
        <v>41579</v>
      </c>
      <c r="C132" s="8">
        <f t="shared" si="15"/>
        <v>53903</v>
      </c>
      <c r="D132" s="32">
        <f t="shared" si="15"/>
        <v>50260.600000000006</v>
      </c>
      <c r="E132" s="59">
        <f t="shared" si="15"/>
        <v>43400</v>
      </c>
      <c r="F132" s="8">
        <f t="shared" si="15"/>
        <v>49510</v>
      </c>
      <c r="G132" s="32">
        <f t="shared" si="15"/>
        <v>41467.6</v>
      </c>
      <c r="H132" s="106">
        <f>G132/D132*100</f>
        <v>82.50518298627551</v>
      </c>
    </row>
    <row r="133" spans="1:8" ht="15" customHeight="1">
      <c r="A133" s="66" t="s">
        <v>44</v>
      </c>
      <c r="B133" s="92">
        <f aca="true" t="shared" si="16" ref="B133:G133">SUM(B135:B145)</f>
        <v>41579</v>
      </c>
      <c r="C133" s="14">
        <f t="shared" si="16"/>
        <v>53748</v>
      </c>
      <c r="D133" s="38">
        <f t="shared" si="16"/>
        <v>50105.600000000006</v>
      </c>
      <c r="E133" s="92">
        <f t="shared" si="16"/>
        <v>40400</v>
      </c>
      <c r="F133" s="14">
        <f t="shared" si="16"/>
        <v>48716</v>
      </c>
      <c r="G133" s="38">
        <f t="shared" si="16"/>
        <v>40673.6</v>
      </c>
      <c r="H133" s="109">
        <f>G133/D133*100</f>
        <v>81.17575680163493</v>
      </c>
    </row>
    <row r="134" spans="1:8" ht="10.5" customHeight="1">
      <c r="A134" s="63" t="s">
        <v>3</v>
      </c>
      <c r="B134" s="87"/>
      <c r="C134" s="10"/>
      <c r="D134" s="34"/>
      <c r="E134" s="87"/>
      <c r="F134" s="10"/>
      <c r="G134" s="34"/>
      <c r="H134" s="105"/>
    </row>
    <row r="135" spans="1:8" ht="12.75" customHeight="1">
      <c r="A135" s="42" t="s">
        <v>8</v>
      </c>
      <c r="B135" s="87">
        <v>18746.2</v>
      </c>
      <c r="C135" s="10">
        <v>17246.2</v>
      </c>
      <c r="D135" s="34">
        <v>16736.2</v>
      </c>
      <c r="E135" s="87">
        <v>18747</v>
      </c>
      <c r="F135" s="10">
        <v>18747</v>
      </c>
      <c r="G135" s="34">
        <v>14101</v>
      </c>
      <c r="H135" s="105">
        <f aca="true" t="shared" si="17" ref="H135:H140">G135/D135*100</f>
        <v>84.2544902666077</v>
      </c>
    </row>
    <row r="136" spans="1:8" ht="12.75" customHeight="1">
      <c r="A136" s="42" t="s">
        <v>9</v>
      </c>
      <c r="B136" s="87">
        <v>4767</v>
      </c>
      <c r="C136" s="10">
        <v>4767</v>
      </c>
      <c r="D136" s="34">
        <v>4561.4</v>
      </c>
      <c r="E136" s="87">
        <v>4767</v>
      </c>
      <c r="F136" s="10">
        <v>4767</v>
      </c>
      <c r="G136" s="34">
        <v>3633.1</v>
      </c>
      <c r="H136" s="105">
        <f t="shared" si="17"/>
        <v>79.64879203753235</v>
      </c>
    </row>
    <row r="137" spans="1:8" ht="12.75" customHeight="1">
      <c r="A137" s="42" t="s">
        <v>10</v>
      </c>
      <c r="B137" s="87">
        <v>1206</v>
      </c>
      <c r="C137" s="10">
        <v>1206</v>
      </c>
      <c r="D137" s="34">
        <v>1024.2</v>
      </c>
      <c r="E137" s="87">
        <v>1150</v>
      </c>
      <c r="F137" s="10">
        <v>1300</v>
      </c>
      <c r="G137" s="34">
        <v>992.8</v>
      </c>
      <c r="H137" s="105">
        <f t="shared" si="17"/>
        <v>96.93419254051943</v>
      </c>
    </row>
    <row r="138" spans="1:8" ht="12.75" customHeight="1">
      <c r="A138" s="42" t="s">
        <v>11</v>
      </c>
      <c r="B138" s="87">
        <v>8104.8</v>
      </c>
      <c r="C138" s="10">
        <v>12578.8</v>
      </c>
      <c r="D138" s="34">
        <v>10360.5</v>
      </c>
      <c r="E138" s="87">
        <v>7581</v>
      </c>
      <c r="F138" s="10">
        <v>9041</v>
      </c>
      <c r="G138" s="34">
        <v>7715.7</v>
      </c>
      <c r="H138" s="105">
        <f t="shared" si="17"/>
        <v>74.47227450412625</v>
      </c>
    </row>
    <row r="139" spans="1:8" ht="12.75" customHeight="1" hidden="1">
      <c r="A139" s="42" t="s">
        <v>32</v>
      </c>
      <c r="B139" s="87"/>
      <c r="C139" s="10"/>
      <c r="D139" s="34"/>
      <c r="E139" s="87"/>
      <c r="F139" s="10"/>
      <c r="G139" s="34"/>
      <c r="H139" s="105" t="e">
        <f t="shared" si="17"/>
        <v>#DIV/0!</v>
      </c>
    </row>
    <row r="140" spans="1:8" ht="12.75" customHeight="1">
      <c r="A140" s="42" t="s">
        <v>33</v>
      </c>
      <c r="B140" s="87">
        <v>2000</v>
      </c>
      <c r="C140" s="10">
        <v>2000</v>
      </c>
      <c r="D140" s="34">
        <v>1599.5</v>
      </c>
      <c r="E140" s="87">
        <v>500</v>
      </c>
      <c r="F140" s="10">
        <v>500</v>
      </c>
      <c r="G140" s="34"/>
      <c r="H140" s="105">
        <f t="shared" si="17"/>
        <v>0</v>
      </c>
    </row>
    <row r="141" spans="1:8" ht="12.75" customHeight="1">
      <c r="A141" s="42" t="s">
        <v>330</v>
      </c>
      <c r="B141" s="87"/>
      <c r="C141" s="10"/>
      <c r="D141" s="34"/>
      <c r="E141" s="87"/>
      <c r="F141" s="10">
        <v>4000</v>
      </c>
      <c r="G141" s="34">
        <v>4000</v>
      </c>
      <c r="H141" s="107" t="s">
        <v>112</v>
      </c>
    </row>
    <row r="142" spans="1:8" ht="12.75" customHeight="1" hidden="1">
      <c r="A142" s="67" t="s">
        <v>141</v>
      </c>
      <c r="B142" s="87"/>
      <c r="C142" s="10"/>
      <c r="D142" s="34"/>
      <c r="E142" s="87"/>
      <c r="F142" s="10"/>
      <c r="G142" s="34"/>
      <c r="H142" s="107" t="s">
        <v>112</v>
      </c>
    </row>
    <row r="143" spans="1:8" ht="12.75" customHeight="1" hidden="1">
      <c r="A143" s="42" t="s">
        <v>96</v>
      </c>
      <c r="B143" s="87"/>
      <c r="C143" s="10"/>
      <c r="D143" s="34"/>
      <c r="E143" s="87"/>
      <c r="F143" s="10"/>
      <c r="G143" s="34"/>
      <c r="H143" s="107" t="s">
        <v>112</v>
      </c>
    </row>
    <row r="144" spans="1:8" ht="12.75" customHeight="1" hidden="1">
      <c r="A144" s="42" t="s">
        <v>57</v>
      </c>
      <c r="B144" s="87"/>
      <c r="C144" s="10"/>
      <c r="D144" s="34"/>
      <c r="E144" s="87"/>
      <c r="F144" s="10"/>
      <c r="G144" s="34"/>
      <c r="H144" s="105" t="e">
        <f>G144/D144*100</f>
        <v>#DIV/0!</v>
      </c>
    </row>
    <row r="145" spans="1:8" ht="12.75" customHeight="1">
      <c r="A145" s="42" t="s">
        <v>12</v>
      </c>
      <c r="B145" s="87">
        <v>6755</v>
      </c>
      <c r="C145" s="10">
        <v>15950</v>
      </c>
      <c r="D145" s="34">
        <v>15823.8</v>
      </c>
      <c r="E145" s="87">
        <v>7655</v>
      </c>
      <c r="F145" s="10">
        <v>10361</v>
      </c>
      <c r="G145" s="34">
        <v>10231</v>
      </c>
      <c r="H145" s="105">
        <f>G145/D145*100</f>
        <v>64.65577168568865</v>
      </c>
    </row>
    <row r="146" spans="1:8" ht="15" customHeight="1">
      <c r="A146" s="66" t="s">
        <v>45</v>
      </c>
      <c r="B146" s="92">
        <f aca="true" t="shared" si="18" ref="B146:G146">SUM(B148:B151)</f>
        <v>0</v>
      </c>
      <c r="C146" s="14">
        <f t="shared" si="18"/>
        <v>155</v>
      </c>
      <c r="D146" s="38">
        <f t="shared" si="18"/>
        <v>155</v>
      </c>
      <c r="E146" s="92">
        <f t="shared" si="18"/>
        <v>3000</v>
      </c>
      <c r="F146" s="14">
        <f t="shared" si="18"/>
        <v>794</v>
      </c>
      <c r="G146" s="38">
        <f t="shared" si="18"/>
        <v>794</v>
      </c>
      <c r="H146" s="109">
        <f>G146/D146*100</f>
        <v>512.258064516129</v>
      </c>
    </row>
    <row r="147" spans="1:8" ht="10.5" customHeight="1">
      <c r="A147" s="63" t="s">
        <v>3</v>
      </c>
      <c r="B147" s="87"/>
      <c r="C147" s="10"/>
      <c r="D147" s="34"/>
      <c r="E147" s="87"/>
      <c r="F147" s="10"/>
      <c r="G147" s="34"/>
      <c r="H147" s="105"/>
    </row>
    <row r="148" spans="1:8" ht="12.75" customHeight="1">
      <c r="A148" s="67" t="s">
        <v>331</v>
      </c>
      <c r="B148" s="87"/>
      <c r="C148" s="10"/>
      <c r="D148" s="34"/>
      <c r="E148" s="87">
        <v>3000</v>
      </c>
      <c r="F148" s="10"/>
      <c r="G148" s="34"/>
      <c r="H148" s="107" t="s">
        <v>112</v>
      </c>
    </row>
    <row r="149" spans="1:8" ht="12.75" customHeight="1" hidden="1">
      <c r="A149" s="40" t="s">
        <v>96</v>
      </c>
      <c r="B149" s="87"/>
      <c r="C149" s="10"/>
      <c r="D149" s="34"/>
      <c r="E149" s="87"/>
      <c r="F149" s="10"/>
      <c r="G149" s="34"/>
      <c r="H149" s="107" t="s">
        <v>112</v>
      </c>
    </row>
    <row r="150" spans="1:8" ht="12.75" customHeight="1" hidden="1">
      <c r="A150" s="40" t="s">
        <v>54</v>
      </c>
      <c r="B150" s="87"/>
      <c r="C150" s="10"/>
      <c r="D150" s="34"/>
      <c r="E150" s="87"/>
      <c r="F150" s="10"/>
      <c r="G150" s="34"/>
      <c r="H150" s="107" t="s">
        <v>112</v>
      </c>
    </row>
    <row r="151" spans="1:8" ht="12.75" customHeight="1" thickBot="1">
      <c r="A151" s="68" t="s">
        <v>12</v>
      </c>
      <c r="B151" s="93"/>
      <c r="C151" s="6">
        <v>155</v>
      </c>
      <c r="D151" s="39">
        <v>155</v>
      </c>
      <c r="E151" s="93"/>
      <c r="F151" s="6">
        <v>794</v>
      </c>
      <c r="G151" s="39">
        <v>794</v>
      </c>
      <c r="H151" s="110">
        <f>G151/D151*100</f>
        <v>512.258064516129</v>
      </c>
    </row>
    <row r="152" spans="1:8" ht="19.5" customHeight="1">
      <c r="A152" s="61" t="s">
        <v>16</v>
      </c>
      <c r="B152" s="59">
        <f>B153</f>
        <v>289093</v>
      </c>
      <c r="C152" s="8">
        <f>C153+C175</f>
        <v>298281.3</v>
      </c>
      <c r="D152" s="135">
        <f>D153+D175</f>
        <v>287689.39999999997</v>
      </c>
      <c r="E152" s="59">
        <f>E153+E175</f>
        <v>296656</v>
      </c>
      <c r="F152" s="8">
        <f>F153+F175</f>
        <v>302972.3</v>
      </c>
      <c r="G152" s="135">
        <f>G153+G175</f>
        <v>272818.4999999999</v>
      </c>
      <c r="H152" s="136">
        <f>G152/D152*100</f>
        <v>94.83091834457575</v>
      </c>
    </row>
    <row r="153" spans="1:8" ht="15" customHeight="1">
      <c r="A153" s="66" t="s">
        <v>44</v>
      </c>
      <c r="B153" s="92">
        <f aca="true" t="shared" si="19" ref="B153:G153">SUM(B155:B174)</f>
        <v>289093</v>
      </c>
      <c r="C153" s="14">
        <f t="shared" si="19"/>
        <v>296121.3</v>
      </c>
      <c r="D153" s="169">
        <f t="shared" si="19"/>
        <v>285950.6</v>
      </c>
      <c r="E153" s="92">
        <f t="shared" si="19"/>
        <v>293649.2</v>
      </c>
      <c r="F153" s="14">
        <f t="shared" si="19"/>
        <v>302640.3</v>
      </c>
      <c r="G153" s="169">
        <f t="shared" si="19"/>
        <v>272508.3999999999</v>
      </c>
      <c r="H153" s="137">
        <f>G153/D153*100</f>
        <v>95.29911809941994</v>
      </c>
    </row>
    <row r="154" spans="1:8" ht="10.5" customHeight="1">
      <c r="A154" s="63" t="s">
        <v>3</v>
      </c>
      <c r="B154" s="87"/>
      <c r="C154" s="10"/>
      <c r="D154" s="17"/>
      <c r="E154" s="87"/>
      <c r="F154" s="10"/>
      <c r="G154" s="17"/>
      <c r="H154" s="138"/>
    </row>
    <row r="155" spans="1:8" ht="12.75" customHeight="1">
      <c r="A155" s="42" t="s">
        <v>13</v>
      </c>
      <c r="B155" s="87">
        <v>134207</v>
      </c>
      <c r="C155" s="10">
        <v>134207</v>
      </c>
      <c r="D155" s="17">
        <v>133384.1</v>
      </c>
      <c r="E155" s="87">
        <v>134207</v>
      </c>
      <c r="F155" s="10">
        <v>136247</v>
      </c>
      <c r="G155" s="17">
        <v>120912.5</v>
      </c>
      <c r="H155" s="138">
        <f aca="true" t="shared" si="20" ref="H155:H164">G155/D155*100</f>
        <v>90.64986006577995</v>
      </c>
    </row>
    <row r="156" spans="1:8" ht="12.75" customHeight="1">
      <c r="A156" s="42" t="s">
        <v>9</v>
      </c>
      <c r="B156" s="87">
        <v>45436</v>
      </c>
      <c r="C156" s="10">
        <v>45436</v>
      </c>
      <c r="D156" s="17">
        <v>45136.4</v>
      </c>
      <c r="E156" s="87">
        <v>45321</v>
      </c>
      <c r="F156" s="10">
        <v>45321</v>
      </c>
      <c r="G156" s="17">
        <v>41423.8</v>
      </c>
      <c r="H156" s="138">
        <f t="shared" si="20"/>
        <v>91.77470954706179</v>
      </c>
    </row>
    <row r="157" spans="1:8" ht="12.75" customHeight="1">
      <c r="A157" s="42" t="s">
        <v>286</v>
      </c>
      <c r="B157" s="87">
        <v>200</v>
      </c>
      <c r="C157" s="10">
        <v>200</v>
      </c>
      <c r="D157" s="17">
        <v>154.7</v>
      </c>
      <c r="E157" s="87">
        <v>200</v>
      </c>
      <c r="F157" s="10">
        <v>200</v>
      </c>
      <c r="G157" s="17">
        <v>168.1</v>
      </c>
      <c r="H157" s="138">
        <f t="shared" si="20"/>
        <v>108.66192630898514</v>
      </c>
    </row>
    <row r="158" spans="1:8" ht="12.75" customHeight="1">
      <c r="A158" s="42" t="s">
        <v>11</v>
      </c>
      <c r="B158" s="87">
        <v>35808</v>
      </c>
      <c r="C158" s="10">
        <v>36608</v>
      </c>
      <c r="D158" s="17">
        <v>32012.8</v>
      </c>
      <c r="E158" s="87">
        <v>35864</v>
      </c>
      <c r="F158" s="10">
        <v>36314</v>
      </c>
      <c r="G158" s="17">
        <v>31288.3</v>
      </c>
      <c r="H158" s="138">
        <f t="shared" si="20"/>
        <v>97.73684276289484</v>
      </c>
    </row>
    <row r="159" spans="1:8" ht="12.75" customHeight="1">
      <c r="A159" s="42" t="s">
        <v>83</v>
      </c>
      <c r="B159" s="87">
        <v>40</v>
      </c>
      <c r="C159" s="10">
        <v>40</v>
      </c>
      <c r="D159" s="17">
        <v>33.6</v>
      </c>
      <c r="E159" s="87">
        <v>40</v>
      </c>
      <c r="F159" s="10">
        <v>40</v>
      </c>
      <c r="G159" s="17">
        <v>1.3</v>
      </c>
      <c r="H159" s="138">
        <f t="shared" si="20"/>
        <v>3.869047619047619</v>
      </c>
    </row>
    <row r="160" spans="1:8" ht="12.75" customHeight="1">
      <c r="A160" s="42" t="s">
        <v>14</v>
      </c>
      <c r="B160" s="87">
        <v>152</v>
      </c>
      <c r="C160" s="10">
        <v>152</v>
      </c>
      <c r="D160" s="17">
        <v>114.5</v>
      </c>
      <c r="E160" s="87">
        <v>152</v>
      </c>
      <c r="F160" s="10">
        <v>152</v>
      </c>
      <c r="G160" s="17">
        <v>113.1</v>
      </c>
      <c r="H160" s="138">
        <f t="shared" si="20"/>
        <v>98.7772925764192</v>
      </c>
    </row>
    <row r="161" spans="1:8" ht="12.75" customHeight="1" hidden="1">
      <c r="A161" s="42" t="s">
        <v>178</v>
      </c>
      <c r="B161" s="87"/>
      <c r="C161" s="10"/>
      <c r="D161" s="17"/>
      <c r="E161" s="87"/>
      <c r="F161" s="10"/>
      <c r="G161" s="17"/>
      <c r="H161" s="138" t="e">
        <f t="shared" si="20"/>
        <v>#DIV/0!</v>
      </c>
    </row>
    <row r="162" spans="1:8" ht="12.75" customHeight="1" hidden="1">
      <c r="A162" s="42" t="s">
        <v>179</v>
      </c>
      <c r="B162" s="87"/>
      <c r="C162" s="10"/>
      <c r="D162" s="17"/>
      <c r="E162" s="87"/>
      <c r="F162" s="10"/>
      <c r="G162" s="17"/>
      <c r="H162" s="138" t="e">
        <f t="shared" si="20"/>
        <v>#DIV/0!</v>
      </c>
    </row>
    <row r="163" spans="1:8" ht="12.75" customHeight="1">
      <c r="A163" s="42" t="s">
        <v>287</v>
      </c>
      <c r="B163" s="87">
        <v>73250</v>
      </c>
      <c r="C163" s="10">
        <v>73250</v>
      </c>
      <c r="D163" s="17">
        <v>72737.3</v>
      </c>
      <c r="E163" s="87">
        <v>74842</v>
      </c>
      <c r="F163" s="10">
        <v>74842</v>
      </c>
      <c r="G163" s="17">
        <v>71583.8</v>
      </c>
      <c r="H163" s="138">
        <f t="shared" si="20"/>
        <v>98.41415614822107</v>
      </c>
    </row>
    <row r="164" spans="1:8" ht="12.75" customHeight="1">
      <c r="A164" s="42" t="s">
        <v>270</v>
      </c>
      <c r="B164" s="87"/>
      <c r="C164" s="10">
        <v>2069.1</v>
      </c>
      <c r="D164" s="17">
        <v>560.7</v>
      </c>
      <c r="E164" s="87">
        <v>3023.2</v>
      </c>
      <c r="F164" s="10">
        <v>4040.3</v>
      </c>
      <c r="G164" s="17">
        <v>2069.8</v>
      </c>
      <c r="H164" s="138">
        <f t="shared" si="20"/>
        <v>369.14571071874445</v>
      </c>
    </row>
    <row r="165" spans="1:8" ht="12.75" customHeight="1" hidden="1">
      <c r="A165" s="42" t="s">
        <v>255</v>
      </c>
      <c r="B165" s="87"/>
      <c r="C165" s="10"/>
      <c r="D165" s="17"/>
      <c r="E165" s="87"/>
      <c r="F165" s="10"/>
      <c r="G165" s="17"/>
      <c r="H165" s="153" t="s">
        <v>112</v>
      </c>
    </row>
    <row r="166" spans="1:8" ht="12.75" customHeight="1">
      <c r="A166" s="42" t="s">
        <v>293</v>
      </c>
      <c r="B166" s="87"/>
      <c r="C166" s="10">
        <v>100</v>
      </c>
      <c r="D166" s="17">
        <v>37.3</v>
      </c>
      <c r="E166" s="87"/>
      <c r="F166" s="10"/>
      <c r="G166" s="17"/>
      <c r="H166" s="153" t="s">
        <v>112</v>
      </c>
    </row>
    <row r="167" spans="1:8" ht="12.75" customHeight="1">
      <c r="A167" s="42" t="s">
        <v>292</v>
      </c>
      <c r="B167" s="87"/>
      <c r="C167" s="10">
        <v>100</v>
      </c>
      <c r="D167" s="17">
        <v>72.1</v>
      </c>
      <c r="E167" s="87"/>
      <c r="F167" s="10">
        <v>120</v>
      </c>
      <c r="G167" s="17">
        <v>20.8</v>
      </c>
      <c r="H167" s="138">
        <f>G167/D167*100</f>
        <v>28.848821081830796</v>
      </c>
    </row>
    <row r="168" spans="1:8" ht="12.75" customHeight="1">
      <c r="A168" s="42" t="s">
        <v>294</v>
      </c>
      <c r="B168" s="87"/>
      <c r="C168" s="10">
        <v>281.7</v>
      </c>
      <c r="D168" s="17"/>
      <c r="E168" s="87"/>
      <c r="F168" s="10">
        <v>156.7</v>
      </c>
      <c r="G168" s="17"/>
      <c r="H168" s="153" t="s">
        <v>112</v>
      </c>
    </row>
    <row r="169" spans="1:8" ht="12.75" customHeight="1" hidden="1">
      <c r="A169" s="42" t="s">
        <v>222</v>
      </c>
      <c r="B169" s="87"/>
      <c r="C169" s="10"/>
      <c r="D169" s="17"/>
      <c r="E169" s="87"/>
      <c r="F169" s="10"/>
      <c r="G169" s="17"/>
      <c r="H169" s="138" t="e">
        <f aca="true" t="shared" si="21" ref="H169:H175">G169/D169*100</f>
        <v>#DIV/0!</v>
      </c>
    </row>
    <row r="170" spans="1:8" ht="12.75" customHeight="1" hidden="1">
      <c r="A170" s="42" t="s">
        <v>223</v>
      </c>
      <c r="B170" s="87"/>
      <c r="C170" s="10"/>
      <c r="D170" s="17"/>
      <c r="E170" s="87"/>
      <c r="F170" s="10"/>
      <c r="G170" s="17"/>
      <c r="H170" s="138" t="e">
        <f t="shared" si="21"/>
        <v>#DIV/0!</v>
      </c>
    </row>
    <row r="171" spans="1:8" ht="12.75" customHeight="1" hidden="1">
      <c r="A171" s="42" t="s">
        <v>224</v>
      </c>
      <c r="B171" s="87"/>
      <c r="C171" s="10"/>
      <c r="D171" s="17"/>
      <c r="E171" s="87"/>
      <c r="F171" s="10"/>
      <c r="G171" s="17"/>
      <c r="H171" s="138" t="e">
        <f t="shared" si="21"/>
        <v>#DIV/0!</v>
      </c>
    </row>
    <row r="172" spans="1:8" ht="12.75" customHeight="1">
      <c r="A172" s="42" t="s">
        <v>106</v>
      </c>
      <c r="B172" s="87"/>
      <c r="C172" s="10">
        <v>250</v>
      </c>
      <c r="D172" s="17">
        <v>221.8</v>
      </c>
      <c r="E172" s="87"/>
      <c r="F172" s="10">
        <v>250</v>
      </c>
      <c r="G172" s="17">
        <v>240.6</v>
      </c>
      <c r="H172" s="138">
        <f t="shared" si="21"/>
        <v>108.4761045987376</v>
      </c>
    </row>
    <row r="173" spans="1:8" ht="12.75" customHeight="1">
      <c r="A173" s="42" t="s">
        <v>295</v>
      </c>
      <c r="B173" s="87"/>
      <c r="C173" s="10">
        <v>364.9</v>
      </c>
      <c r="D173" s="17">
        <v>364.6</v>
      </c>
      <c r="E173" s="87"/>
      <c r="F173" s="10">
        <v>784.2</v>
      </c>
      <c r="G173" s="17">
        <v>514.2</v>
      </c>
      <c r="H173" s="138">
        <f t="shared" si="21"/>
        <v>141.0312671420735</v>
      </c>
    </row>
    <row r="174" spans="1:8" ht="12.75" customHeight="1">
      <c r="A174" s="42" t="s">
        <v>296</v>
      </c>
      <c r="B174" s="87"/>
      <c r="C174" s="10">
        <v>3062.6</v>
      </c>
      <c r="D174" s="17">
        <v>1120.7</v>
      </c>
      <c r="E174" s="87"/>
      <c r="F174" s="10">
        <v>4173.1</v>
      </c>
      <c r="G174" s="17">
        <v>4172.1</v>
      </c>
      <c r="H174" s="138">
        <f t="shared" si="21"/>
        <v>372.27625591148393</v>
      </c>
    </row>
    <row r="175" spans="1:8" ht="15" customHeight="1">
      <c r="A175" s="66" t="s">
        <v>45</v>
      </c>
      <c r="B175" s="131">
        <f aca="true" t="shared" si="22" ref="B175:G175">B178+B177</f>
        <v>0</v>
      </c>
      <c r="C175" s="14">
        <f t="shared" si="22"/>
        <v>2160</v>
      </c>
      <c r="D175" s="134">
        <f t="shared" si="22"/>
        <v>1738.8</v>
      </c>
      <c r="E175" s="131">
        <f t="shared" si="22"/>
        <v>3006.8</v>
      </c>
      <c r="F175" s="14">
        <f t="shared" si="22"/>
        <v>332</v>
      </c>
      <c r="G175" s="134">
        <f t="shared" si="22"/>
        <v>310.1</v>
      </c>
      <c r="H175" s="137">
        <f t="shared" si="21"/>
        <v>17.8341384863124</v>
      </c>
    </row>
    <row r="176" spans="1:8" ht="10.5" customHeight="1">
      <c r="A176" s="63" t="s">
        <v>3</v>
      </c>
      <c r="B176" s="87"/>
      <c r="C176" s="10"/>
      <c r="D176" s="17"/>
      <c r="E176" s="87"/>
      <c r="F176" s="10"/>
      <c r="G176" s="17"/>
      <c r="H176" s="138"/>
    </row>
    <row r="177" spans="1:8" ht="12.75" customHeight="1">
      <c r="A177" s="40" t="s">
        <v>54</v>
      </c>
      <c r="B177" s="87"/>
      <c r="C177" s="10">
        <v>360</v>
      </c>
      <c r="D177" s="17">
        <v>346.8</v>
      </c>
      <c r="E177" s="87"/>
      <c r="F177" s="10">
        <v>332</v>
      </c>
      <c r="G177" s="17">
        <v>310.1</v>
      </c>
      <c r="H177" s="138">
        <f>G177/D177*100</f>
        <v>89.41753171856979</v>
      </c>
    </row>
    <row r="178" spans="1:8" ht="12.75" customHeight="1" thickBot="1">
      <c r="A178" s="69" t="s">
        <v>225</v>
      </c>
      <c r="B178" s="93"/>
      <c r="C178" s="6">
        <v>1800</v>
      </c>
      <c r="D178" s="128">
        <v>1392</v>
      </c>
      <c r="E178" s="93">
        <v>3006.8</v>
      </c>
      <c r="F178" s="6"/>
      <c r="G178" s="128"/>
      <c r="H178" s="49" t="s">
        <v>112</v>
      </c>
    </row>
    <row r="179" spans="1:8" ht="19.5" customHeight="1">
      <c r="A179" s="61" t="s">
        <v>113</v>
      </c>
      <c r="B179" s="59">
        <f aca="true" t="shared" si="23" ref="B179:G179">B180+B191</f>
        <v>130113</v>
      </c>
      <c r="C179" s="8">
        <f t="shared" si="23"/>
        <v>210620.3</v>
      </c>
      <c r="D179" s="32">
        <f t="shared" si="23"/>
        <v>171325.3</v>
      </c>
      <c r="E179" s="59">
        <f t="shared" si="23"/>
        <v>127106.4</v>
      </c>
      <c r="F179" s="8">
        <f t="shared" si="23"/>
        <v>188498.69999999995</v>
      </c>
      <c r="G179" s="32">
        <f t="shared" si="23"/>
        <v>147046.69999999995</v>
      </c>
      <c r="H179" s="106">
        <f>G179/D179*100</f>
        <v>85.82894645449328</v>
      </c>
    </row>
    <row r="180" spans="1:8" ht="15" customHeight="1">
      <c r="A180" s="66" t="s">
        <v>44</v>
      </c>
      <c r="B180" s="92">
        <f aca="true" t="shared" si="24" ref="B180:G180">SUM(B182:B189)</f>
        <v>85113</v>
      </c>
      <c r="C180" s="14">
        <f t="shared" si="24"/>
        <v>92702.09999999999</v>
      </c>
      <c r="D180" s="38">
        <f t="shared" si="24"/>
        <v>92125.5</v>
      </c>
      <c r="E180" s="92">
        <f t="shared" si="24"/>
        <v>82106.4</v>
      </c>
      <c r="F180" s="14">
        <f t="shared" si="24"/>
        <v>80048.59999999998</v>
      </c>
      <c r="G180" s="38">
        <f t="shared" si="24"/>
        <v>77492.89999999998</v>
      </c>
      <c r="H180" s="109">
        <f>G180/D180*100</f>
        <v>84.11666693803559</v>
      </c>
    </row>
    <row r="181" spans="1:8" ht="10.5" customHeight="1">
      <c r="A181" s="63" t="s">
        <v>3</v>
      </c>
      <c r="B181" s="59"/>
      <c r="C181" s="10"/>
      <c r="D181" s="32"/>
      <c r="E181" s="59"/>
      <c r="F181" s="10"/>
      <c r="G181" s="32"/>
      <c r="H181" s="105"/>
    </row>
    <row r="182" spans="1:8" ht="12.75" customHeight="1">
      <c r="A182" s="40" t="s">
        <v>256</v>
      </c>
      <c r="B182" s="94">
        <v>43213</v>
      </c>
      <c r="C182" s="17">
        <v>43213</v>
      </c>
      <c r="D182" s="34">
        <v>43213</v>
      </c>
      <c r="E182" s="94">
        <v>43152.4</v>
      </c>
      <c r="F182" s="17">
        <v>47152.4</v>
      </c>
      <c r="G182" s="34">
        <v>44752.4</v>
      </c>
      <c r="H182" s="105">
        <f>G182/D182*100</f>
        <v>103.56235392127368</v>
      </c>
    </row>
    <row r="183" spans="1:8" ht="12.75" customHeight="1">
      <c r="A183" s="42" t="s">
        <v>11</v>
      </c>
      <c r="B183" s="90">
        <v>41900</v>
      </c>
      <c r="C183" s="10">
        <v>28765.5</v>
      </c>
      <c r="D183" s="34">
        <v>28189.1</v>
      </c>
      <c r="E183" s="90">
        <v>29705</v>
      </c>
      <c r="F183" s="10">
        <v>24431.8</v>
      </c>
      <c r="G183" s="34">
        <v>24276.1</v>
      </c>
      <c r="H183" s="105">
        <f aca="true" t="shared" si="25" ref="H183:H190">G183/D183*100</f>
        <v>86.11874802671954</v>
      </c>
    </row>
    <row r="184" spans="1:8" ht="12.75" customHeight="1">
      <c r="A184" s="42" t="s">
        <v>225</v>
      </c>
      <c r="B184" s="90"/>
      <c r="C184" s="10">
        <v>13107.9</v>
      </c>
      <c r="D184" s="34">
        <v>13107.9</v>
      </c>
      <c r="E184" s="90">
        <v>9249</v>
      </c>
      <c r="F184" s="10">
        <v>4500.4</v>
      </c>
      <c r="G184" s="34">
        <v>4500.4</v>
      </c>
      <c r="H184" s="105">
        <f t="shared" si="25"/>
        <v>34.33349354206242</v>
      </c>
    </row>
    <row r="185" spans="1:8" ht="12.75" customHeight="1">
      <c r="A185" s="42" t="s">
        <v>214</v>
      </c>
      <c r="B185" s="90"/>
      <c r="C185" s="10">
        <v>3337.4</v>
      </c>
      <c r="D185" s="34">
        <v>3337.3</v>
      </c>
      <c r="E185" s="90"/>
      <c r="F185" s="10">
        <v>3423.2</v>
      </c>
      <c r="G185" s="34">
        <v>3423.2</v>
      </c>
      <c r="H185" s="105">
        <f t="shared" si="25"/>
        <v>102.5739370149522</v>
      </c>
    </row>
    <row r="186" spans="1:8" ht="12.75" customHeight="1">
      <c r="A186" s="42" t="s">
        <v>297</v>
      </c>
      <c r="B186" s="90"/>
      <c r="C186" s="10">
        <v>1710</v>
      </c>
      <c r="D186" s="34">
        <v>1710</v>
      </c>
      <c r="E186" s="90"/>
      <c r="F186" s="10"/>
      <c r="G186" s="34"/>
      <c r="H186" s="107" t="s">
        <v>112</v>
      </c>
    </row>
    <row r="187" spans="1:8" ht="12.75" customHeight="1">
      <c r="A187" s="42" t="s">
        <v>107</v>
      </c>
      <c r="B187" s="90"/>
      <c r="C187" s="10">
        <v>956.6</v>
      </c>
      <c r="D187" s="34">
        <v>956.5</v>
      </c>
      <c r="E187" s="90"/>
      <c r="F187" s="10">
        <v>416.9</v>
      </c>
      <c r="G187" s="34">
        <v>416.9</v>
      </c>
      <c r="H187" s="105">
        <f t="shared" si="25"/>
        <v>43.58599059069524</v>
      </c>
    </row>
    <row r="188" spans="1:8" ht="12.75" customHeight="1" hidden="1">
      <c r="A188" s="42" t="s">
        <v>57</v>
      </c>
      <c r="B188" s="90"/>
      <c r="C188" s="10"/>
      <c r="D188" s="34"/>
      <c r="E188" s="90"/>
      <c r="F188" s="10"/>
      <c r="G188" s="34"/>
      <c r="H188" s="105" t="e">
        <f t="shared" si="25"/>
        <v>#DIV/0!</v>
      </c>
    </row>
    <row r="189" spans="1:8" ht="12.75" customHeight="1">
      <c r="A189" s="62" t="s">
        <v>97</v>
      </c>
      <c r="B189" s="90"/>
      <c r="C189" s="10">
        <v>1611.7</v>
      </c>
      <c r="D189" s="34">
        <v>1611.7</v>
      </c>
      <c r="E189" s="90"/>
      <c r="F189" s="10">
        <v>123.9</v>
      </c>
      <c r="G189" s="34">
        <v>123.9</v>
      </c>
      <c r="H189" s="105">
        <f t="shared" si="25"/>
        <v>7.687534901036173</v>
      </c>
    </row>
    <row r="190" spans="1:8" ht="12.75" customHeight="1">
      <c r="A190" s="42" t="s">
        <v>250</v>
      </c>
      <c r="B190" s="90"/>
      <c r="C190" s="10">
        <v>1611.7</v>
      </c>
      <c r="D190" s="34">
        <v>1611.7</v>
      </c>
      <c r="E190" s="90"/>
      <c r="F190" s="10">
        <v>123.9</v>
      </c>
      <c r="G190" s="34">
        <v>123.9</v>
      </c>
      <c r="H190" s="105">
        <f t="shared" si="25"/>
        <v>7.687534901036173</v>
      </c>
    </row>
    <row r="191" spans="1:8" ht="15" customHeight="1">
      <c r="A191" s="70" t="s">
        <v>45</v>
      </c>
      <c r="B191" s="95">
        <f aca="true" t="shared" si="26" ref="B191:G191">SUM(B193:B200)-B199</f>
        <v>45000</v>
      </c>
      <c r="C191" s="7">
        <f t="shared" si="26"/>
        <v>117918.20000000001</v>
      </c>
      <c r="D191" s="41">
        <f t="shared" si="26"/>
        <v>79199.8</v>
      </c>
      <c r="E191" s="95">
        <f t="shared" si="26"/>
        <v>45000</v>
      </c>
      <c r="F191" s="7">
        <f t="shared" si="26"/>
        <v>108450.09999999998</v>
      </c>
      <c r="G191" s="41">
        <f t="shared" si="26"/>
        <v>69553.79999999999</v>
      </c>
      <c r="H191" s="109">
        <f>G191/D191*100</f>
        <v>87.82067631483916</v>
      </c>
    </row>
    <row r="192" spans="1:8" ht="10.5" customHeight="1">
      <c r="A192" s="71" t="s">
        <v>3</v>
      </c>
      <c r="B192" s="90"/>
      <c r="C192" s="11"/>
      <c r="D192" s="35"/>
      <c r="E192" s="90"/>
      <c r="F192" s="11"/>
      <c r="G192" s="35"/>
      <c r="H192" s="105"/>
    </row>
    <row r="193" spans="1:8" ht="12.75" customHeight="1">
      <c r="A193" s="62" t="s">
        <v>54</v>
      </c>
      <c r="B193" s="90"/>
      <c r="C193" s="9">
        <v>5296</v>
      </c>
      <c r="D193" s="33">
        <v>5296</v>
      </c>
      <c r="E193" s="90"/>
      <c r="F193" s="9"/>
      <c r="G193" s="33"/>
      <c r="H193" s="107" t="s">
        <v>112</v>
      </c>
    </row>
    <row r="194" spans="1:8" ht="12.75" customHeight="1" hidden="1">
      <c r="A194" s="62" t="s">
        <v>51</v>
      </c>
      <c r="B194" s="90"/>
      <c r="C194" s="9"/>
      <c r="D194" s="33"/>
      <c r="E194" s="90"/>
      <c r="F194" s="9"/>
      <c r="G194" s="33"/>
      <c r="H194" s="105" t="e">
        <f aca="true" t="shared" si="27" ref="H194:H202">G194/D194*100</f>
        <v>#DIV/0!</v>
      </c>
    </row>
    <row r="195" spans="1:8" ht="12.75" customHeight="1" hidden="1">
      <c r="A195" s="62" t="s">
        <v>142</v>
      </c>
      <c r="B195" s="90"/>
      <c r="C195" s="9"/>
      <c r="D195" s="33"/>
      <c r="E195" s="90"/>
      <c r="F195" s="9"/>
      <c r="G195" s="33"/>
      <c r="H195" s="105" t="e">
        <f t="shared" si="27"/>
        <v>#DIV/0!</v>
      </c>
    </row>
    <row r="196" spans="1:8" ht="12.75" customHeight="1">
      <c r="A196" s="62" t="s">
        <v>213</v>
      </c>
      <c r="B196" s="90"/>
      <c r="C196" s="9">
        <v>41529</v>
      </c>
      <c r="D196" s="33">
        <v>41529</v>
      </c>
      <c r="E196" s="90"/>
      <c r="F196" s="9">
        <v>35024.2</v>
      </c>
      <c r="G196" s="33">
        <v>34784.6</v>
      </c>
      <c r="H196" s="105">
        <f t="shared" si="27"/>
        <v>83.75978232078788</v>
      </c>
    </row>
    <row r="197" spans="1:8" ht="12.75" customHeight="1">
      <c r="A197" s="42" t="s">
        <v>225</v>
      </c>
      <c r="B197" s="90"/>
      <c r="C197" s="9">
        <v>1549</v>
      </c>
      <c r="D197" s="33">
        <v>1198</v>
      </c>
      <c r="E197" s="90"/>
      <c r="F197" s="9">
        <v>475.2</v>
      </c>
      <c r="G197" s="33">
        <v>475.2</v>
      </c>
      <c r="H197" s="105">
        <f t="shared" si="27"/>
        <v>39.6661101836394</v>
      </c>
    </row>
    <row r="198" spans="1:8" ht="12.75" customHeight="1">
      <c r="A198" s="62" t="s">
        <v>97</v>
      </c>
      <c r="B198" s="90">
        <v>45000</v>
      </c>
      <c r="C198" s="9">
        <v>69544.2</v>
      </c>
      <c r="D198" s="33">
        <v>31176.8</v>
      </c>
      <c r="E198" s="90">
        <v>45000</v>
      </c>
      <c r="F198" s="9">
        <v>72950.7</v>
      </c>
      <c r="G198" s="33">
        <v>34294</v>
      </c>
      <c r="H198" s="105">
        <f t="shared" si="27"/>
        <v>109.99846039362605</v>
      </c>
    </row>
    <row r="199" spans="1:8" ht="12.75" customHeight="1" thickBot="1">
      <c r="A199" s="69" t="s">
        <v>251</v>
      </c>
      <c r="B199" s="96"/>
      <c r="C199" s="18">
        <v>26369.5</v>
      </c>
      <c r="D199" s="43">
        <v>26360.8</v>
      </c>
      <c r="E199" s="96"/>
      <c r="F199" s="18">
        <v>34294</v>
      </c>
      <c r="G199" s="43">
        <v>34294</v>
      </c>
      <c r="H199" s="110">
        <f t="shared" si="27"/>
        <v>130.09468604898183</v>
      </c>
    </row>
    <row r="200" spans="1:8" ht="12.75" customHeight="1" hidden="1" thickBot="1">
      <c r="A200" s="69" t="s">
        <v>57</v>
      </c>
      <c r="B200" s="96"/>
      <c r="C200" s="6"/>
      <c r="D200" s="39"/>
      <c r="E200" s="96"/>
      <c r="F200" s="6"/>
      <c r="G200" s="39"/>
      <c r="H200" s="110" t="e">
        <f t="shared" si="27"/>
        <v>#DIV/0!</v>
      </c>
    </row>
    <row r="201" spans="1:8" ht="19.5" customHeight="1">
      <c r="A201" s="61" t="s">
        <v>143</v>
      </c>
      <c r="B201" s="59">
        <f aca="true" t="shared" si="28" ref="B201:G201">B202+B208</f>
        <v>3670</v>
      </c>
      <c r="C201" s="8">
        <f t="shared" si="28"/>
        <v>5083</v>
      </c>
      <c r="D201" s="32">
        <f t="shared" si="28"/>
        <v>5064.2</v>
      </c>
      <c r="E201" s="59">
        <f t="shared" si="28"/>
        <v>4589</v>
      </c>
      <c r="F201" s="8">
        <f t="shared" si="28"/>
        <v>11662</v>
      </c>
      <c r="G201" s="32">
        <f t="shared" si="28"/>
        <v>11348</v>
      </c>
      <c r="H201" s="113">
        <f t="shared" si="27"/>
        <v>224.08277714150307</v>
      </c>
    </row>
    <row r="202" spans="1:8" ht="15" customHeight="1">
      <c r="A202" s="66" t="s">
        <v>44</v>
      </c>
      <c r="B202" s="92">
        <f aca="true" t="shared" si="29" ref="B202:G202">SUM(B204:B207)</f>
        <v>3670</v>
      </c>
      <c r="C202" s="14">
        <f t="shared" si="29"/>
        <v>5083</v>
      </c>
      <c r="D202" s="38">
        <f t="shared" si="29"/>
        <v>5064.2</v>
      </c>
      <c r="E202" s="92">
        <f t="shared" si="29"/>
        <v>4589</v>
      </c>
      <c r="F202" s="14">
        <f t="shared" si="29"/>
        <v>9662</v>
      </c>
      <c r="G202" s="38">
        <f t="shared" si="29"/>
        <v>9348</v>
      </c>
      <c r="H202" s="114">
        <f t="shared" si="27"/>
        <v>184.58986611903163</v>
      </c>
    </row>
    <row r="203" spans="1:8" ht="10.5" customHeight="1">
      <c r="A203" s="71" t="s">
        <v>3</v>
      </c>
      <c r="B203" s="90"/>
      <c r="C203" s="10"/>
      <c r="D203" s="34"/>
      <c r="E203" s="90"/>
      <c r="F203" s="10"/>
      <c r="G203" s="34"/>
      <c r="H203" s="107"/>
    </row>
    <row r="204" spans="1:8" ht="12.75" customHeight="1">
      <c r="A204" s="42" t="s">
        <v>11</v>
      </c>
      <c r="B204" s="90">
        <v>3670</v>
      </c>
      <c r="C204" s="10">
        <v>1770</v>
      </c>
      <c r="D204" s="34">
        <v>1751.2</v>
      </c>
      <c r="E204" s="90">
        <v>4589</v>
      </c>
      <c r="F204" s="10">
        <v>6989</v>
      </c>
      <c r="G204" s="34">
        <v>6675</v>
      </c>
      <c r="H204" s="105">
        <f>G204/D204*100</f>
        <v>381.1671996345363</v>
      </c>
    </row>
    <row r="205" spans="1:8" ht="12.75" customHeight="1">
      <c r="A205" s="42" t="s">
        <v>41</v>
      </c>
      <c r="B205" s="90"/>
      <c r="C205" s="10">
        <v>1413</v>
      </c>
      <c r="D205" s="34">
        <v>1413</v>
      </c>
      <c r="E205" s="90"/>
      <c r="F205" s="10">
        <v>1373</v>
      </c>
      <c r="G205" s="34">
        <v>1373</v>
      </c>
      <c r="H205" s="105">
        <f>G205/D205*100</f>
        <v>97.16914366595896</v>
      </c>
    </row>
    <row r="206" spans="1:8" ht="12.75" customHeight="1">
      <c r="A206" s="42" t="s">
        <v>214</v>
      </c>
      <c r="B206" s="90"/>
      <c r="C206" s="10">
        <v>1900</v>
      </c>
      <c r="D206" s="34">
        <v>1900</v>
      </c>
      <c r="E206" s="90"/>
      <c r="F206" s="10">
        <v>1300</v>
      </c>
      <c r="G206" s="34">
        <v>1300</v>
      </c>
      <c r="H206" s="105">
        <f>G206/D206*100</f>
        <v>68.42105263157895</v>
      </c>
    </row>
    <row r="207" spans="1:8" ht="12.75" customHeight="1" hidden="1">
      <c r="A207" s="42" t="s">
        <v>57</v>
      </c>
      <c r="B207" s="90"/>
      <c r="C207" s="10"/>
      <c r="D207" s="34"/>
      <c r="E207" s="90"/>
      <c r="F207" s="10"/>
      <c r="G207" s="34"/>
      <c r="H207" s="105" t="e">
        <f>G207/D207*100</f>
        <v>#DIV/0!</v>
      </c>
    </row>
    <row r="208" spans="1:8" ht="15" customHeight="1">
      <c r="A208" s="70" t="s">
        <v>45</v>
      </c>
      <c r="B208" s="95">
        <f aca="true" t="shared" si="30" ref="B208:G208">B210</f>
        <v>0</v>
      </c>
      <c r="C208" s="7">
        <f t="shared" si="30"/>
        <v>0</v>
      </c>
      <c r="D208" s="41">
        <f t="shared" si="30"/>
        <v>0</v>
      </c>
      <c r="E208" s="95">
        <f t="shared" si="30"/>
        <v>0</v>
      </c>
      <c r="F208" s="7">
        <f t="shared" si="30"/>
        <v>2000</v>
      </c>
      <c r="G208" s="41">
        <f t="shared" si="30"/>
        <v>2000</v>
      </c>
      <c r="H208" s="181" t="s">
        <v>112</v>
      </c>
    </row>
    <row r="209" spans="1:8" ht="10.5" customHeight="1">
      <c r="A209" s="71" t="s">
        <v>3</v>
      </c>
      <c r="B209" s="90"/>
      <c r="C209" s="11"/>
      <c r="D209" s="35"/>
      <c r="E209" s="90"/>
      <c r="F209" s="11"/>
      <c r="G209" s="35"/>
      <c r="H209" s="107"/>
    </row>
    <row r="210" spans="1:8" ht="12.75" customHeight="1" thickBot="1">
      <c r="A210" s="69" t="s">
        <v>332</v>
      </c>
      <c r="B210" s="96"/>
      <c r="C210" s="6"/>
      <c r="D210" s="39"/>
      <c r="E210" s="96"/>
      <c r="F210" s="6">
        <v>2000</v>
      </c>
      <c r="G210" s="39">
        <v>2000</v>
      </c>
      <c r="H210" s="119" t="s">
        <v>112</v>
      </c>
    </row>
    <row r="211" spans="1:8" ht="16.5" customHeight="1">
      <c r="A211" s="61" t="s">
        <v>17</v>
      </c>
      <c r="B211" s="59">
        <f aca="true" t="shared" si="31" ref="B211:G211">B212+B230</f>
        <v>960245.6</v>
      </c>
      <c r="C211" s="8">
        <f t="shared" si="31"/>
        <v>2088443.7999999998</v>
      </c>
      <c r="D211" s="32">
        <f t="shared" si="31"/>
        <v>1715883.5999999996</v>
      </c>
      <c r="E211" s="59">
        <f t="shared" si="31"/>
        <v>991354.3</v>
      </c>
      <c r="F211" s="8">
        <f t="shared" si="31"/>
        <v>1888387.7000000002</v>
      </c>
      <c r="G211" s="32">
        <f t="shared" si="31"/>
        <v>1821655.3</v>
      </c>
      <c r="H211" s="106">
        <f>G211/D211*100</f>
        <v>106.16427011715717</v>
      </c>
    </row>
    <row r="212" spans="1:8" ht="12.75" customHeight="1">
      <c r="A212" s="66" t="s">
        <v>44</v>
      </c>
      <c r="B212" s="92">
        <f aca="true" t="shared" si="32" ref="B212:G212">SUM(B215:B229)</f>
        <v>960245.6</v>
      </c>
      <c r="C212" s="14">
        <f t="shared" si="32"/>
        <v>1406740.9</v>
      </c>
      <c r="D212" s="38">
        <f t="shared" si="32"/>
        <v>1401926.6999999997</v>
      </c>
      <c r="E212" s="92">
        <f t="shared" si="32"/>
        <v>976250</v>
      </c>
      <c r="F212" s="14">
        <f t="shared" si="32"/>
        <v>1419083.1</v>
      </c>
      <c r="G212" s="38">
        <f t="shared" si="32"/>
        <v>1413608.6</v>
      </c>
      <c r="H212" s="109">
        <f>G212/D212*100</f>
        <v>100.83327466407484</v>
      </c>
    </row>
    <row r="213" spans="1:8" ht="9.75" customHeight="1">
      <c r="A213" s="63" t="s">
        <v>3</v>
      </c>
      <c r="B213" s="59"/>
      <c r="C213" s="10"/>
      <c r="D213" s="32"/>
      <c r="E213" s="59"/>
      <c r="F213" s="10"/>
      <c r="G213" s="32"/>
      <c r="H213" s="105"/>
    </row>
    <row r="214" spans="1:8" ht="12" customHeight="1">
      <c r="A214" s="40" t="s">
        <v>49</v>
      </c>
      <c r="B214" s="89">
        <f aca="true" t="shared" si="33" ref="B214:G214">B215+B216</f>
        <v>595670</v>
      </c>
      <c r="C214" s="9">
        <f t="shared" si="33"/>
        <v>621152.7</v>
      </c>
      <c r="D214" s="33">
        <f t="shared" si="33"/>
        <v>621063.3999999999</v>
      </c>
      <c r="E214" s="89">
        <f t="shared" si="33"/>
        <v>601870</v>
      </c>
      <c r="F214" s="9">
        <f t="shared" si="33"/>
        <v>621850.8</v>
      </c>
      <c r="G214" s="33">
        <f t="shared" si="33"/>
        <v>621251</v>
      </c>
      <c r="H214" s="105">
        <f aca="true" t="shared" si="34" ref="H214:H221">G214/D214*100</f>
        <v>100.03020625591527</v>
      </c>
    </row>
    <row r="215" spans="1:8" ht="12" customHeight="1">
      <c r="A215" s="40" t="s">
        <v>181</v>
      </c>
      <c r="B215" s="90">
        <v>243300</v>
      </c>
      <c r="C215" s="10">
        <v>268756.7</v>
      </c>
      <c r="D215" s="34">
        <v>268667.6</v>
      </c>
      <c r="E215" s="90">
        <v>246074</v>
      </c>
      <c r="F215" s="10">
        <v>266474.3</v>
      </c>
      <c r="G215" s="34">
        <v>265874.6</v>
      </c>
      <c r="H215" s="105">
        <f t="shared" si="34"/>
        <v>98.96042544765353</v>
      </c>
    </row>
    <row r="216" spans="1:8" ht="12" customHeight="1">
      <c r="A216" s="42" t="s">
        <v>182</v>
      </c>
      <c r="B216" s="94">
        <v>352370</v>
      </c>
      <c r="C216" s="17">
        <v>352396</v>
      </c>
      <c r="D216" s="34">
        <v>352395.8</v>
      </c>
      <c r="E216" s="94">
        <v>355796</v>
      </c>
      <c r="F216" s="17">
        <v>355376.5</v>
      </c>
      <c r="G216" s="34">
        <v>355376.4</v>
      </c>
      <c r="H216" s="105">
        <f t="shared" si="34"/>
        <v>100.84581030761434</v>
      </c>
    </row>
    <row r="217" spans="1:8" ht="12" customHeight="1" hidden="1">
      <c r="A217" s="42" t="s">
        <v>98</v>
      </c>
      <c r="B217" s="94"/>
      <c r="C217" s="17"/>
      <c r="D217" s="34"/>
      <c r="E217" s="94"/>
      <c r="F217" s="17"/>
      <c r="G217" s="34"/>
      <c r="H217" s="105" t="e">
        <f t="shared" si="34"/>
        <v>#DIV/0!</v>
      </c>
    </row>
    <row r="218" spans="1:8" ht="12" customHeight="1">
      <c r="A218" s="40" t="s">
        <v>20</v>
      </c>
      <c r="B218" s="94">
        <v>8000</v>
      </c>
      <c r="C218" s="17">
        <v>1000</v>
      </c>
      <c r="D218" s="34">
        <v>1000</v>
      </c>
      <c r="E218" s="94">
        <v>7600</v>
      </c>
      <c r="F218" s="17">
        <v>1000</v>
      </c>
      <c r="G218" s="34">
        <v>1000</v>
      </c>
      <c r="H218" s="105">
        <f t="shared" si="34"/>
        <v>100</v>
      </c>
    </row>
    <row r="219" spans="1:8" ht="12" customHeight="1">
      <c r="A219" s="40" t="s">
        <v>283</v>
      </c>
      <c r="B219" s="94">
        <v>5400</v>
      </c>
      <c r="C219" s="17">
        <v>5500</v>
      </c>
      <c r="D219" s="34">
        <v>5500</v>
      </c>
      <c r="E219" s="94">
        <v>5130</v>
      </c>
      <c r="F219" s="17">
        <v>6186</v>
      </c>
      <c r="G219" s="34">
        <v>6186</v>
      </c>
      <c r="H219" s="105">
        <f t="shared" si="34"/>
        <v>112.47272727272728</v>
      </c>
    </row>
    <row r="220" spans="1:8" ht="12" customHeight="1">
      <c r="A220" s="40" t="s">
        <v>333</v>
      </c>
      <c r="B220" s="94"/>
      <c r="C220" s="17"/>
      <c r="D220" s="34"/>
      <c r="E220" s="94"/>
      <c r="F220" s="17">
        <v>200</v>
      </c>
      <c r="G220" s="34">
        <v>200</v>
      </c>
      <c r="H220" s="107" t="s">
        <v>112</v>
      </c>
    </row>
    <row r="221" spans="1:8" ht="12" customHeight="1">
      <c r="A221" s="42" t="s">
        <v>325</v>
      </c>
      <c r="B221" s="90"/>
      <c r="C221" s="10">
        <v>254602.6</v>
      </c>
      <c r="D221" s="34">
        <v>254602.6</v>
      </c>
      <c r="E221" s="90"/>
      <c r="F221" s="10">
        <v>254602.6</v>
      </c>
      <c r="G221" s="34">
        <v>254602.6</v>
      </c>
      <c r="H221" s="105">
        <f t="shared" si="34"/>
        <v>100</v>
      </c>
    </row>
    <row r="222" spans="1:8" ht="12" customHeight="1">
      <c r="A222" s="42" t="s">
        <v>298</v>
      </c>
      <c r="B222" s="90"/>
      <c r="C222" s="10">
        <v>8754.2</v>
      </c>
      <c r="D222" s="34">
        <v>8754.2</v>
      </c>
      <c r="E222" s="90"/>
      <c r="F222" s="10"/>
      <c r="G222" s="34"/>
      <c r="H222" s="107" t="s">
        <v>112</v>
      </c>
    </row>
    <row r="223" spans="1:8" ht="12" customHeight="1">
      <c r="A223" s="42" t="s">
        <v>226</v>
      </c>
      <c r="B223" s="90"/>
      <c r="C223" s="10">
        <v>50996</v>
      </c>
      <c r="D223" s="34">
        <v>50996</v>
      </c>
      <c r="E223" s="90"/>
      <c r="F223" s="10"/>
      <c r="G223" s="34"/>
      <c r="H223" s="107" t="s">
        <v>112</v>
      </c>
    </row>
    <row r="224" spans="1:8" ht="12" customHeight="1" hidden="1">
      <c r="A224" s="42" t="s">
        <v>99</v>
      </c>
      <c r="B224" s="90"/>
      <c r="C224" s="10"/>
      <c r="D224" s="34"/>
      <c r="E224" s="90"/>
      <c r="F224" s="10"/>
      <c r="G224" s="34"/>
      <c r="H224" s="107" t="s">
        <v>112</v>
      </c>
    </row>
    <row r="225" spans="1:8" ht="12" customHeight="1">
      <c r="A225" s="42" t="s">
        <v>270</v>
      </c>
      <c r="B225" s="90"/>
      <c r="C225" s="10"/>
      <c r="D225" s="34"/>
      <c r="E225" s="90"/>
      <c r="F225" s="10">
        <v>53.9</v>
      </c>
      <c r="G225" s="34">
        <v>53.8</v>
      </c>
      <c r="H225" s="107" t="s">
        <v>112</v>
      </c>
    </row>
    <row r="226" spans="1:8" ht="12" customHeight="1">
      <c r="A226" s="42" t="s">
        <v>299</v>
      </c>
      <c r="B226" s="90"/>
      <c r="C226" s="10">
        <v>447.9</v>
      </c>
      <c r="D226" s="34">
        <v>166.6</v>
      </c>
      <c r="E226" s="90"/>
      <c r="F226" s="10">
        <v>347</v>
      </c>
      <c r="G226" s="34"/>
      <c r="H226" s="107" t="s">
        <v>112</v>
      </c>
    </row>
    <row r="227" spans="1:8" ht="12" customHeight="1">
      <c r="A227" s="42" t="s">
        <v>300</v>
      </c>
      <c r="B227" s="90"/>
      <c r="C227" s="10">
        <v>4437.7</v>
      </c>
      <c r="D227" s="34"/>
      <c r="E227" s="90"/>
      <c r="F227" s="10">
        <v>3823.6</v>
      </c>
      <c r="G227" s="34"/>
      <c r="H227" s="107" t="s">
        <v>112</v>
      </c>
    </row>
    <row r="228" spans="1:8" ht="12" customHeight="1">
      <c r="A228" s="42" t="s">
        <v>334</v>
      </c>
      <c r="B228" s="90"/>
      <c r="C228" s="10"/>
      <c r="D228" s="34"/>
      <c r="E228" s="90"/>
      <c r="F228" s="10">
        <v>73655.3</v>
      </c>
      <c r="G228" s="34">
        <v>73655.3</v>
      </c>
      <c r="H228" s="107" t="s">
        <v>112</v>
      </c>
    </row>
    <row r="229" spans="1:8" ht="12" customHeight="1">
      <c r="A229" s="42" t="s">
        <v>11</v>
      </c>
      <c r="B229" s="90">
        <v>351175.6</v>
      </c>
      <c r="C229" s="10">
        <v>459849.8</v>
      </c>
      <c r="D229" s="34">
        <v>459843.9</v>
      </c>
      <c r="E229" s="90">
        <v>361650</v>
      </c>
      <c r="F229" s="10">
        <v>457363.9</v>
      </c>
      <c r="G229" s="34">
        <v>456659.9</v>
      </c>
      <c r="H229" s="105">
        <f>G229/D229*100</f>
        <v>99.30759111950816</v>
      </c>
    </row>
    <row r="230" spans="1:8" ht="12.75" customHeight="1">
      <c r="A230" s="70" t="s">
        <v>45</v>
      </c>
      <c r="B230" s="95">
        <f aca="true" t="shared" si="35" ref="B230:G230">SUM(B232:B241)</f>
        <v>0</v>
      </c>
      <c r="C230" s="7">
        <f t="shared" si="35"/>
        <v>681702.8999999999</v>
      </c>
      <c r="D230" s="41">
        <f t="shared" si="35"/>
        <v>313956.89999999997</v>
      </c>
      <c r="E230" s="95">
        <f t="shared" si="35"/>
        <v>15104.3</v>
      </c>
      <c r="F230" s="7">
        <f t="shared" si="35"/>
        <v>469304.60000000003</v>
      </c>
      <c r="G230" s="41">
        <f t="shared" si="35"/>
        <v>408046.69999999995</v>
      </c>
      <c r="H230" s="109">
        <f>G230/D230*100</f>
        <v>129.96901804037432</v>
      </c>
    </row>
    <row r="231" spans="1:8" ht="9.75" customHeight="1">
      <c r="A231" s="71" t="s">
        <v>3</v>
      </c>
      <c r="B231" s="90"/>
      <c r="C231" s="11"/>
      <c r="D231" s="35"/>
      <c r="E231" s="90"/>
      <c r="F231" s="11"/>
      <c r="G231" s="35"/>
      <c r="H231" s="105"/>
    </row>
    <row r="232" spans="1:8" ht="12" customHeight="1">
      <c r="A232" s="62" t="s">
        <v>213</v>
      </c>
      <c r="B232" s="90"/>
      <c r="C232" s="9">
        <v>3900</v>
      </c>
      <c r="D232" s="33">
        <v>3900</v>
      </c>
      <c r="E232" s="90"/>
      <c r="F232" s="9">
        <v>400</v>
      </c>
      <c r="G232" s="33">
        <v>400</v>
      </c>
      <c r="H232" s="105">
        <f>G232/D232*100</f>
        <v>10.256410256410255</v>
      </c>
    </row>
    <row r="233" spans="1:8" ht="12" customHeight="1" hidden="1">
      <c r="A233" s="62" t="s">
        <v>73</v>
      </c>
      <c r="B233" s="90"/>
      <c r="C233" s="9"/>
      <c r="D233" s="33"/>
      <c r="E233" s="90"/>
      <c r="F233" s="9"/>
      <c r="G233" s="33"/>
      <c r="H233" s="105" t="e">
        <f>G233/D233*100</f>
        <v>#DIV/0!</v>
      </c>
    </row>
    <row r="234" spans="1:8" ht="12" customHeight="1">
      <c r="A234" s="62" t="s">
        <v>183</v>
      </c>
      <c r="B234" s="90"/>
      <c r="C234" s="9">
        <v>144725.5</v>
      </c>
      <c r="D234" s="33">
        <v>144725.5</v>
      </c>
      <c r="E234" s="90"/>
      <c r="F234" s="9">
        <v>72491.8</v>
      </c>
      <c r="G234" s="33">
        <v>72491.7</v>
      </c>
      <c r="H234" s="105">
        <f>G234/D234*100</f>
        <v>50.08909970944996</v>
      </c>
    </row>
    <row r="235" spans="1:8" ht="12" customHeight="1">
      <c r="A235" s="42" t="s">
        <v>226</v>
      </c>
      <c r="B235" s="90"/>
      <c r="C235" s="9">
        <v>4417</v>
      </c>
      <c r="D235" s="33">
        <v>4417</v>
      </c>
      <c r="E235" s="90"/>
      <c r="F235" s="9"/>
      <c r="G235" s="33"/>
      <c r="H235" s="107" t="s">
        <v>112</v>
      </c>
    </row>
    <row r="236" spans="1:8" ht="12" customHeight="1">
      <c r="A236" s="42" t="s">
        <v>299</v>
      </c>
      <c r="B236" s="90"/>
      <c r="C236" s="9">
        <v>6588.3</v>
      </c>
      <c r="D236" s="33">
        <v>6513.6</v>
      </c>
      <c r="E236" s="90"/>
      <c r="F236" s="9">
        <v>1209.3</v>
      </c>
      <c r="G236" s="33">
        <v>1209.2</v>
      </c>
      <c r="H236" s="105">
        <f>G236/D236*100</f>
        <v>18.564234831736673</v>
      </c>
    </row>
    <row r="237" spans="1:8" ht="12" customHeight="1">
      <c r="A237" s="42" t="s">
        <v>257</v>
      </c>
      <c r="B237" s="90"/>
      <c r="C237" s="9">
        <v>107349.4</v>
      </c>
      <c r="D237" s="33">
        <v>107349.4</v>
      </c>
      <c r="E237" s="90"/>
      <c r="F237" s="9">
        <v>31749.2</v>
      </c>
      <c r="G237" s="33">
        <v>31749.2</v>
      </c>
      <c r="H237" s="105">
        <f>G237/D237*100</f>
        <v>29.57557284903316</v>
      </c>
    </row>
    <row r="238" spans="1:8" ht="12" customHeight="1">
      <c r="A238" s="42" t="s">
        <v>300</v>
      </c>
      <c r="B238" s="90"/>
      <c r="C238" s="9">
        <v>363012.6</v>
      </c>
      <c r="D238" s="33"/>
      <c r="E238" s="90"/>
      <c r="F238" s="9">
        <v>289971.4</v>
      </c>
      <c r="G238" s="33">
        <v>246834.9</v>
      </c>
      <c r="H238" s="107" t="s">
        <v>112</v>
      </c>
    </row>
    <row r="239" spans="1:8" ht="12" customHeight="1" hidden="1">
      <c r="A239" s="42" t="s">
        <v>144</v>
      </c>
      <c r="B239" s="90"/>
      <c r="C239" s="9"/>
      <c r="D239" s="33"/>
      <c r="E239" s="90"/>
      <c r="F239" s="9"/>
      <c r="G239" s="33"/>
      <c r="H239" s="105" t="e">
        <f>G239/D239*100</f>
        <v>#DIV/0!</v>
      </c>
    </row>
    <row r="240" spans="1:8" ht="12" customHeight="1">
      <c r="A240" s="42" t="s">
        <v>225</v>
      </c>
      <c r="B240" s="90"/>
      <c r="C240" s="9">
        <v>36210.1</v>
      </c>
      <c r="D240" s="33">
        <v>31584.1</v>
      </c>
      <c r="E240" s="90">
        <v>104.3</v>
      </c>
      <c r="F240" s="9">
        <v>59182.9</v>
      </c>
      <c r="G240" s="33">
        <v>41416.6</v>
      </c>
      <c r="H240" s="105">
        <f>G240/D240*100</f>
        <v>131.1311704306914</v>
      </c>
    </row>
    <row r="241" spans="1:8" ht="12" customHeight="1" thickBot="1">
      <c r="A241" s="72" t="s">
        <v>54</v>
      </c>
      <c r="B241" s="96"/>
      <c r="C241" s="18">
        <v>15500</v>
      </c>
      <c r="D241" s="43">
        <v>15467.3</v>
      </c>
      <c r="E241" s="96">
        <v>15000</v>
      </c>
      <c r="F241" s="18">
        <v>14300</v>
      </c>
      <c r="G241" s="43">
        <v>13945.1</v>
      </c>
      <c r="H241" s="124">
        <f>G241/D241*100</f>
        <v>90.15859264383572</v>
      </c>
    </row>
    <row r="242" spans="1:8" ht="19.5" customHeight="1">
      <c r="A242" s="61" t="s">
        <v>18</v>
      </c>
      <c r="B242" s="59">
        <f>B243</f>
        <v>6755</v>
      </c>
      <c r="C242" s="8">
        <f>C243+C249</f>
        <v>23523.5</v>
      </c>
      <c r="D242" s="32">
        <f>D243+D249</f>
        <v>16989.3</v>
      </c>
      <c r="E242" s="59">
        <f>E243</f>
        <v>4417.3</v>
      </c>
      <c r="F242" s="8">
        <f>F243+F249</f>
        <v>13398.6</v>
      </c>
      <c r="G242" s="32">
        <f>G243+G249</f>
        <v>11862.8</v>
      </c>
      <c r="H242" s="106">
        <f>G242/D242*100</f>
        <v>69.82512522587746</v>
      </c>
    </row>
    <row r="243" spans="1:8" ht="15" customHeight="1">
      <c r="A243" s="66" t="s">
        <v>44</v>
      </c>
      <c r="B243" s="95">
        <f aca="true" t="shared" si="36" ref="B243:G243">SUM(B245:B248)</f>
        <v>6755</v>
      </c>
      <c r="C243" s="7">
        <f t="shared" si="36"/>
        <v>23173.5</v>
      </c>
      <c r="D243" s="41">
        <f t="shared" si="36"/>
        <v>16639.3</v>
      </c>
      <c r="E243" s="95">
        <f t="shared" si="36"/>
        <v>4417.3</v>
      </c>
      <c r="F243" s="7">
        <f t="shared" si="36"/>
        <v>13398.6</v>
      </c>
      <c r="G243" s="41">
        <f t="shared" si="36"/>
        <v>11862.8</v>
      </c>
      <c r="H243" s="105">
        <f>G243/D243*100</f>
        <v>71.29386452555096</v>
      </c>
    </row>
    <row r="244" spans="1:8" ht="10.5" customHeight="1">
      <c r="A244" s="63" t="s">
        <v>3</v>
      </c>
      <c r="B244" s="59"/>
      <c r="C244" s="10"/>
      <c r="D244" s="32"/>
      <c r="E244" s="59"/>
      <c r="F244" s="10"/>
      <c r="G244" s="32"/>
      <c r="H244" s="105"/>
    </row>
    <row r="245" spans="1:8" ht="12.75" customHeight="1">
      <c r="A245" s="42" t="s">
        <v>11</v>
      </c>
      <c r="B245" s="89">
        <v>6755</v>
      </c>
      <c r="C245" s="10">
        <v>7189.4</v>
      </c>
      <c r="D245" s="33">
        <v>6846.5</v>
      </c>
      <c r="E245" s="89">
        <v>4417.3</v>
      </c>
      <c r="F245" s="10">
        <v>5301.6</v>
      </c>
      <c r="G245" s="33">
        <v>5299.5</v>
      </c>
      <c r="H245" s="105">
        <f>G245/D245*100</f>
        <v>77.40451325494779</v>
      </c>
    </row>
    <row r="246" spans="1:8" ht="12.75" customHeight="1">
      <c r="A246" s="42" t="s">
        <v>76</v>
      </c>
      <c r="B246" s="89"/>
      <c r="C246" s="10"/>
      <c r="D246" s="33"/>
      <c r="E246" s="89"/>
      <c r="F246" s="10">
        <v>506</v>
      </c>
      <c r="G246" s="33">
        <v>506</v>
      </c>
      <c r="H246" s="107" t="s">
        <v>112</v>
      </c>
    </row>
    <row r="247" spans="1:8" ht="12.75" customHeight="1" thickBot="1">
      <c r="A247" s="69" t="s">
        <v>225</v>
      </c>
      <c r="B247" s="97"/>
      <c r="C247" s="6">
        <v>14184.1</v>
      </c>
      <c r="D247" s="43">
        <v>7992.8</v>
      </c>
      <c r="E247" s="97"/>
      <c r="F247" s="6">
        <v>7591</v>
      </c>
      <c r="G247" s="43">
        <v>6057.3</v>
      </c>
      <c r="H247" s="110">
        <f>G247/D247*100</f>
        <v>75.78445601040937</v>
      </c>
    </row>
    <row r="248" spans="1:8" ht="12.75" customHeight="1">
      <c r="A248" s="42" t="s">
        <v>57</v>
      </c>
      <c r="B248" s="89"/>
      <c r="C248" s="10">
        <v>1800</v>
      </c>
      <c r="D248" s="33">
        <v>1800</v>
      </c>
      <c r="E248" s="89"/>
      <c r="F248" s="10"/>
      <c r="G248" s="33"/>
      <c r="H248" s="107" t="s">
        <v>112</v>
      </c>
    </row>
    <row r="249" spans="1:8" ht="12.75" customHeight="1">
      <c r="A249" s="70" t="s">
        <v>45</v>
      </c>
      <c r="B249" s="89"/>
      <c r="C249" s="7">
        <f>C251</f>
        <v>350</v>
      </c>
      <c r="D249" s="41">
        <f>D251</f>
        <v>350</v>
      </c>
      <c r="E249" s="89"/>
      <c r="F249" s="7">
        <f>F251</f>
        <v>0</v>
      </c>
      <c r="G249" s="41">
        <f>G251</f>
        <v>0</v>
      </c>
      <c r="H249" s="111" t="s">
        <v>112</v>
      </c>
    </row>
    <row r="250" spans="1:8" ht="10.5" customHeight="1">
      <c r="A250" s="71" t="s">
        <v>3</v>
      </c>
      <c r="B250" s="89"/>
      <c r="C250" s="10"/>
      <c r="D250" s="33"/>
      <c r="E250" s="89"/>
      <c r="F250" s="10"/>
      <c r="G250" s="33"/>
      <c r="H250" s="105"/>
    </row>
    <row r="251" spans="1:8" ht="12.75" customHeight="1" thickBot="1">
      <c r="A251" s="72" t="s">
        <v>54</v>
      </c>
      <c r="B251" s="97"/>
      <c r="C251" s="6">
        <v>350</v>
      </c>
      <c r="D251" s="43">
        <v>350</v>
      </c>
      <c r="E251" s="97"/>
      <c r="F251" s="6"/>
      <c r="G251" s="43"/>
      <c r="H251" s="112" t="s">
        <v>112</v>
      </c>
    </row>
    <row r="252" spans="1:8" ht="19.5" customHeight="1">
      <c r="A252" s="64" t="s">
        <v>100</v>
      </c>
      <c r="B252" s="88">
        <f aca="true" t="shared" si="37" ref="B252:G252">B253+B261</f>
        <v>33000</v>
      </c>
      <c r="C252" s="11">
        <f t="shared" si="37"/>
        <v>47845.8</v>
      </c>
      <c r="D252" s="35">
        <f t="shared" si="37"/>
        <v>35140</v>
      </c>
      <c r="E252" s="88">
        <f t="shared" si="37"/>
        <v>33571.5</v>
      </c>
      <c r="F252" s="11">
        <f t="shared" si="37"/>
        <v>48461.4</v>
      </c>
      <c r="G252" s="35">
        <f t="shared" si="37"/>
        <v>41097.9</v>
      </c>
      <c r="H252" s="106">
        <f>G252/D252*100</f>
        <v>116.95475241889585</v>
      </c>
    </row>
    <row r="253" spans="1:8" ht="12.75" customHeight="1">
      <c r="A253" s="66" t="s">
        <v>44</v>
      </c>
      <c r="B253" s="95">
        <f aca="true" t="shared" si="38" ref="B253:G253">SUM(B255:B260)</f>
        <v>28000</v>
      </c>
      <c r="C253" s="7">
        <f t="shared" si="38"/>
        <v>26930</v>
      </c>
      <c r="D253" s="41">
        <f t="shared" si="38"/>
        <v>22150</v>
      </c>
      <c r="E253" s="95">
        <f t="shared" si="38"/>
        <v>27100</v>
      </c>
      <c r="F253" s="7">
        <f t="shared" si="38"/>
        <v>30089</v>
      </c>
      <c r="G253" s="41">
        <f t="shared" si="38"/>
        <v>25812.6</v>
      </c>
      <c r="H253" s="109">
        <f>G253/D253*100</f>
        <v>116.5354401805869</v>
      </c>
    </row>
    <row r="254" spans="1:8" ht="10.5" customHeight="1">
      <c r="A254" s="63" t="s">
        <v>3</v>
      </c>
      <c r="B254" s="89"/>
      <c r="C254" s="10"/>
      <c r="D254" s="33"/>
      <c r="E254" s="89"/>
      <c r="F254" s="10"/>
      <c r="G254" s="33"/>
      <c r="H254" s="105"/>
    </row>
    <row r="255" spans="1:8" ht="12.75" customHeight="1">
      <c r="A255" s="42" t="s">
        <v>11</v>
      </c>
      <c r="B255" s="89">
        <v>6000</v>
      </c>
      <c r="C255" s="10">
        <v>4930</v>
      </c>
      <c r="D255" s="33">
        <v>4430.9</v>
      </c>
      <c r="E255" s="89">
        <v>5100</v>
      </c>
      <c r="F255" s="10">
        <v>8050</v>
      </c>
      <c r="G255" s="33">
        <v>6951.3</v>
      </c>
      <c r="H255" s="105">
        <f aca="true" t="shared" si="39" ref="H255:H261">G255/D255*100</f>
        <v>156.8823489584509</v>
      </c>
    </row>
    <row r="256" spans="1:8" ht="12.75" customHeight="1" hidden="1">
      <c r="A256" s="42" t="s">
        <v>215</v>
      </c>
      <c r="B256" s="89"/>
      <c r="C256" s="10"/>
      <c r="D256" s="33"/>
      <c r="E256" s="89"/>
      <c r="F256" s="10"/>
      <c r="G256" s="33"/>
      <c r="H256" s="105" t="e">
        <f t="shared" si="39"/>
        <v>#DIV/0!</v>
      </c>
    </row>
    <row r="257" spans="1:8" ht="12.75" customHeight="1" hidden="1">
      <c r="A257" s="42" t="s">
        <v>184</v>
      </c>
      <c r="B257" s="89"/>
      <c r="C257" s="10"/>
      <c r="D257" s="33"/>
      <c r="E257" s="89"/>
      <c r="F257" s="10"/>
      <c r="G257" s="33"/>
      <c r="H257" s="105" t="e">
        <f t="shared" si="39"/>
        <v>#DIV/0!</v>
      </c>
    </row>
    <row r="258" spans="1:8" ht="12.75" customHeight="1">
      <c r="A258" s="42" t="s">
        <v>225</v>
      </c>
      <c r="B258" s="89"/>
      <c r="C258" s="10"/>
      <c r="D258" s="33"/>
      <c r="E258" s="89"/>
      <c r="F258" s="10">
        <v>39</v>
      </c>
      <c r="G258" s="33">
        <v>39</v>
      </c>
      <c r="H258" s="107" t="s">
        <v>112</v>
      </c>
    </row>
    <row r="259" spans="1:8" ht="12.75" customHeight="1" hidden="1">
      <c r="A259" s="42" t="s">
        <v>185</v>
      </c>
      <c r="B259" s="89"/>
      <c r="C259" s="10"/>
      <c r="D259" s="33"/>
      <c r="E259" s="89"/>
      <c r="F259" s="10"/>
      <c r="G259" s="33"/>
      <c r="H259" s="105" t="e">
        <f t="shared" si="39"/>
        <v>#DIV/0!</v>
      </c>
    </row>
    <row r="260" spans="1:8" ht="12.75" customHeight="1">
      <c r="A260" s="42" t="s">
        <v>32</v>
      </c>
      <c r="B260" s="89">
        <v>22000</v>
      </c>
      <c r="C260" s="10">
        <v>22000</v>
      </c>
      <c r="D260" s="33">
        <v>17719.1</v>
      </c>
      <c r="E260" s="89">
        <v>22000</v>
      </c>
      <c r="F260" s="10">
        <v>22000</v>
      </c>
      <c r="G260" s="33">
        <v>18822.3</v>
      </c>
      <c r="H260" s="105">
        <f t="shared" si="39"/>
        <v>106.22604985580533</v>
      </c>
    </row>
    <row r="261" spans="1:8" ht="12.75" customHeight="1">
      <c r="A261" s="70" t="s">
        <v>45</v>
      </c>
      <c r="B261" s="95">
        <f aca="true" t="shared" si="40" ref="B261:G261">SUM(B263:B268)</f>
        <v>5000</v>
      </c>
      <c r="C261" s="7">
        <f t="shared" si="40"/>
        <v>20915.8</v>
      </c>
      <c r="D261" s="41">
        <f t="shared" si="40"/>
        <v>12990</v>
      </c>
      <c r="E261" s="95">
        <f t="shared" si="40"/>
        <v>6471.5</v>
      </c>
      <c r="F261" s="7">
        <f t="shared" si="40"/>
        <v>18372.4</v>
      </c>
      <c r="G261" s="41">
        <f t="shared" si="40"/>
        <v>15285.300000000001</v>
      </c>
      <c r="H261" s="109">
        <f t="shared" si="39"/>
        <v>117.66974595842956</v>
      </c>
    </row>
    <row r="262" spans="1:8" ht="10.5" customHeight="1">
      <c r="A262" s="71" t="s">
        <v>3</v>
      </c>
      <c r="B262" s="89"/>
      <c r="C262" s="10"/>
      <c r="D262" s="33"/>
      <c r="E262" s="89"/>
      <c r="F262" s="10"/>
      <c r="G262" s="33"/>
      <c r="H262" s="105"/>
    </row>
    <row r="263" spans="1:8" ht="12.75" customHeight="1">
      <c r="A263" s="42" t="s">
        <v>54</v>
      </c>
      <c r="B263" s="89">
        <v>5000</v>
      </c>
      <c r="C263" s="10">
        <v>17887.5</v>
      </c>
      <c r="D263" s="33">
        <v>12990</v>
      </c>
      <c r="E263" s="89">
        <v>5000</v>
      </c>
      <c r="F263" s="10">
        <v>15793</v>
      </c>
      <c r="G263" s="33">
        <v>13011.7</v>
      </c>
      <c r="H263" s="105">
        <f>G263/D263*100</f>
        <v>100.16705157813703</v>
      </c>
    </row>
    <row r="264" spans="1:8" ht="12.75" customHeight="1" hidden="1">
      <c r="A264" s="42" t="s">
        <v>51</v>
      </c>
      <c r="B264" s="89"/>
      <c r="C264" s="10"/>
      <c r="D264" s="33"/>
      <c r="E264" s="89"/>
      <c r="F264" s="10"/>
      <c r="G264" s="33"/>
      <c r="H264" s="107" t="s">
        <v>112</v>
      </c>
    </row>
    <row r="265" spans="1:8" ht="12.75" customHeight="1">
      <c r="A265" s="42" t="s">
        <v>225</v>
      </c>
      <c r="B265" s="89"/>
      <c r="C265" s="10">
        <v>1000</v>
      </c>
      <c r="D265" s="33"/>
      <c r="E265" s="89">
        <v>1471.5</v>
      </c>
      <c r="F265" s="10">
        <v>2432.5</v>
      </c>
      <c r="G265" s="33">
        <v>2273.6</v>
      </c>
      <c r="H265" s="107" t="s">
        <v>112</v>
      </c>
    </row>
    <row r="266" spans="1:8" ht="12.75" customHeight="1" thickBot="1">
      <c r="A266" s="69" t="s">
        <v>187</v>
      </c>
      <c r="B266" s="97"/>
      <c r="C266" s="6">
        <v>2028.3</v>
      </c>
      <c r="D266" s="43"/>
      <c r="E266" s="97"/>
      <c r="F266" s="6">
        <v>146.9</v>
      </c>
      <c r="G266" s="43"/>
      <c r="H266" s="112" t="s">
        <v>112</v>
      </c>
    </row>
    <row r="267" spans="1:8" ht="12.75" customHeight="1" hidden="1">
      <c r="A267" s="42" t="s">
        <v>186</v>
      </c>
      <c r="B267" s="89"/>
      <c r="C267" s="10"/>
      <c r="D267" s="33"/>
      <c r="E267" s="89"/>
      <c r="F267" s="10"/>
      <c r="G267" s="33"/>
      <c r="H267" s="107" t="s">
        <v>112</v>
      </c>
    </row>
    <row r="268" spans="1:8" ht="12.75" customHeight="1" hidden="1" thickBot="1">
      <c r="A268" s="69" t="s">
        <v>188</v>
      </c>
      <c r="B268" s="97"/>
      <c r="C268" s="6"/>
      <c r="D268" s="43"/>
      <c r="E268" s="97"/>
      <c r="F268" s="6"/>
      <c r="G268" s="43"/>
      <c r="H268" s="112" t="s">
        <v>112</v>
      </c>
    </row>
    <row r="269" spans="1:9" ht="18" customHeight="1">
      <c r="A269" s="61" t="s">
        <v>86</v>
      </c>
      <c r="B269" s="59">
        <f aca="true" t="shared" si="41" ref="B269:G269">B270+B304</f>
        <v>307292</v>
      </c>
      <c r="C269" s="8">
        <f t="shared" si="41"/>
        <v>429659</v>
      </c>
      <c r="D269" s="32">
        <f t="shared" si="41"/>
        <v>213498.9</v>
      </c>
      <c r="E269" s="59">
        <f t="shared" si="41"/>
        <v>287846.6</v>
      </c>
      <c r="F269" s="8">
        <f t="shared" si="41"/>
        <v>712564.5</v>
      </c>
      <c r="G269" s="32">
        <f t="shared" si="41"/>
        <v>243607.40000000002</v>
      </c>
      <c r="H269" s="106">
        <f>G269/D269*100</f>
        <v>114.1024145791852</v>
      </c>
      <c r="I269" s="19"/>
    </row>
    <row r="270" spans="1:9" ht="15" customHeight="1">
      <c r="A270" s="66" t="s">
        <v>44</v>
      </c>
      <c r="B270" s="92">
        <f aca="true" t="shared" si="42" ref="B270:G270">SUM(B272:B295)-B292-B293</f>
        <v>164124.4</v>
      </c>
      <c r="C270" s="14">
        <f t="shared" si="42"/>
        <v>281068.10000000003</v>
      </c>
      <c r="D270" s="38">
        <f t="shared" si="42"/>
        <v>205803.6</v>
      </c>
      <c r="E270" s="92">
        <f t="shared" si="42"/>
        <v>101253.8</v>
      </c>
      <c r="F270" s="14">
        <f t="shared" si="42"/>
        <v>432177.9</v>
      </c>
      <c r="G270" s="38">
        <f t="shared" si="42"/>
        <v>225788.80000000002</v>
      </c>
      <c r="H270" s="109">
        <f>G270/D270*100</f>
        <v>109.71081166704568</v>
      </c>
      <c r="I270" s="19"/>
    </row>
    <row r="271" spans="1:8" ht="10.5" customHeight="1">
      <c r="A271" s="63" t="s">
        <v>3</v>
      </c>
      <c r="B271" s="59"/>
      <c r="C271" s="10"/>
      <c r="D271" s="32"/>
      <c r="E271" s="59"/>
      <c r="F271" s="10"/>
      <c r="G271" s="32"/>
      <c r="H271" s="105"/>
    </row>
    <row r="272" spans="1:8" ht="12.75" customHeight="1">
      <c r="A272" s="42" t="s">
        <v>20</v>
      </c>
      <c r="B272" s="89">
        <v>6000</v>
      </c>
      <c r="C272" s="10">
        <v>5720</v>
      </c>
      <c r="D272" s="33">
        <v>5720</v>
      </c>
      <c r="E272" s="89">
        <v>5693.8</v>
      </c>
      <c r="F272" s="10">
        <v>5693.8</v>
      </c>
      <c r="G272" s="33">
        <v>5693.8</v>
      </c>
      <c r="H272" s="105">
        <f>G272/D272*100</f>
        <v>99.54195804195804</v>
      </c>
    </row>
    <row r="273" spans="1:8" ht="12.75" customHeight="1">
      <c r="A273" s="42" t="s">
        <v>11</v>
      </c>
      <c r="B273" s="89">
        <v>3994</v>
      </c>
      <c r="C273" s="10">
        <v>3994</v>
      </c>
      <c r="D273" s="33">
        <v>3037.2</v>
      </c>
      <c r="E273" s="89">
        <v>3729.3</v>
      </c>
      <c r="F273" s="10">
        <v>3635.7</v>
      </c>
      <c r="G273" s="190">
        <v>841.2</v>
      </c>
      <c r="H273" s="105">
        <f aca="true" t="shared" si="43" ref="H273:H303">G273/D273*100</f>
        <v>27.69656262346899</v>
      </c>
    </row>
    <row r="274" spans="1:8" ht="12.75" customHeight="1">
      <c r="A274" s="42" t="s">
        <v>258</v>
      </c>
      <c r="B274" s="89">
        <v>1300</v>
      </c>
      <c r="C274" s="10">
        <v>1300</v>
      </c>
      <c r="D274" s="33">
        <v>1300</v>
      </c>
      <c r="E274" s="89">
        <v>1300</v>
      </c>
      <c r="F274" s="10">
        <v>1300</v>
      </c>
      <c r="G274" s="33">
        <v>1200</v>
      </c>
      <c r="H274" s="105">
        <f t="shared" si="43"/>
        <v>92.3076923076923</v>
      </c>
    </row>
    <row r="275" spans="1:8" ht="12.75" customHeight="1" hidden="1">
      <c r="A275" s="42" t="s">
        <v>259</v>
      </c>
      <c r="B275" s="89"/>
      <c r="C275" s="10"/>
      <c r="D275" s="33"/>
      <c r="E275" s="89"/>
      <c r="F275" s="10"/>
      <c r="G275" s="33"/>
      <c r="H275" s="105" t="e">
        <f t="shared" si="43"/>
        <v>#DIV/0!</v>
      </c>
    </row>
    <row r="276" spans="1:8" ht="12.75" customHeight="1">
      <c r="A276" s="67" t="s">
        <v>260</v>
      </c>
      <c r="B276" s="89"/>
      <c r="C276" s="10">
        <v>23335.4</v>
      </c>
      <c r="D276" s="33">
        <v>10224.1</v>
      </c>
      <c r="E276" s="89"/>
      <c r="F276" s="10">
        <v>70232.2</v>
      </c>
      <c r="G276" s="33">
        <v>30548.5</v>
      </c>
      <c r="H276" s="105">
        <f t="shared" si="43"/>
        <v>298.78913547402703</v>
      </c>
    </row>
    <row r="277" spans="1:8" ht="12.75" customHeight="1">
      <c r="A277" s="67" t="s">
        <v>261</v>
      </c>
      <c r="B277" s="89"/>
      <c r="C277" s="10">
        <v>432.5</v>
      </c>
      <c r="D277" s="33">
        <v>414.7</v>
      </c>
      <c r="E277" s="89"/>
      <c r="F277" s="10">
        <v>390.6</v>
      </c>
      <c r="G277" s="190">
        <v>339.1</v>
      </c>
      <c r="H277" s="105">
        <f t="shared" si="43"/>
        <v>81.7699541837473</v>
      </c>
    </row>
    <row r="278" spans="1:8" ht="12.75" customHeight="1">
      <c r="A278" s="67" t="s">
        <v>262</v>
      </c>
      <c r="B278" s="89"/>
      <c r="C278" s="10">
        <v>4655.8</v>
      </c>
      <c r="D278" s="33">
        <v>3677.9</v>
      </c>
      <c r="E278" s="89"/>
      <c r="F278" s="10">
        <v>5423</v>
      </c>
      <c r="G278" s="190">
        <v>4821.7</v>
      </c>
      <c r="H278" s="105">
        <f t="shared" si="43"/>
        <v>131.0992686043666</v>
      </c>
    </row>
    <row r="279" spans="1:8" ht="12.75" customHeight="1">
      <c r="A279" s="67" t="s">
        <v>301</v>
      </c>
      <c r="B279" s="89"/>
      <c r="C279" s="10">
        <v>380</v>
      </c>
      <c r="D279" s="33">
        <v>352.5</v>
      </c>
      <c r="E279" s="89"/>
      <c r="F279" s="10">
        <v>968.7</v>
      </c>
      <c r="G279" s="190">
        <v>893</v>
      </c>
      <c r="H279" s="105">
        <f t="shared" si="43"/>
        <v>253.33333333333331</v>
      </c>
    </row>
    <row r="280" spans="1:8" ht="12.75" customHeight="1">
      <c r="A280" s="67" t="s">
        <v>263</v>
      </c>
      <c r="B280" s="89"/>
      <c r="C280" s="10">
        <v>443.3</v>
      </c>
      <c r="D280" s="33">
        <v>219.8</v>
      </c>
      <c r="E280" s="89"/>
      <c r="F280" s="10">
        <v>308.7</v>
      </c>
      <c r="G280" s="190">
        <v>215.1</v>
      </c>
      <c r="H280" s="105">
        <f t="shared" si="43"/>
        <v>97.8616924476797</v>
      </c>
    </row>
    <row r="281" spans="1:8" ht="12.75" customHeight="1">
      <c r="A281" s="67" t="s">
        <v>264</v>
      </c>
      <c r="B281" s="89"/>
      <c r="C281" s="10">
        <v>308.6</v>
      </c>
      <c r="D281" s="33">
        <v>50.8</v>
      </c>
      <c r="E281" s="89"/>
      <c r="F281" s="10">
        <v>270.1</v>
      </c>
      <c r="G281" s="190">
        <v>83.7</v>
      </c>
      <c r="H281" s="105">
        <f t="shared" si="43"/>
        <v>164.76377952755908</v>
      </c>
    </row>
    <row r="282" spans="1:8" ht="12.75" customHeight="1">
      <c r="A282" s="42" t="s">
        <v>227</v>
      </c>
      <c r="B282" s="89"/>
      <c r="C282" s="10">
        <v>82287.3</v>
      </c>
      <c r="D282" s="33">
        <v>64177.9</v>
      </c>
      <c r="E282" s="89"/>
      <c r="F282" s="10">
        <v>107684.6</v>
      </c>
      <c r="G282" s="190">
        <v>68806.8</v>
      </c>
      <c r="H282" s="105">
        <f t="shared" si="43"/>
        <v>107.21260745521433</v>
      </c>
    </row>
    <row r="283" spans="1:8" ht="12.75" customHeight="1">
      <c r="A283" s="42" t="s">
        <v>335</v>
      </c>
      <c r="B283" s="89"/>
      <c r="C283" s="10"/>
      <c r="D283" s="33"/>
      <c r="E283" s="89"/>
      <c r="F283" s="10">
        <v>30716.3</v>
      </c>
      <c r="G283" s="190"/>
      <c r="H283" s="107" t="s">
        <v>112</v>
      </c>
    </row>
    <row r="284" spans="1:8" ht="12.75" customHeight="1">
      <c r="A284" s="42" t="s">
        <v>230</v>
      </c>
      <c r="B284" s="89"/>
      <c r="C284" s="10">
        <v>34358.5</v>
      </c>
      <c r="D284" s="33">
        <v>26014.5</v>
      </c>
      <c r="E284" s="89"/>
      <c r="F284" s="10">
        <v>40650.3</v>
      </c>
      <c r="G284" s="190">
        <v>29068</v>
      </c>
      <c r="H284" s="105">
        <f t="shared" si="43"/>
        <v>111.73768475273404</v>
      </c>
    </row>
    <row r="285" spans="1:8" ht="12.75" customHeight="1">
      <c r="A285" s="42" t="s">
        <v>336</v>
      </c>
      <c r="B285" s="89"/>
      <c r="C285" s="10"/>
      <c r="D285" s="33"/>
      <c r="E285" s="89"/>
      <c r="F285" s="10">
        <v>13118.2</v>
      </c>
      <c r="G285" s="190"/>
      <c r="H285" s="107" t="s">
        <v>112</v>
      </c>
    </row>
    <row r="286" spans="1:8" ht="12.75" customHeight="1">
      <c r="A286" s="42" t="s">
        <v>228</v>
      </c>
      <c r="B286" s="89"/>
      <c r="C286" s="10">
        <v>38977.7</v>
      </c>
      <c r="D286" s="33">
        <v>23020.3</v>
      </c>
      <c r="E286" s="89"/>
      <c r="F286" s="10">
        <v>53932.2</v>
      </c>
      <c r="G286" s="190">
        <v>24200.2</v>
      </c>
      <c r="H286" s="105">
        <f t="shared" si="43"/>
        <v>105.1254762101276</v>
      </c>
    </row>
    <row r="287" spans="1:8" ht="12.75" customHeight="1">
      <c r="A287" s="42" t="s">
        <v>337</v>
      </c>
      <c r="B287" s="89"/>
      <c r="C287" s="10"/>
      <c r="D287" s="33"/>
      <c r="E287" s="89"/>
      <c r="F287" s="10">
        <v>16322.7</v>
      </c>
      <c r="G287" s="190"/>
      <c r="H287" s="107" t="s">
        <v>112</v>
      </c>
    </row>
    <row r="288" spans="1:8" ht="12.75" customHeight="1">
      <c r="A288" s="42" t="s">
        <v>303</v>
      </c>
      <c r="B288" s="89"/>
      <c r="C288" s="10">
        <v>51.6</v>
      </c>
      <c r="D288" s="33">
        <v>0</v>
      </c>
      <c r="E288" s="89"/>
      <c r="F288" s="10">
        <v>196.2</v>
      </c>
      <c r="G288" s="190"/>
      <c r="H288" s="107" t="s">
        <v>112</v>
      </c>
    </row>
    <row r="289" spans="1:8" ht="12.75" customHeight="1">
      <c r="A289" s="42" t="s">
        <v>229</v>
      </c>
      <c r="B289" s="89"/>
      <c r="C289" s="10">
        <v>418.9</v>
      </c>
      <c r="D289" s="33">
        <v>418.9</v>
      </c>
      <c r="E289" s="89"/>
      <c r="F289" s="10"/>
      <c r="G289" s="190"/>
      <c r="H289" s="105">
        <f t="shared" si="43"/>
        <v>0</v>
      </c>
    </row>
    <row r="290" spans="1:8" ht="12.75" customHeight="1" hidden="1">
      <c r="A290" s="42" t="s">
        <v>189</v>
      </c>
      <c r="B290" s="89"/>
      <c r="C290" s="10"/>
      <c r="D290" s="33"/>
      <c r="E290" s="89"/>
      <c r="F290" s="10"/>
      <c r="G290" s="190"/>
      <c r="H290" s="105" t="e">
        <f t="shared" si="43"/>
        <v>#DIV/0!</v>
      </c>
    </row>
    <row r="291" spans="1:8" ht="12.75" customHeight="1">
      <c r="A291" s="42" t="s">
        <v>225</v>
      </c>
      <c r="B291" s="89">
        <v>79730.4</v>
      </c>
      <c r="C291" s="10">
        <v>47475.5</v>
      </c>
      <c r="D291" s="33">
        <v>31420.9</v>
      </c>
      <c r="E291" s="89">
        <v>22530.7</v>
      </c>
      <c r="F291" s="10">
        <v>40536.6</v>
      </c>
      <c r="G291" s="190">
        <v>18665.6</v>
      </c>
      <c r="H291" s="105">
        <f t="shared" si="43"/>
        <v>59.40504568615157</v>
      </c>
    </row>
    <row r="292" spans="1:8" ht="12.75" customHeight="1">
      <c r="A292" s="42" t="s">
        <v>240</v>
      </c>
      <c r="B292" s="89"/>
      <c r="C292" s="10">
        <v>28861.7</v>
      </c>
      <c r="D292" s="33">
        <v>16775.2</v>
      </c>
      <c r="E292" s="89"/>
      <c r="F292" s="10">
        <v>33630.5</v>
      </c>
      <c r="G292" s="190">
        <v>15262.2</v>
      </c>
      <c r="H292" s="105">
        <f t="shared" si="43"/>
        <v>90.98073346368449</v>
      </c>
    </row>
    <row r="293" spans="1:8" ht="12.75" customHeight="1" hidden="1">
      <c r="A293" s="42" t="s">
        <v>241</v>
      </c>
      <c r="B293" s="89"/>
      <c r="C293" s="10"/>
      <c r="D293" s="33"/>
      <c r="E293" s="89"/>
      <c r="F293" s="10"/>
      <c r="G293" s="33"/>
      <c r="H293" s="105" t="e">
        <f t="shared" si="43"/>
        <v>#DIV/0!</v>
      </c>
    </row>
    <row r="294" spans="1:8" ht="12.75" customHeight="1">
      <c r="A294" s="42" t="s">
        <v>152</v>
      </c>
      <c r="B294" s="89">
        <v>13000</v>
      </c>
      <c r="C294" s="10"/>
      <c r="D294" s="33"/>
      <c r="E294" s="89">
        <v>18000</v>
      </c>
      <c r="F294" s="10"/>
      <c r="G294" s="33"/>
      <c r="H294" s="107" t="s">
        <v>112</v>
      </c>
    </row>
    <row r="295" spans="1:8" ht="12.75" customHeight="1">
      <c r="A295" s="122" t="s">
        <v>57</v>
      </c>
      <c r="B295" s="89">
        <f aca="true" t="shared" si="44" ref="B295:G295">SUM(B296:B303)</f>
        <v>60100</v>
      </c>
      <c r="C295" s="9">
        <f t="shared" si="44"/>
        <v>36929</v>
      </c>
      <c r="D295" s="33">
        <f t="shared" si="44"/>
        <v>35754.1</v>
      </c>
      <c r="E295" s="9">
        <f t="shared" si="44"/>
        <v>50000</v>
      </c>
      <c r="F295" s="9">
        <f t="shared" si="44"/>
        <v>40798</v>
      </c>
      <c r="G295" s="33">
        <f t="shared" si="44"/>
        <v>40412.1</v>
      </c>
      <c r="H295" s="105">
        <f t="shared" si="43"/>
        <v>113.02787652325188</v>
      </c>
    </row>
    <row r="296" spans="1:8" ht="12.75" customHeight="1">
      <c r="A296" s="42" t="s">
        <v>191</v>
      </c>
      <c r="B296" s="89"/>
      <c r="C296" s="10"/>
      <c r="D296" s="34"/>
      <c r="E296" s="89"/>
      <c r="F296" s="10"/>
      <c r="G296" s="34"/>
      <c r="H296" s="107" t="s">
        <v>112</v>
      </c>
    </row>
    <row r="297" spans="1:8" ht="12.75" customHeight="1">
      <c r="A297" s="42" t="s">
        <v>192</v>
      </c>
      <c r="B297" s="89">
        <v>7500</v>
      </c>
      <c r="C297" s="10">
        <v>4966.6</v>
      </c>
      <c r="D297" s="34">
        <v>4966.6</v>
      </c>
      <c r="E297" s="89">
        <v>5000</v>
      </c>
      <c r="F297" s="10">
        <v>4940</v>
      </c>
      <c r="G297" s="34">
        <v>4913.4</v>
      </c>
      <c r="H297" s="105">
        <f t="shared" si="43"/>
        <v>98.92884468247894</v>
      </c>
    </row>
    <row r="298" spans="1:8" ht="12.75" customHeight="1" thickBot="1">
      <c r="A298" s="69" t="s">
        <v>193</v>
      </c>
      <c r="B298" s="97">
        <v>6500</v>
      </c>
      <c r="C298" s="6">
        <v>6500</v>
      </c>
      <c r="D298" s="39">
        <v>6423.1</v>
      </c>
      <c r="E298" s="97">
        <v>5000</v>
      </c>
      <c r="F298" s="6">
        <v>8500</v>
      </c>
      <c r="G298" s="39">
        <v>8428.1</v>
      </c>
      <c r="H298" s="110">
        <f t="shared" si="43"/>
        <v>131.21545671093398</v>
      </c>
    </row>
    <row r="299" spans="1:8" ht="12.75" customHeight="1">
      <c r="A299" s="42" t="s">
        <v>194</v>
      </c>
      <c r="B299" s="89">
        <v>2000</v>
      </c>
      <c r="C299" s="10">
        <v>1920</v>
      </c>
      <c r="D299" s="34">
        <v>1920</v>
      </c>
      <c r="E299" s="89">
        <v>1000</v>
      </c>
      <c r="F299" s="10">
        <v>2625</v>
      </c>
      <c r="G299" s="34">
        <v>2625</v>
      </c>
      <c r="H299" s="105">
        <f t="shared" si="43"/>
        <v>136.71875</v>
      </c>
    </row>
    <row r="300" spans="1:8" ht="12.75" customHeight="1">
      <c r="A300" s="42" t="s">
        <v>195</v>
      </c>
      <c r="B300" s="89">
        <v>2000</v>
      </c>
      <c r="C300" s="10">
        <v>2000</v>
      </c>
      <c r="D300" s="34">
        <v>1994.2</v>
      </c>
      <c r="E300" s="89">
        <v>2000</v>
      </c>
      <c r="F300" s="10">
        <v>2500</v>
      </c>
      <c r="G300" s="34">
        <v>2496.8</v>
      </c>
      <c r="H300" s="105">
        <f t="shared" si="43"/>
        <v>125.20308895797814</v>
      </c>
    </row>
    <row r="301" spans="1:8" ht="12.75" customHeight="1">
      <c r="A301" s="42" t="s">
        <v>196</v>
      </c>
      <c r="B301" s="89">
        <v>5000</v>
      </c>
      <c r="C301" s="10">
        <v>13700</v>
      </c>
      <c r="D301" s="34">
        <v>13400</v>
      </c>
      <c r="E301" s="89">
        <v>5000</v>
      </c>
      <c r="F301" s="10">
        <v>14800</v>
      </c>
      <c r="G301" s="34">
        <v>14754.6</v>
      </c>
      <c r="H301" s="105">
        <f t="shared" si="43"/>
        <v>110.1089552238806</v>
      </c>
    </row>
    <row r="302" spans="1:8" ht="12.75" customHeight="1">
      <c r="A302" s="42" t="s">
        <v>197</v>
      </c>
      <c r="B302" s="89">
        <v>26600</v>
      </c>
      <c r="C302" s="10"/>
      <c r="D302" s="34"/>
      <c r="E302" s="89">
        <v>26500</v>
      </c>
      <c r="F302" s="10"/>
      <c r="G302" s="34"/>
      <c r="H302" s="107" t="s">
        <v>112</v>
      </c>
    </row>
    <row r="303" spans="1:8" ht="12.75" customHeight="1">
      <c r="A303" s="42" t="s">
        <v>198</v>
      </c>
      <c r="B303" s="89">
        <v>10500</v>
      </c>
      <c r="C303" s="10">
        <v>7842.4</v>
      </c>
      <c r="D303" s="34">
        <v>7050.2</v>
      </c>
      <c r="E303" s="89">
        <v>5500</v>
      </c>
      <c r="F303" s="10">
        <v>7433</v>
      </c>
      <c r="G303" s="34">
        <v>7194.2</v>
      </c>
      <c r="H303" s="105">
        <f t="shared" si="43"/>
        <v>102.04249524836175</v>
      </c>
    </row>
    <row r="304" spans="1:8" ht="15" customHeight="1">
      <c r="A304" s="70" t="s">
        <v>45</v>
      </c>
      <c r="B304" s="95">
        <f aca="true" t="shared" si="45" ref="B304:G304">SUM(B306:B322)</f>
        <v>143167.6</v>
      </c>
      <c r="C304" s="7">
        <f t="shared" si="45"/>
        <v>148590.9</v>
      </c>
      <c r="D304" s="41">
        <f t="shared" si="45"/>
        <v>7695.299999999999</v>
      </c>
      <c r="E304" s="95">
        <f t="shared" si="45"/>
        <v>186592.8</v>
      </c>
      <c r="F304" s="7">
        <f t="shared" si="45"/>
        <v>280386.60000000003</v>
      </c>
      <c r="G304" s="41">
        <f t="shared" si="45"/>
        <v>17818.600000000002</v>
      </c>
      <c r="H304" s="109">
        <f>G304/D304*100</f>
        <v>231.55172637843884</v>
      </c>
    </row>
    <row r="305" spans="1:8" ht="10.5" customHeight="1">
      <c r="A305" s="71" t="s">
        <v>3</v>
      </c>
      <c r="B305" s="90"/>
      <c r="C305" s="11"/>
      <c r="D305" s="35"/>
      <c r="E305" s="90"/>
      <c r="F305" s="11"/>
      <c r="G305" s="35"/>
      <c r="H305" s="105"/>
    </row>
    <row r="306" spans="1:8" ht="12.75" customHeight="1" hidden="1">
      <c r="A306" s="42" t="s">
        <v>199</v>
      </c>
      <c r="B306" s="90"/>
      <c r="C306" s="9"/>
      <c r="D306" s="33"/>
      <c r="E306" s="90"/>
      <c r="F306" s="9"/>
      <c r="G306" s="33"/>
      <c r="H306" s="107" t="e">
        <f>G306/D306*100</f>
        <v>#DIV/0!</v>
      </c>
    </row>
    <row r="307" spans="1:8" ht="14.25" customHeight="1" hidden="1">
      <c r="A307" s="42" t="s">
        <v>304</v>
      </c>
      <c r="B307" s="90"/>
      <c r="C307" s="9">
        <v>280</v>
      </c>
      <c r="D307" s="33">
        <v>280</v>
      </c>
      <c r="E307" s="90"/>
      <c r="F307" s="9"/>
      <c r="G307" s="33"/>
      <c r="H307" s="107" t="s">
        <v>112</v>
      </c>
    </row>
    <row r="308" spans="1:8" ht="12.75" customHeight="1">
      <c r="A308" s="42" t="s">
        <v>227</v>
      </c>
      <c r="B308" s="90"/>
      <c r="C308" s="9">
        <v>3918.1</v>
      </c>
      <c r="D308" s="33">
        <v>1781.2</v>
      </c>
      <c r="E308" s="90"/>
      <c r="F308" s="9">
        <v>2136.9</v>
      </c>
      <c r="G308" s="33">
        <v>325.5</v>
      </c>
      <c r="H308" s="107">
        <f aca="true" t="shared" si="46" ref="H308:H319">G308/D308*100</f>
        <v>18.27419717044689</v>
      </c>
    </row>
    <row r="309" spans="1:8" ht="12.75" customHeight="1">
      <c r="A309" s="42" t="s">
        <v>338</v>
      </c>
      <c r="B309" s="90"/>
      <c r="C309" s="9"/>
      <c r="D309" s="33"/>
      <c r="E309" s="90"/>
      <c r="F309" s="9">
        <v>5853.7</v>
      </c>
      <c r="G309" s="33"/>
      <c r="H309" s="107" t="s">
        <v>112</v>
      </c>
    </row>
    <row r="310" spans="1:8" ht="12.75" customHeight="1">
      <c r="A310" s="42" t="s">
        <v>230</v>
      </c>
      <c r="B310" s="90"/>
      <c r="C310" s="9">
        <v>1962.4</v>
      </c>
      <c r="D310" s="58">
        <v>95</v>
      </c>
      <c r="E310" s="90"/>
      <c r="F310" s="9">
        <v>1867.3</v>
      </c>
      <c r="G310" s="58"/>
      <c r="H310" s="107" t="s">
        <v>112</v>
      </c>
    </row>
    <row r="311" spans="1:8" ht="12.75" customHeight="1">
      <c r="A311" s="42" t="s">
        <v>336</v>
      </c>
      <c r="B311" s="90"/>
      <c r="C311" s="9"/>
      <c r="D311" s="58"/>
      <c r="E311" s="90"/>
      <c r="F311" s="9">
        <v>180</v>
      </c>
      <c r="G311" s="58"/>
      <c r="H311" s="107" t="s">
        <v>112</v>
      </c>
    </row>
    <row r="312" spans="1:8" ht="12.75" customHeight="1">
      <c r="A312" s="42" t="s">
        <v>228</v>
      </c>
      <c r="B312" s="90"/>
      <c r="C312" s="9">
        <v>2457.7</v>
      </c>
      <c r="D312" s="33">
        <v>112</v>
      </c>
      <c r="E312" s="90"/>
      <c r="F312" s="9">
        <v>2345.7</v>
      </c>
      <c r="G312" s="33">
        <v>159.5</v>
      </c>
      <c r="H312" s="107">
        <f t="shared" si="46"/>
        <v>142.41071428571428</v>
      </c>
    </row>
    <row r="313" spans="1:8" ht="12.75" customHeight="1">
      <c r="A313" s="42" t="s">
        <v>339</v>
      </c>
      <c r="B313" s="90"/>
      <c r="C313" s="9"/>
      <c r="D313" s="33"/>
      <c r="E313" s="90"/>
      <c r="F313" s="9">
        <v>300</v>
      </c>
      <c r="G313" s="33"/>
      <c r="H313" s="107" t="s">
        <v>112</v>
      </c>
    </row>
    <row r="314" spans="1:8" ht="12.75" customHeight="1">
      <c r="A314" s="67" t="s">
        <v>260</v>
      </c>
      <c r="B314" s="90"/>
      <c r="C314" s="9">
        <v>2553.7</v>
      </c>
      <c r="D314" s="33">
        <v>52</v>
      </c>
      <c r="E314" s="90"/>
      <c r="F314" s="9">
        <v>2501.7</v>
      </c>
      <c r="G314" s="33">
        <v>404.6</v>
      </c>
      <c r="H314" s="107">
        <f t="shared" si="46"/>
        <v>778.0769230769232</v>
      </c>
    </row>
    <row r="315" spans="1:8" ht="12.75" customHeight="1" hidden="1">
      <c r="A315" s="62" t="s">
        <v>190</v>
      </c>
      <c r="B315" s="90"/>
      <c r="C315" s="9"/>
      <c r="D315" s="33"/>
      <c r="E315" s="90"/>
      <c r="F315" s="9"/>
      <c r="G315" s="33"/>
      <c r="H315" s="107" t="e">
        <f t="shared" si="46"/>
        <v>#DIV/0!</v>
      </c>
    </row>
    <row r="316" spans="1:8" ht="12.75" customHeight="1" hidden="1">
      <c r="A316" s="42" t="s">
        <v>231</v>
      </c>
      <c r="B316" s="90"/>
      <c r="C316" s="9"/>
      <c r="D316" s="33"/>
      <c r="E316" s="90"/>
      <c r="F316" s="9"/>
      <c r="G316" s="33"/>
      <c r="H316" s="107" t="e">
        <f t="shared" si="46"/>
        <v>#DIV/0!</v>
      </c>
    </row>
    <row r="317" spans="1:8" ht="12.75" customHeight="1">
      <c r="A317" s="42" t="s">
        <v>305</v>
      </c>
      <c r="B317" s="90"/>
      <c r="C317" s="9">
        <v>2263.6</v>
      </c>
      <c r="D317" s="33">
        <v>2263.6</v>
      </c>
      <c r="E317" s="90"/>
      <c r="F317" s="9">
        <v>6013</v>
      </c>
      <c r="G317" s="33">
        <v>5993.8</v>
      </c>
      <c r="H317" s="107">
        <f t="shared" si="46"/>
        <v>264.7905990457678</v>
      </c>
    </row>
    <row r="318" spans="1:8" ht="12.75" customHeight="1">
      <c r="A318" s="42" t="s">
        <v>340</v>
      </c>
      <c r="B318" s="90"/>
      <c r="C318" s="9"/>
      <c r="D318" s="33"/>
      <c r="E318" s="90"/>
      <c r="F318" s="9">
        <v>175</v>
      </c>
      <c r="G318" s="33">
        <v>175</v>
      </c>
      <c r="H318" s="107" t="s">
        <v>112</v>
      </c>
    </row>
    <row r="319" spans="1:8" ht="12.75" customHeight="1">
      <c r="A319" s="42" t="s">
        <v>306</v>
      </c>
      <c r="B319" s="90"/>
      <c r="C319" s="9">
        <v>2533.4</v>
      </c>
      <c r="D319" s="33">
        <v>2531.4</v>
      </c>
      <c r="E319" s="90"/>
      <c r="F319" s="9">
        <v>2560</v>
      </c>
      <c r="G319" s="33">
        <v>2333</v>
      </c>
      <c r="H319" s="107">
        <f t="shared" si="46"/>
        <v>92.16243975665638</v>
      </c>
    </row>
    <row r="320" spans="1:8" ht="12.75" customHeight="1">
      <c r="A320" s="62" t="s">
        <v>152</v>
      </c>
      <c r="B320" s="90">
        <v>12000</v>
      </c>
      <c r="C320" s="9"/>
      <c r="D320" s="33"/>
      <c r="E320" s="90">
        <v>17000</v>
      </c>
      <c r="F320" s="9"/>
      <c r="G320" s="33"/>
      <c r="H320" s="107" t="s">
        <v>112</v>
      </c>
    </row>
    <row r="321" spans="1:8" ht="12.75" customHeight="1">
      <c r="A321" s="42" t="s">
        <v>54</v>
      </c>
      <c r="B321" s="90"/>
      <c r="C321" s="9"/>
      <c r="D321" s="33"/>
      <c r="E321" s="90"/>
      <c r="F321" s="9">
        <v>93.6</v>
      </c>
      <c r="G321" s="33">
        <v>93.6</v>
      </c>
      <c r="H321" s="107" t="s">
        <v>112</v>
      </c>
    </row>
    <row r="322" spans="1:8" ht="12.75" customHeight="1" thickBot="1">
      <c r="A322" s="69" t="s">
        <v>225</v>
      </c>
      <c r="B322" s="96">
        <v>131167.6</v>
      </c>
      <c r="C322" s="18">
        <v>132622</v>
      </c>
      <c r="D322" s="43">
        <v>580.1</v>
      </c>
      <c r="E322" s="96">
        <v>169592.8</v>
      </c>
      <c r="F322" s="18">
        <v>256359.7</v>
      </c>
      <c r="G322" s="43">
        <v>8333.6</v>
      </c>
      <c r="H322" s="125">
        <f>G322/D322*100</f>
        <v>1436.5799000172383</v>
      </c>
    </row>
    <row r="323" spans="1:8" ht="12.75" customHeight="1" hidden="1" thickBot="1">
      <c r="A323" s="182" t="s">
        <v>242</v>
      </c>
      <c r="B323" s="183"/>
      <c r="C323" s="184"/>
      <c r="D323" s="185"/>
      <c r="E323" s="183"/>
      <c r="F323" s="184"/>
      <c r="G323" s="185"/>
      <c r="H323" s="186" t="s">
        <v>112</v>
      </c>
    </row>
    <row r="324" spans="1:8" ht="18" customHeight="1">
      <c r="A324" s="61" t="s">
        <v>19</v>
      </c>
      <c r="B324" s="59">
        <f aca="true" t="shared" si="47" ref="B324:G324">B325+B364</f>
        <v>338057.8</v>
      </c>
      <c r="C324" s="8">
        <f t="shared" si="47"/>
        <v>4897628.000000001</v>
      </c>
      <c r="D324" s="32">
        <f t="shared" si="47"/>
        <v>4866695.800000001</v>
      </c>
      <c r="E324" s="59">
        <f t="shared" si="47"/>
        <v>357606.5</v>
      </c>
      <c r="F324" s="8">
        <f t="shared" si="47"/>
        <v>4946542.099999999</v>
      </c>
      <c r="G324" s="32">
        <f t="shared" si="47"/>
        <v>4931549.9</v>
      </c>
      <c r="H324" s="106">
        <f>G324/D324*100</f>
        <v>101.33261051574252</v>
      </c>
    </row>
    <row r="325" spans="1:8" ht="15" customHeight="1">
      <c r="A325" s="66" t="s">
        <v>44</v>
      </c>
      <c r="B325" s="92">
        <f aca="true" t="shared" si="48" ref="B325:G325">SUM(B327:B363)</f>
        <v>338057.8</v>
      </c>
      <c r="C325" s="14">
        <f t="shared" si="48"/>
        <v>4812326.100000001</v>
      </c>
      <c r="D325" s="38">
        <f t="shared" si="48"/>
        <v>4807560.800000001</v>
      </c>
      <c r="E325" s="92">
        <f t="shared" si="48"/>
        <v>339097.2</v>
      </c>
      <c r="F325" s="14">
        <f t="shared" si="48"/>
        <v>4810503.699999998</v>
      </c>
      <c r="G325" s="38">
        <f t="shared" si="48"/>
        <v>4806880.5</v>
      </c>
      <c r="H325" s="109">
        <f>G325/D325*100</f>
        <v>99.9858493729294</v>
      </c>
    </row>
    <row r="326" spans="1:8" ht="10.5" customHeight="1">
      <c r="A326" s="63" t="s">
        <v>3</v>
      </c>
      <c r="B326" s="87"/>
      <c r="C326" s="10"/>
      <c r="D326" s="34"/>
      <c r="E326" s="87"/>
      <c r="F326" s="10"/>
      <c r="G326" s="34"/>
      <c r="H326" s="105"/>
    </row>
    <row r="327" spans="1:8" ht="12.75" customHeight="1">
      <c r="A327" s="40" t="s">
        <v>20</v>
      </c>
      <c r="B327" s="87">
        <v>317845</v>
      </c>
      <c r="C327" s="10">
        <v>338400.3</v>
      </c>
      <c r="D327" s="34">
        <v>338400.3</v>
      </c>
      <c r="E327" s="87">
        <v>317256.5</v>
      </c>
      <c r="F327" s="10">
        <v>332889.1</v>
      </c>
      <c r="G327" s="34">
        <v>332889</v>
      </c>
      <c r="H327" s="105">
        <f>G327/D327*100</f>
        <v>98.37136669205081</v>
      </c>
    </row>
    <row r="328" spans="1:8" ht="12.75" customHeight="1">
      <c r="A328" s="40" t="s">
        <v>35</v>
      </c>
      <c r="B328" s="87"/>
      <c r="C328" s="10"/>
      <c r="D328" s="34"/>
      <c r="E328" s="87"/>
      <c r="F328" s="10"/>
      <c r="G328" s="34"/>
      <c r="H328" s="105"/>
    </row>
    <row r="329" spans="1:8" ht="12.75" customHeight="1">
      <c r="A329" s="40" t="s">
        <v>108</v>
      </c>
      <c r="B329" s="87"/>
      <c r="C329" s="10">
        <v>1616674.9</v>
      </c>
      <c r="D329" s="34">
        <v>1616674.9</v>
      </c>
      <c r="E329" s="87"/>
      <c r="F329" s="10">
        <v>1551564</v>
      </c>
      <c r="G329" s="34">
        <v>1551564</v>
      </c>
      <c r="H329" s="105">
        <f>G329/D329*100</f>
        <v>95.9725421604554</v>
      </c>
    </row>
    <row r="330" spans="1:8" ht="12.75" customHeight="1">
      <c r="A330" s="40" t="s">
        <v>34</v>
      </c>
      <c r="B330" s="87"/>
      <c r="C330" s="10">
        <v>205253</v>
      </c>
      <c r="D330" s="34">
        <v>205071.1</v>
      </c>
      <c r="E330" s="87"/>
      <c r="F330" s="10">
        <v>200789</v>
      </c>
      <c r="G330" s="34">
        <v>200789</v>
      </c>
      <c r="H330" s="105">
        <f aca="true" t="shared" si="49" ref="H330:H373">G330/D330*100</f>
        <v>97.91189494765474</v>
      </c>
    </row>
    <row r="331" spans="1:8" ht="12.75" customHeight="1">
      <c r="A331" s="40" t="s">
        <v>109</v>
      </c>
      <c r="B331" s="87"/>
      <c r="C331" s="10">
        <v>2516726.1</v>
      </c>
      <c r="D331" s="34">
        <v>2516726.1</v>
      </c>
      <c r="E331" s="87"/>
      <c r="F331" s="10">
        <v>2510347</v>
      </c>
      <c r="G331" s="34">
        <v>2510346.9</v>
      </c>
      <c r="H331" s="105">
        <f t="shared" si="49"/>
        <v>99.74652784027629</v>
      </c>
    </row>
    <row r="332" spans="1:8" ht="12.75" customHeight="1">
      <c r="A332" s="120" t="s">
        <v>346</v>
      </c>
      <c r="B332" s="87"/>
      <c r="C332" s="10"/>
      <c r="D332" s="34"/>
      <c r="E332" s="87"/>
      <c r="F332" s="10">
        <v>114779</v>
      </c>
      <c r="G332" s="34">
        <v>114778.9</v>
      </c>
      <c r="H332" s="107" t="s">
        <v>112</v>
      </c>
    </row>
    <row r="333" spans="1:8" ht="12.75" customHeight="1" hidden="1">
      <c r="A333" s="40" t="s">
        <v>266</v>
      </c>
      <c r="B333" s="87"/>
      <c r="C333" s="10"/>
      <c r="D333" s="34"/>
      <c r="E333" s="87"/>
      <c r="F333" s="10"/>
      <c r="G333" s="34"/>
      <c r="H333" s="105" t="e">
        <f t="shared" si="49"/>
        <v>#DIV/0!</v>
      </c>
    </row>
    <row r="334" spans="1:8" ht="12.75" customHeight="1">
      <c r="A334" s="123" t="s">
        <v>359</v>
      </c>
      <c r="B334" s="87"/>
      <c r="C334" s="10">
        <v>37831</v>
      </c>
      <c r="D334" s="34">
        <v>37831</v>
      </c>
      <c r="E334" s="87"/>
      <c r="F334" s="10">
        <v>41120</v>
      </c>
      <c r="G334" s="34">
        <v>41120</v>
      </c>
      <c r="H334" s="105">
        <f t="shared" si="49"/>
        <v>108.69392825989269</v>
      </c>
    </row>
    <row r="335" spans="1:8" ht="12.75" customHeight="1">
      <c r="A335" s="40" t="s">
        <v>312</v>
      </c>
      <c r="B335" s="87"/>
      <c r="C335" s="10">
        <v>1002.9</v>
      </c>
      <c r="D335" s="34">
        <v>1002.9</v>
      </c>
      <c r="E335" s="87"/>
      <c r="F335" s="10"/>
      <c r="G335" s="34"/>
      <c r="H335" s="107" t="s">
        <v>112</v>
      </c>
    </row>
    <row r="336" spans="1:8" ht="12.75" customHeight="1">
      <c r="A336" s="123" t="s">
        <v>341</v>
      </c>
      <c r="B336" s="87"/>
      <c r="C336" s="10"/>
      <c r="D336" s="34"/>
      <c r="E336" s="87"/>
      <c r="F336" s="10">
        <v>663</v>
      </c>
      <c r="G336" s="34">
        <v>663</v>
      </c>
      <c r="H336" s="107" t="s">
        <v>112</v>
      </c>
    </row>
    <row r="337" spans="1:8" ht="12.75" customHeight="1">
      <c r="A337" s="187" t="s">
        <v>342</v>
      </c>
      <c r="B337" s="87"/>
      <c r="C337" s="10"/>
      <c r="D337" s="34"/>
      <c r="E337" s="87"/>
      <c r="F337" s="10">
        <v>1206.8</v>
      </c>
      <c r="G337" s="34">
        <v>1206.8</v>
      </c>
      <c r="H337" s="107" t="s">
        <v>112</v>
      </c>
    </row>
    <row r="338" spans="1:8" ht="12.75" customHeight="1">
      <c r="A338" s="40" t="s">
        <v>68</v>
      </c>
      <c r="B338" s="87"/>
      <c r="C338" s="10">
        <v>796.7</v>
      </c>
      <c r="D338" s="34">
        <v>796.7</v>
      </c>
      <c r="E338" s="87"/>
      <c r="F338" s="10">
        <v>426</v>
      </c>
      <c r="G338" s="34">
        <v>426</v>
      </c>
      <c r="H338" s="105">
        <f t="shared" si="49"/>
        <v>53.470566085101034</v>
      </c>
    </row>
    <row r="339" spans="1:8" ht="12.75" customHeight="1">
      <c r="A339" s="40" t="s">
        <v>265</v>
      </c>
      <c r="B339" s="87"/>
      <c r="C339" s="10">
        <v>4351</v>
      </c>
      <c r="D339" s="34">
        <v>4351</v>
      </c>
      <c r="E339" s="87"/>
      <c r="F339" s="10">
        <v>4471</v>
      </c>
      <c r="G339" s="34">
        <v>4465</v>
      </c>
      <c r="H339" s="105">
        <f t="shared" si="49"/>
        <v>102.62008733624455</v>
      </c>
    </row>
    <row r="340" spans="1:8" ht="12.75" customHeight="1">
      <c r="A340" s="40" t="s">
        <v>307</v>
      </c>
      <c r="B340" s="87"/>
      <c r="C340" s="10">
        <v>200</v>
      </c>
      <c r="D340" s="34">
        <v>200</v>
      </c>
      <c r="E340" s="87"/>
      <c r="F340" s="10">
        <v>206</v>
      </c>
      <c r="G340" s="34">
        <v>206</v>
      </c>
      <c r="H340" s="105">
        <f t="shared" si="49"/>
        <v>103</v>
      </c>
    </row>
    <row r="341" spans="1:8" ht="12.75" customHeight="1">
      <c r="A341" s="40" t="s">
        <v>145</v>
      </c>
      <c r="B341" s="87"/>
      <c r="C341" s="10">
        <v>7173</v>
      </c>
      <c r="D341" s="34">
        <v>7173</v>
      </c>
      <c r="E341" s="87"/>
      <c r="F341" s="10">
        <v>6131.1</v>
      </c>
      <c r="G341" s="34">
        <v>6131.1</v>
      </c>
      <c r="H341" s="105">
        <f t="shared" si="49"/>
        <v>85.47469677959013</v>
      </c>
    </row>
    <row r="342" spans="1:8" ht="12.75" customHeight="1" hidden="1">
      <c r="A342" s="40" t="s">
        <v>267</v>
      </c>
      <c r="B342" s="87"/>
      <c r="C342" s="10"/>
      <c r="D342" s="34"/>
      <c r="E342" s="87"/>
      <c r="F342" s="10"/>
      <c r="G342" s="34"/>
      <c r="H342" s="105" t="e">
        <f t="shared" si="49"/>
        <v>#DIV/0!</v>
      </c>
    </row>
    <row r="343" spans="1:8" ht="12.75" customHeight="1">
      <c r="A343" s="40" t="s">
        <v>77</v>
      </c>
      <c r="B343" s="87"/>
      <c r="C343" s="10">
        <v>449.1</v>
      </c>
      <c r="D343" s="34">
        <v>449.1</v>
      </c>
      <c r="E343" s="87"/>
      <c r="F343" s="10">
        <v>480.8</v>
      </c>
      <c r="G343" s="34">
        <v>479.5</v>
      </c>
      <c r="H343" s="105">
        <f t="shared" si="49"/>
        <v>106.76909374304164</v>
      </c>
    </row>
    <row r="344" spans="1:8" ht="12.75" customHeight="1">
      <c r="A344" s="40" t="s">
        <v>308</v>
      </c>
      <c r="B344" s="87"/>
      <c r="C344" s="10">
        <v>1851</v>
      </c>
      <c r="D344" s="34">
        <v>1851</v>
      </c>
      <c r="E344" s="87"/>
      <c r="F344" s="10">
        <v>986</v>
      </c>
      <c r="G344" s="34">
        <v>986</v>
      </c>
      <c r="H344" s="105">
        <f t="shared" si="49"/>
        <v>53.268503511615336</v>
      </c>
    </row>
    <row r="345" spans="1:8" ht="12.75" customHeight="1">
      <c r="A345" s="40" t="s">
        <v>309</v>
      </c>
      <c r="B345" s="87"/>
      <c r="C345" s="10">
        <v>30</v>
      </c>
      <c r="D345" s="34">
        <v>30</v>
      </c>
      <c r="E345" s="87"/>
      <c r="F345" s="10"/>
      <c r="G345" s="34"/>
      <c r="H345" s="107" t="s">
        <v>112</v>
      </c>
    </row>
    <row r="346" spans="1:8" ht="12.75" customHeight="1">
      <c r="A346" s="120" t="s">
        <v>343</v>
      </c>
      <c r="B346" s="87"/>
      <c r="C346" s="10"/>
      <c r="D346" s="34"/>
      <c r="E346" s="87"/>
      <c r="F346" s="10">
        <v>1963</v>
      </c>
      <c r="G346" s="34">
        <v>1913</v>
      </c>
      <c r="H346" s="107" t="s">
        <v>112</v>
      </c>
    </row>
    <row r="347" spans="1:8" ht="12.75" customHeight="1" thickBot="1">
      <c r="A347" s="127" t="s">
        <v>344</v>
      </c>
      <c r="B347" s="93"/>
      <c r="C347" s="6"/>
      <c r="D347" s="39"/>
      <c r="E347" s="93"/>
      <c r="F347" s="6">
        <v>95.1</v>
      </c>
      <c r="G347" s="39">
        <v>95.1</v>
      </c>
      <c r="H347" s="112" t="s">
        <v>112</v>
      </c>
    </row>
    <row r="348" spans="1:8" ht="12.75" customHeight="1">
      <c r="A348" s="187" t="s">
        <v>345</v>
      </c>
      <c r="B348" s="87"/>
      <c r="C348" s="10"/>
      <c r="D348" s="34"/>
      <c r="E348" s="87"/>
      <c r="F348" s="10">
        <v>286.6</v>
      </c>
      <c r="G348" s="34">
        <v>286.6</v>
      </c>
      <c r="H348" s="107" t="s">
        <v>112</v>
      </c>
    </row>
    <row r="349" spans="1:8" ht="12.75" customHeight="1">
      <c r="A349" s="40" t="s">
        <v>146</v>
      </c>
      <c r="B349" s="87"/>
      <c r="C349" s="10">
        <v>1779.3</v>
      </c>
      <c r="D349" s="34">
        <v>1779.3</v>
      </c>
      <c r="E349" s="87"/>
      <c r="F349" s="10"/>
      <c r="G349" s="34"/>
      <c r="H349" s="107" t="s">
        <v>112</v>
      </c>
    </row>
    <row r="350" spans="1:8" ht="12.75" customHeight="1">
      <c r="A350" s="40" t="s">
        <v>310</v>
      </c>
      <c r="B350" s="87"/>
      <c r="C350" s="10">
        <v>40.8</v>
      </c>
      <c r="D350" s="34">
        <v>40.8</v>
      </c>
      <c r="E350" s="87"/>
      <c r="F350" s="10"/>
      <c r="G350" s="34"/>
      <c r="H350" s="107" t="s">
        <v>112</v>
      </c>
    </row>
    <row r="351" spans="1:8" ht="12.75" customHeight="1">
      <c r="A351" s="40" t="s">
        <v>311</v>
      </c>
      <c r="B351" s="87"/>
      <c r="C351" s="10">
        <v>140</v>
      </c>
      <c r="D351" s="34">
        <v>140</v>
      </c>
      <c r="E351" s="87"/>
      <c r="F351" s="10">
        <v>320</v>
      </c>
      <c r="G351" s="34">
        <v>320</v>
      </c>
      <c r="H351" s="105">
        <f t="shared" si="49"/>
        <v>228.57142857142856</v>
      </c>
    </row>
    <row r="352" spans="1:8" ht="12.75" customHeight="1">
      <c r="A352" s="123" t="s">
        <v>347</v>
      </c>
      <c r="B352" s="87"/>
      <c r="C352" s="10"/>
      <c r="D352" s="34"/>
      <c r="E352" s="87"/>
      <c r="F352" s="10">
        <v>70</v>
      </c>
      <c r="G352" s="34">
        <v>70</v>
      </c>
      <c r="H352" s="107" t="s">
        <v>112</v>
      </c>
    </row>
    <row r="353" spans="1:8" ht="12.75" customHeight="1">
      <c r="A353" s="40" t="s">
        <v>268</v>
      </c>
      <c r="B353" s="87"/>
      <c r="C353" s="10">
        <v>1443.3</v>
      </c>
      <c r="D353" s="34">
        <v>927.7</v>
      </c>
      <c r="E353" s="87"/>
      <c r="F353" s="10">
        <v>1759.1</v>
      </c>
      <c r="G353" s="34">
        <v>1626.9</v>
      </c>
      <c r="H353" s="105">
        <f t="shared" si="49"/>
        <v>175.3691926269268</v>
      </c>
    </row>
    <row r="354" spans="1:8" ht="12.75" customHeight="1">
      <c r="A354" s="40" t="s">
        <v>357</v>
      </c>
      <c r="B354" s="87"/>
      <c r="C354" s="10">
        <v>3379.8</v>
      </c>
      <c r="D354" s="34">
        <v>3379.8</v>
      </c>
      <c r="E354" s="87"/>
      <c r="F354" s="10">
        <v>2887.8</v>
      </c>
      <c r="G354" s="34">
        <v>2887.8</v>
      </c>
      <c r="H354" s="105">
        <f t="shared" si="49"/>
        <v>85.44292561690041</v>
      </c>
    </row>
    <row r="355" spans="1:8" ht="12.75" customHeight="1">
      <c r="A355" s="40" t="s">
        <v>313</v>
      </c>
      <c r="B355" s="87"/>
      <c r="C355" s="10">
        <v>10461.3</v>
      </c>
      <c r="D355" s="34">
        <v>6623.4</v>
      </c>
      <c r="E355" s="87"/>
      <c r="F355" s="10">
        <v>10145.8</v>
      </c>
      <c r="G355" s="34">
        <v>7053.7</v>
      </c>
      <c r="H355" s="105">
        <f t="shared" si="49"/>
        <v>106.49666334510977</v>
      </c>
    </row>
    <row r="356" spans="1:8" ht="12.75" customHeight="1">
      <c r="A356" s="40" t="s">
        <v>314</v>
      </c>
      <c r="B356" s="87"/>
      <c r="C356" s="10">
        <v>8665.8</v>
      </c>
      <c r="D356" s="34">
        <v>8665.8</v>
      </c>
      <c r="E356" s="87"/>
      <c r="F356" s="10">
        <v>5819.8</v>
      </c>
      <c r="G356" s="34">
        <v>5819.8</v>
      </c>
      <c r="H356" s="105">
        <f t="shared" si="49"/>
        <v>67.15825428696716</v>
      </c>
    </row>
    <row r="357" spans="1:8" ht="12.75" customHeight="1">
      <c r="A357" s="40" t="s">
        <v>348</v>
      </c>
      <c r="B357" s="87"/>
      <c r="C357" s="10">
        <v>48454.5</v>
      </c>
      <c r="D357" s="34">
        <v>48454.5</v>
      </c>
      <c r="E357" s="87"/>
      <c r="F357" s="10">
        <v>7010.9</v>
      </c>
      <c r="G357" s="34">
        <v>7010.9</v>
      </c>
      <c r="H357" s="105">
        <f t="shared" si="49"/>
        <v>14.469037963450246</v>
      </c>
    </row>
    <row r="358" spans="1:8" ht="12.75" customHeight="1">
      <c r="A358" s="120" t="s">
        <v>269</v>
      </c>
      <c r="B358" s="87"/>
      <c r="C358" s="10">
        <v>591</v>
      </c>
      <c r="D358" s="34">
        <v>591</v>
      </c>
      <c r="E358" s="87"/>
      <c r="F358" s="10">
        <v>2645.5</v>
      </c>
      <c r="G358" s="34">
        <v>2645.5</v>
      </c>
      <c r="H358" s="105">
        <f t="shared" si="49"/>
        <v>447.6311336717428</v>
      </c>
    </row>
    <row r="359" spans="1:8" ht="12.75" customHeight="1">
      <c r="A359" s="40" t="s">
        <v>147</v>
      </c>
      <c r="B359" s="87"/>
      <c r="C359" s="10">
        <v>676</v>
      </c>
      <c r="D359" s="34">
        <v>676</v>
      </c>
      <c r="E359" s="87"/>
      <c r="F359" s="10">
        <v>275</v>
      </c>
      <c r="G359" s="34">
        <v>275</v>
      </c>
      <c r="H359" s="105">
        <f t="shared" si="49"/>
        <v>40.680473372781066</v>
      </c>
    </row>
    <row r="360" spans="1:8" ht="12.75" customHeight="1">
      <c r="A360" s="40" t="s">
        <v>150</v>
      </c>
      <c r="B360" s="87"/>
      <c r="C360" s="10">
        <v>950</v>
      </c>
      <c r="D360" s="34">
        <v>950</v>
      </c>
      <c r="E360" s="87"/>
      <c r="F360" s="10"/>
      <c r="G360" s="34"/>
      <c r="H360" s="107" t="s">
        <v>112</v>
      </c>
    </row>
    <row r="361" spans="1:8" ht="12.75" customHeight="1">
      <c r="A361" s="42" t="s">
        <v>11</v>
      </c>
      <c r="B361" s="87">
        <v>20212.8</v>
      </c>
      <c r="C361" s="10">
        <v>4805.4</v>
      </c>
      <c r="D361" s="34">
        <v>4775.4</v>
      </c>
      <c r="E361" s="87">
        <v>21179</v>
      </c>
      <c r="F361" s="10">
        <v>4484.4</v>
      </c>
      <c r="G361" s="34">
        <v>4343</v>
      </c>
      <c r="H361" s="105">
        <f t="shared" si="49"/>
        <v>90.94526112995771</v>
      </c>
    </row>
    <row r="362" spans="1:8" ht="12.75" customHeight="1">
      <c r="A362" s="42" t="s">
        <v>225</v>
      </c>
      <c r="B362" s="87"/>
      <c r="C362" s="10">
        <v>199.9</v>
      </c>
      <c r="D362" s="34"/>
      <c r="E362" s="87">
        <v>661.7</v>
      </c>
      <c r="F362" s="10">
        <v>6681.9</v>
      </c>
      <c r="G362" s="34">
        <v>6482</v>
      </c>
      <c r="H362" s="107" t="s">
        <v>112</v>
      </c>
    </row>
    <row r="363" spans="1:8" ht="12.75" customHeight="1" hidden="1">
      <c r="A363" s="42" t="s">
        <v>57</v>
      </c>
      <c r="B363" s="87"/>
      <c r="C363" s="10"/>
      <c r="D363" s="34"/>
      <c r="E363" s="87"/>
      <c r="F363" s="10"/>
      <c r="G363" s="34"/>
      <c r="H363" s="105" t="e">
        <f t="shared" si="49"/>
        <v>#DIV/0!</v>
      </c>
    </row>
    <row r="364" spans="1:8" ht="15" customHeight="1">
      <c r="A364" s="70" t="s">
        <v>45</v>
      </c>
      <c r="B364" s="95">
        <f aca="true" t="shared" si="50" ref="B364:G364">SUM(B366:B373)</f>
        <v>0</v>
      </c>
      <c r="C364" s="7">
        <f t="shared" si="50"/>
        <v>85301.9</v>
      </c>
      <c r="D364" s="41">
        <f t="shared" si="50"/>
        <v>59135</v>
      </c>
      <c r="E364" s="95">
        <f t="shared" si="50"/>
        <v>18509.3</v>
      </c>
      <c r="F364" s="7">
        <f t="shared" si="50"/>
        <v>136038.4</v>
      </c>
      <c r="G364" s="41">
        <f t="shared" si="50"/>
        <v>124669.40000000001</v>
      </c>
      <c r="H364" s="109">
        <f t="shared" si="49"/>
        <v>210.82167920859055</v>
      </c>
    </row>
    <row r="365" spans="1:8" ht="10.5" customHeight="1">
      <c r="A365" s="63" t="s">
        <v>3</v>
      </c>
      <c r="B365" s="87"/>
      <c r="C365" s="11"/>
      <c r="D365" s="35"/>
      <c r="E365" s="87"/>
      <c r="F365" s="11"/>
      <c r="G365" s="35"/>
      <c r="H365" s="105"/>
    </row>
    <row r="366" spans="1:8" ht="12.75" customHeight="1">
      <c r="A366" s="42" t="s">
        <v>232</v>
      </c>
      <c r="B366" s="89"/>
      <c r="C366" s="9">
        <v>520</v>
      </c>
      <c r="D366" s="33">
        <v>520</v>
      </c>
      <c r="E366" s="89"/>
      <c r="F366" s="9">
        <v>139</v>
      </c>
      <c r="G366" s="33">
        <v>139</v>
      </c>
      <c r="H366" s="105">
        <f t="shared" si="49"/>
        <v>26.73076923076923</v>
      </c>
    </row>
    <row r="367" spans="1:8" ht="12.75" customHeight="1" hidden="1">
      <c r="A367" s="42" t="s">
        <v>153</v>
      </c>
      <c r="B367" s="89"/>
      <c r="C367" s="9"/>
      <c r="D367" s="33"/>
      <c r="E367" s="89"/>
      <c r="F367" s="9"/>
      <c r="G367" s="33"/>
      <c r="H367" s="105" t="e">
        <f t="shared" si="49"/>
        <v>#DIV/0!</v>
      </c>
    </row>
    <row r="368" spans="1:8" ht="12.75" customHeight="1">
      <c r="A368" s="42" t="s">
        <v>213</v>
      </c>
      <c r="B368" s="89"/>
      <c r="C368" s="9"/>
      <c r="D368" s="33"/>
      <c r="E368" s="89"/>
      <c r="F368" s="9">
        <v>850</v>
      </c>
      <c r="G368" s="33">
        <v>850</v>
      </c>
      <c r="H368" s="107" t="s">
        <v>112</v>
      </c>
    </row>
    <row r="369" spans="1:8" ht="12.75" customHeight="1">
      <c r="A369" s="42" t="s">
        <v>54</v>
      </c>
      <c r="B369" s="89"/>
      <c r="C369" s="9">
        <v>2803</v>
      </c>
      <c r="D369" s="33">
        <v>2803</v>
      </c>
      <c r="E369" s="89"/>
      <c r="F369" s="9"/>
      <c r="G369" s="33"/>
      <c r="H369" s="107" t="s">
        <v>112</v>
      </c>
    </row>
    <row r="370" spans="1:8" ht="12.75" customHeight="1">
      <c r="A370" s="42" t="s">
        <v>270</v>
      </c>
      <c r="B370" s="89"/>
      <c r="C370" s="9">
        <v>72922.7</v>
      </c>
      <c r="D370" s="33">
        <v>46755.8</v>
      </c>
      <c r="E370" s="89">
        <v>18509.3</v>
      </c>
      <c r="F370" s="9">
        <v>126445.6</v>
      </c>
      <c r="G370" s="33">
        <v>115076.6</v>
      </c>
      <c r="H370" s="105">
        <f t="shared" si="49"/>
        <v>246.1226200813589</v>
      </c>
    </row>
    <row r="371" spans="1:8" ht="12.75" customHeight="1">
      <c r="A371" s="40" t="s">
        <v>357</v>
      </c>
      <c r="B371" s="89"/>
      <c r="C371" s="9">
        <v>92</v>
      </c>
      <c r="D371" s="33">
        <v>92</v>
      </c>
      <c r="E371" s="89"/>
      <c r="F371" s="9">
        <v>81.7</v>
      </c>
      <c r="G371" s="33">
        <v>81.7</v>
      </c>
      <c r="H371" s="105">
        <f t="shared" si="49"/>
        <v>88.80434782608695</v>
      </c>
    </row>
    <row r="372" spans="1:8" ht="12.75" customHeight="1">
      <c r="A372" s="40" t="s">
        <v>314</v>
      </c>
      <c r="B372" s="89"/>
      <c r="C372" s="9">
        <v>2840</v>
      </c>
      <c r="D372" s="33">
        <v>2840</v>
      </c>
      <c r="E372" s="89"/>
      <c r="F372" s="9"/>
      <c r="G372" s="33"/>
      <c r="H372" s="107" t="s">
        <v>112</v>
      </c>
    </row>
    <row r="373" spans="1:8" ht="12.75" customHeight="1" thickBot="1">
      <c r="A373" s="121" t="s">
        <v>269</v>
      </c>
      <c r="B373" s="93"/>
      <c r="C373" s="6">
        <v>6124.2</v>
      </c>
      <c r="D373" s="39">
        <v>6124.2</v>
      </c>
      <c r="E373" s="93"/>
      <c r="F373" s="6">
        <v>8522.1</v>
      </c>
      <c r="G373" s="39">
        <v>8522.1</v>
      </c>
      <c r="H373" s="124">
        <f t="shared" si="49"/>
        <v>139.15450181248164</v>
      </c>
    </row>
    <row r="374" spans="1:8" ht="18" customHeight="1">
      <c r="A374" s="61" t="s">
        <v>21</v>
      </c>
      <c r="B374" s="59">
        <f aca="true" t="shared" si="51" ref="B374:G374">B375+B387</f>
        <v>409181.9</v>
      </c>
      <c r="C374" s="8">
        <f t="shared" si="51"/>
        <v>577886.1</v>
      </c>
      <c r="D374" s="32">
        <f t="shared" si="51"/>
        <v>565811</v>
      </c>
      <c r="E374" s="59">
        <f t="shared" si="51"/>
        <v>403115.8</v>
      </c>
      <c r="F374" s="8">
        <f t="shared" si="51"/>
        <v>513615.30000000005</v>
      </c>
      <c r="G374" s="32">
        <f t="shared" si="51"/>
        <v>477450.6</v>
      </c>
      <c r="H374" s="106">
        <f>G374/D374*100</f>
        <v>84.38340718013612</v>
      </c>
    </row>
    <row r="375" spans="1:8" ht="15" customHeight="1">
      <c r="A375" s="66" t="s">
        <v>44</v>
      </c>
      <c r="B375" s="92">
        <f aca="true" t="shared" si="52" ref="B375:G375">SUM(B377:B386)</f>
        <v>406181.9</v>
      </c>
      <c r="C375" s="14">
        <f t="shared" si="52"/>
        <v>467099.89999999997</v>
      </c>
      <c r="D375" s="38">
        <f t="shared" si="52"/>
        <v>460182.19999999995</v>
      </c>
      <c r="E375" s="92">
        <f t="shared" si="52"/>
        <v>388053</v>
      </c>
      <c r="F375" s="14">
        <f t="shared" si="52"/>
        <v>433417.30000000005</v>
      </c>
      <c r="G375" s="38">
        <f t="shared" si="52"/>
        <v>429748.8</v>
      </c>
      <c r="H375" s="109">
        <f>G375/D375*100</f>
        <v>93.38666293481148</v>
      </c>
    </row>
    <row r="376" spans="1:8" ht="10.5" customHeight="1">
      <c r="A376" s="63" t="s">
        <v>3</v>
      </c>
      <c r="B376" s="59"/>
      <c r="C376" s="10"/>
      <c r="D376" s="32"/>
      <c r="E376" s="59"/>
      <c r="F376" s="10"/>
      <c r="G376" s="32"/>
      <c r="H376" s="105"/>
    </row>
    <row r="377" spans="1:8" ht="12.75" customHeight="1">
      <c r="A377" s="40" t="s">
        <v>20</v>
      </c>
      <c r="B377" s="90">
        <v>208971</v>
      </c>
      <c r="C377" s="10">
        <v>210083</v>
      </c>
      <c r="D377" s="34">
        <v>210083</v>
      </c>
      <c r="E377" s="90">
        <v>201688</v>
      </c>
      <c r="F377" s="10">
        <v>207243.1</v>
      </c>
      <c r="G377" s="34">
        <v>207243.1</v>
      </c>
      <c r="H377" s="105">
        <f>G377/D377*100</f>
        <v>98.64820094914867</v>
      </c>
    </row>
    <row r="378" spans="1:8" ht="12.75" customHeight="1">
      <c r="A378" s="40" t="s">
        <v>271</v>
      </c>
      <c r="B378" s="90">
        <v>176250</v>
      </c>
      <c r="C378" s="10">
        <v>201250</v>
      </c>
      <c r="D378" s="34">
        <v>201250</v>
      </c>
      <c r="E378" s="90">
        <v>176250</v>
      </c>
      <c r="F378" s="10">
        <v>201250</v>
      </c>
      <c r="G378" s="34">
        <v>201250</v>
      </c>
      <c r="H378" s="105">
        <f>G378/D378*100</f>
        <v>100</v>
      </c>
    </row>
    <row r="379" spans="1:8" ht="12.75" customHeight="1">
      <c r="A379" s="40" t="s">
        <v>50</v>
      </c>
      <c r="B379" s="90"/>
      <c r="C379" s="10">
        <v>386.8</v>
      </c>
      <c r="D379" s="34">
        <v>386.8</v>
      </c>
      <c r="E379" s="90"/>
      <c r="F379" s="10">
        <v>466.8</v>
      </c>
      <c r="G379" s="34">
        <v>466.8</v>
      </c>
      <c r="H379" s="105">
        <f>G379/D379*100</f>
        <v>120.68252326783868</v>
      </c>
    </row>
    <row r="380" spans="1:8" ht="12.75" customHeight="1" hidden="1">
      <c r="A380" s="40" t="s">
        <v>89</v>
      </c>
      <c r="B380" s="90"/>
      <c r="C380" s="15"/>
      <c r="D380" s="34"/>
      <c r="E380" s="90"/>
      <c r="F380" s="15"/>
      <c r="G380" s="34"/>
      <c r="H380" s="105" t="e">
        <f>G380/D380*100</f>
        <v>#DIV/0!</v>
      </c>
    </row>
    <row r="381" spans="1:8" ht="12.75" customHeight="1">
      <c r="A381" s="40" t="s">
        <v>53</v>
      </c>
      <c r="B381" s="90"/>
      <c r="C381" s="15">
        <v>1384.2</v>
      </c>
      <c r="D381" s="34">
        <v>1384.2</v>
      </c>
      <c r="E381" s="90"/>
      <c r="F381" s="15">
        <v>799.4</v>
      </c>
      <c r="G381" s="34">
        <v>799.4</v>
      </c>
      <c r="H381" s="105">
        <f>G381/D381*100</f>
        <v>57.75176997543707</v>
      </c>
    </row>
    <row r="382" spans="1:8" ht="12.75" customHeight="1">
      <c r="A382" s="40" t="s">
        <v>349</v>
      </c>
      <c r="B382" s="90"/>
      <c r="C382" s="15"/>
      <c r="D382" s="34"/>
      <c r="E382" s="90"/>
      <c r="F382" s="15">
        <v>303.9</v>
      </c>
      <c r="G382" s="34">
        <v>303.8</v>
      </c>
      <c r="H382" s="107" t="s">
        <v>112</v>
      </c>
    </row>
    <row r="383" spans="1:8" ht="12.75" customHeight="1">
      <c r="A383" s="42" t="s">
        <v>11</v>
      </c>
      <c r="B383" s="87">
        <v>20960.9</v>
      </c>
      <c r="C383" s="10">
        <v>51372.5</v>
      </c>
      <c r="D383" s="34">
        <v>44454.8</v>
      </c>
      <c r="E383" s="87">
        <v>10015</v>
      </c>
      <c r="F383" s="10">
        <v>20815.7</v>
      </c>
      <c r="G383" s="34">
        <v>17299.5</v>
      </c>
      <c r="H383" s="105">
        <f>G383/D383*100</f>
        <v>38.914807849771</v>
      </c>
    </row>
    <row r="384" spans="1:8" ht="12.75" customHeight="1">
      <c r="A384" s="42" t="s">
        <v>272</v>
      </c>
      <c r="B384" s="87"/>
      <c r="C384" s="10">
        <v>720</v>
      </c>
      <c r="D384" s="34">
        <v>720</v>
      </c>
      <c r="E384" s="87"/>
      <c r="F384" s="10"/>
      <c r="G384" s="34"/>
      <c r="H384" s="107" t="s">
        <v>112</v>
      </c>
    </row>
    <row r="385" spans="1:8" ht="12.75" customHeight="1">
      <c r="A385" s="42" t="s">
        <v>315</v>
      </c>
      <c r="B385" s="87"/>
      <c r="C385" s="10">
        <v>1.8</v>
      </c>
      <c r="D385" s="34">
        <v>1.8</v>
      </c>
      <c r="E385" s="87"/>
      <c r="F385" s="10">
        <v>2273.5</v>
      </c>
      <c r="G385" s="34">
        <v>2273.5</v>
      </c>
      <c r="H385" s="107" t="s">
        <v>112</v>
      </c>
    </row>
    <row r="386" spans="1:8" ht="12.75" customHeight="1">
      <c r="A386" s="42" t="s">
        <v>225</v>
      </c>
      <c r="B386" s="87"/>
      <c r="C386" s="10">
        <v>1901.6</v>
      </c>
      <c r="D386" s="34">
        <v>1901.6</v>
      </c>
      <c r="E386" s="87">
        <v>100</v>
      </c>
      <c r="F386" s="10">
        <v>264.9</v>
      </c>
      <c r="G386" s="34">
        <v>112.7</v>
      </c>
      <c r="H386" s="105">
        <f>G386/D386*100</f>
        <v>5.926588136306269</v>
      </c>
    </row>
    <row r="387" spans="1:8" ht="15" customHeight="1">
      <c r="A387" s="66" t="s">
        <v>45</v>
      </c>
      <c r="B387" s="92">
        <f aca="true" t="shared" si="53" ref="B387:G387">SUM(B389:B397)</f>
        <v>3000</v>
      </c>
      <c r="C387" s="14">
        <f t="shared" si="53"/>
        <v>110786.20000000001</v>
      </c>
      <c r="D387" s="38">
        <f t="shared" si="53"/>
        <v>105628.8</v>
      </c>
      <c r="E387" s="92">
        <f t="shared" si="53"/>
        <v>15062.8</v>
      </c>
      <c r="F387" s="14">
        <f t="shared" si="53"/>
        <v>80198</v>
      </c>
      <c r="G387" s="38">
        <f t="shared" si="53"/>
        <v>47701.8</v>
      </c>
      <c r="H387" s="109">
        <f>G387/D387*100</f>
        <v>45.159842770153595</v>
      </c>
    </row>
    <row r="388" spans="1:8" ht="10.5" customHeight="1">
      <c r="A388" s="63" t="s">
        <v>3</v>
      </c>
      <c r="B388" s="87"/>
      <c r="C388" s="10"/>
      <c r="D388" s="34"/>
      <c r="E388" s="87"/>
      <c r="F388" s="10"/>
      <c r="G388" s="34"/>
      <c r="H388" s="105"/>
    </row>
    <row r="389" spans="1:8" ht="12.75" customHeight="1">
      <c r="A389" s="120" t="s">
        <v>273</v>
      </c>
      <c r="B389" s="90"/>
      <c r="C389" s="10">
        <v>7500</v>
      </c>
      <c r="D389" s="36">
        <v>7500</v>
      </c>
      <c r="E389" s="90"/>
      <c r="F389" s="10">
        <v>4248</v>
      </c>
      <c r="G389" s="36">
        <v>4248</v>
      </c>
      <c r="H389" s="105">
        <f>G389/D389*100</f>
        <v>56.64</v>
      </c>
    </row>
    <row r="390" spans="1:8" ht="12.75" customHeight="1">
      <c r="A390" s="40" t="s">
        <v>316</v>
      </c>
      <c r="B390" s="90"/>
      <c r="C390" s="10">
        <v>45000</v>
      </c>
      <c r="D390" s="36">
        <v>45000</v>
      </c>
      <c r="E390" s="90"/>
      <c r="F390" s="10"/>
      <c r="G390" s="36"/>
      <c r="H390" s="107" t="s">
        <v>112</v>
      </c>
    </row>
    <row r="391" spans="1:8" ht="12.75" customHeight="1">
      <c r="A391" s="73" t="s">
        <v>216</v>
      </c>
      <c r="B391" s="90">
        <v>3000</v>
      </c>
      <c r="C391" s="10">
        <v>3000</v>
      </c>
      <c r="D391" s="36">
        <v>3000</v>
      </c>
      <c r="E391" s="90"/>
      <c r="F391" s="10"/>
      <c r="G391" s="36"/>
      <c r="H391" s="105">
        <f>G391/D391*100</f>
        <v>0</v>
      </c>
    </row>
    <row r="392" spans="1:8" ht="12.75" customHeight="1" thickBot="1">
      <c r="A392" s="68" t="s">
        <v>232</v>
      </c>
      <c r="B392" s="96"/>
      <c r="C392" s="6"/>
      <c r="D392" s="44"/>
      <c r="E392" s="96"/>
      <c r="F392" s="6">
        <v>300</v>
      </c>
      <c r="G392" s="44">
        <v>300</v>
      </c>
      <c r="H392" s="112" t="s">
        <v>112</v>
      </c>
    </row>
    <row r="393" spans="1:8" ht="12.75" customHeight="1">
      <c r="A393" s="40" t="s">
        <v>54</v>
      </c>
      <c r="B393" s="90"/>
      <c r="C393" s="10">
        <v>3500</v>
      </c>
      <c r="D393" s="36">
        <v>3500</v>
      </c>
      <c r="E393" s="90"/>
      <c r="F393" s="10"/>
      <c r="G393" s="36"/>
      <c r="H393" s="107" t="s">
        <v>112</v>
      </c>
    </row>
    <row r="394" spans="1:8" ht="12.75" customHeight="1">
      <c r="A394" s="40" t="s">
        <v>349</v>
      </c>
      <c r="B394" s="90"/>
      <c r="C394" s="10"/>
      <c r="D394" s="36"/>
      <c r="E394" s="90"/>
      <c r="F394" s="10">
        <v>2940.2</v>
      </c>
      <c r="G394" s="36">
        <v>2940.2</v>
      </c>
      <c r="H394" s="107" t="s">
        <v>112</v>
      </c>
    </row>
    <row r="395" spans="1:8" ht="12.75" customHeight="1">
      <c r="A395" s="122" t="s">
        <v>274</v>
      </c>
      <c r="B395" s="90"/>
      <c r="C395" s="10">
        <v>37973.6</v>
      </c>
      <c r="D395" s="36">
        <v>37973.6</v>
      </c>
      <c r="E395" s="90"/>
      <c r="F395" s="10">
        <v>12953.9</v>
      </c>
      <c r="G395" s="36">
        <v>12953.9</v>
      </c>
      <c r="H395" s="105">
        <f>G395/D395*100</f>
        <v>34.112910021699285</v>
      </c>
    </row>
    <row r="396" spans="1:8" ht="12.75" customHeight="1">
      <c r="A396" s="40" t="s">
        <v>350</v>
      </c>
      <c r="B396" s="90"/>
      <c r="C396" s="10"/>
      <c r="D396" s="36"/>
      <c r="E396" s="90"/>
      <c r="F396" s="10">
        <v>25</v>
      </c>
      <c r="G396" s="36">
        <v>25</v>
      </c>
      <c r="H396" s="107" t="s">
        <v>112</v>
      </c>
    </row>
    <row r="397" spans="1:8" ht="12.75" customHeight="1" thickBot="1">
      <c r="A397" s="126" t="s">
        <v>270</v>
      </c>
      <c r="B397" s="93"/>
      <c r="C397" s="6">
        <v>13812.6</v>
      </c>
      <c r="D397" s="39">
        <v>8655.2</v>
      </c>
      <c r="E397" s="93">
        <v>15062.8</v>
      </c>
      <c r="F397" s="6">
        <v>59730.9</v>
      </c>
      <c r="G397" s="39">
        <v>27234.7</v>
      </c>
      <c r="H397" s="124">
        <f>G397/D397*100</f>
        <v>314.6628616323135</v>
      </c>
    </row>
    <row r="398" spans="1:8" ht="18" customHeight="1">
      <c r="A398" s="61" t="s">
        <v>22</v>
      </c>
      <c r="B398" s="130">
        <f>B399</f>
        <v>153702.5</v>
      </c>
      <c r="C398" s="8">
        <f>C399+C411</f>
        <v>168292.6</v>
      </c>
      <c r="D398" s="32">
        <f>D399+D411</f>
        <v>159173.2</v>
      </c>
      <c r="E398" s="130">
        <f>E399+E411</f>
        <v>153298.99999999997</v>
      </c>
      <c r="F398" s="8">
        <f>F399+F411</f>
        <v>160709.09999999998</v>
      </c>
      <c r="G398" s="32">
        <f>G399+G411</f>
        <v>158342.69999999998</v>
      </c>
      <c r="H398" s="106">
        <f>G398/D398*100</f>
        <v>99.47824131197963</v>
      </c>
    </row>
    <row r="399" spans="1:8" ht="15" customHeight="1">
      <c r="A399" s="66" t="s">
        <v>44</v>
      </c>
      <c r="B399" s="92">
        <f aca="true" t="shared" si="54" ref="B399:G399">SUM(B401:B410)</f>
        <v>153702.5</v>
      </c>
      <c r="C399" s="14">
        <f t="shared" si="54"/>
        <v>154368.6</v>
      </c>
      <c r="D399" s="38">
        <f t="shared" si="54"/>
        <v>153550.1</v>
      </c>
      <c r="E399" s="92">
        <f t="shared" si="54"/>
        <v>149099.09999999998</v>
      </c>
      <c r="F399" s="14">
        <f t="shared" si="54"/>
        <v>150120.8</v>
      </c>
      <c r="G399" s="38">
        <f t="shared" si="54"/>
        <v>150104.4</v>
      </c>
      <c r="H399" s="109">
        <f>G399/D399*100</f>
        <v>97.75597671378917</v>
      </c>
    </row>
    <row r="400" spans="1:8" ht="10.5" customHeight="1">
      <c r="A400" s="63" t="s">
        <v>3</v>
      </c>
      <c r="B400" s="87"/>
      <c r="C400" s="10"/>
      <c r="D400" s="34"/>
      <c r="E400" s="87"/>
      <c r="F400" s="10"/>
      <c r="G400" s="34"/>
      <c r="H400" s="105"/>
    </row>
    <row r="401" spans="1:8" ht="12.75" customHeight="1">
      <c r="A401" s="40" t="s">
        <v>20</v>
      </c>
      <c r="B401" s="87">
        <v>127400</v>
      </c>
      <c r="C401" s="10">
        <v>127990</v>
      </c>
      <c r="D401" s="34">
        <v>127990</v>
      </c>
      <c r="E401" s="87">
        <v>123850.8</v>
      </c>
      <c r="F401" s="10">
        <v>125777.3</v>
      </c>
      <c r="G401" s="34">
        <v>125777.3</v>
      </c>
      <c r="H401" s="105">
        <f>G401/D401*100</f>
        <v>98.27119306195797</v>
      </c>
    </row>
    <row r="402" spans="1:8" ht="12.75" customHeight="1">
      <c r="A402" s="40" t="s">
        <v>148</v>
      </c>
      <c r="B402" s="87"/>
      <c r="C402" s="10">
        <v>220</v>
      </c>
      <c r="D402" s="34">
        <v>220</v>
      </c>
      <c r="E402" s="87"/>
      <c r="F402" s="10">
        <v>166</v>
      </c>
      <c r="G402" s="34">
        <v>166</v>
      </c>
      <c r="H402" s="105">
        <f aca="true" t="shared" si="55" ref="H402:H410">G402/D402*100</f>
        <v>75.45454545454545</v>
      </c>
    </row>
    <row r="403" spans="1:8" ht="12.75" customHeight="1">
      <c r="A403" s="40" t="s">
        <v>149</v>
      </c>
      <c r="B403" s="87"/>
      <c r="C403" s="10">
        <v>97</v>
      </c>
      <c r="D403" s="34">
        <v>97</v>
      </c>
      <c r="E403" s="87"/>
      <c r="F403" s="10">
        <v>499</v>
      </c>
      <c r="G403" s="34">
        <v>499</v>
      </c>
      <c r="H403" s="105">
        <f t="shared" si="55"/>
        <v>514.4329896907217</v>
      </c>
    </row>
    <row r="404" spans="1:8" ht="12.75" customHeight="1">
      <c r="A404" s="120" t="s">
        <v>276</v>
      </c>
      <c r="B404" s="90">
        <v>3200</v>
      </c>
      <c r="C404" s="12">
        <v>3000</v>
      </c>
      <c r="D404" s="36">
        <v>2778</v>
      </c>
      <c r="E404" s="90">
        <v>3000</v>
      </c>
      <c r="F404" s="12">
        <v>2792</v>
      </c>
      <c r="G404" s="36">
        <v>2791.3</v>
      </c>
      <c r="H404" s="105">
        <f t="shared" si="55"/>
        <v>100.4787616990641</v>
      </c>
    </row>
    <row r="405" spans="1:8" ht="12.75" customHeight="1">
      <c r="A405" s="40" t="s">
        <v>180</v>
      </c>
      <c r="B405" s="87"/>
      <c r="C405" s="10">
        <v>6570</v>
      </c>
      <c r="D405" s="34">
        <v>6570</v>
      </c>
      <c r="E405" s="87"/>
      <c r="F405" s="10">
        <v>6840</v>
      </c>
      <c r="G405" s="34">
        <v>6840</v>
      </c>
      <c r="H405" s="105">
        <f t="shared" si="55"/>
        <v>104.10958904109589</v>
      </c>
    </row>
    <row r="406" spans="1:8" ht="12.75" customHeight="1">
      <c r="A406" s="40" t="s">
        <v>317</v>
      </c>
      <c r="B406" s="87"/>
      <c r="C406" s="10">
        <v>4900</v>
      </c>
      <c r="D406" s="34">
        <v>4900</v>
      </c>
      <c r="E406" s="87"/>
      <c r="F406" s="10"/>
      <c r="G406" s="34"/>
      <c r="H406" s="107" t="s">
        <v>112</v>
      </c>
    </row>
    <row r="407" spans="1:8" ht="12.75" customHeight="1">
      <c r="A407" s="40" t="s">
        <v>11</v>
      </c>
      <c r="B407" s="87">
        <v>23102.5</v>
      </c>
      <c r="C407" s="10">
        <v>10579.5</v>
      </c>
      <c r="D407" s="34">
        <v>10577.5</v>
      </c>
      <c r="E407" s="87">
        <v>22200</v>
      </c>
      <c r="F407" s="10">
        <v>13476</v>
      </c>
      <c r="G407" s="34">
        <v>13460.4</v>
      </c>
      <c r="H407" s="105">
        <f t="shared" si="55"/>
        <v>127.25502245332072</v>
      </c>
    </row>
    <row r="408" spans="1:8" ht="12.75" customHeight="1">
      <c r="A408" s="123" t="s">
        <v>275</v>
      </c>
      <c r="B408" s="87"/>
      <c r="C408" s="10">
        <v>417.6</v>
      </c>
      <c r="D408" s="34">
        <v>417.6</v>
      </c>
      <c r="E408" s="87"/>
      <c r="F408" s="10">
        <v>406</v>
      </c>
      <c r="G408" s="34">
        <v>406</v>
      </c>
      <c r="H408" s="105">
        <f t="shared" si="55"/>
        <v>97.22222222222221</v>
      </c>
    </row>
    <row r="409" spans="1:8" ht="12.75" customHeight="1">
      <c r="A409" s="73" t="s">
        <v>225</v>
      </c>
      <c r="B409" s="87"/>
      <c r="C409" s="10">
        <v>594.5</v>
      </c>
      <c r="D409" s="34"/>
      <c r="E409" s="87">
        <v>48.3</v>
      </c>
      <c r="F409" s="10">
        <v>164.5</v>
      </c>
      <c r="G409" s="34">
        <v>164.4</v>
      </c>
      <c r="H409" s="107" t="s">
        <v>112</v>
      </c>
    </row>
    <row r="410" spans="1:8" ht="12.75" customHeight="1" hidden="1">
      <c r="A410" s="42" t="s">
        <v>57</v>
      </c>
      <c r="B410" s="87"/>
      <c r="C410" s="10"/>
      <c r="D410" s="34"/>
      <c r="E410" s="87"/>
      <c r="F410" s="10"/>
      <c r="G410" s="34"/>
      <c r="H410" s="105" t="e">
        <f t="shared" si="55"/>
        <v>#DIV/0!</v>
      </c>
    </row>
    <row r="411" spans="1:8" ht="15" customHeight="1">
      <c r="A411" s="66" t="s">
        <v>45</v>
      </c>
      <c r="B411" s="92"/>
      <c r="C411" s="14">
        <f>SUM(C413:C417)</f>
        <v>13924</v>
      </c>
      <c r="D411" s="38">
        <f>SUM(D413:D417)</f>
        <v>5623.1</v>
      </c>
      <c r="E411" s="14">
        <f>SUM(E413:E417)</f>
        <v>4199.9</v>
      </c>
      <c r="F411" s="14">
        <f>SUM(F413:F417)</f>
        <v>10588.3</v>
      </c>
      <c r="G411" s="38">
        <f>SUM(G413:G417)</f>
        <v>8238.3</v>
      </c>
      <c r="H411" s="109">
        <f>G411/D411*100</f>
        <v>146.5081538653056</v>
      </c>
    </row>
    <row r="412" spans="1:8" ht="10.5" customHeight="1">
      <c r="A412" s="63" t="s">
        <v>3</v>
      </c>
      <c r="B412" s="87"/>
      <c r="C412" s="10"/>
      <c r="D412" s="34"/>
      <c r="E412" s="87"/>
      <c r="F412" s="10"/>
      <c r="G412" s="34"/>
      <c r="H412" s="105"/>
    </row>
    <row r="413" spans="1:8" ht="12.75" customHeight="1">
      <c r="A413" s="40" t="s">
        <v>153</v>
      </c>
      <c r="B413" s="90"/>
      <c r="C413" s="12">
        <v>700</v>
      </c>
      <c r="D413" s="36">
        <v>700</v>
      </c>
      <c r="E413" s="90"/>
      <c r="F413" s="12"/>
      <c r="G413" s="36"/>
      <c r="H413" s="107" t="s">
        <v>112</v>
      </c>
    </row>
    <row r="414" spans="1:8" ht="12.75" customHeight="1">
      <c r="A414" s="40" t="s">
        <v>213</v>
      </c>
      <c r="B414" s="90"/>
      <c r="C414" s="12"/>
      <c r="D414" s="36"/>
      <c r="E414" s="90"/>
      <c r="F414" s="12">
        <v>3500</v>
      </c>
      <c r="G414" s="36">
        <v>3500</v>
      </c>
      <c r="H414" s="107" t="s">
        <v>112</v>
      </c>
    </row>
    <row r="415" spans="1:8" ht="12.75" customHeight="1">
      <c r="A415" s="40" t="s">
        <v>270</v>
      </c>
      <c r="B415" s="90"/>
      <c r="C415" s="12">
        <v>8300.9</v>
      </c>
      <c r="D415" s="36">
        <v>0</v>
      </c>
      <c r="E415" s="90">
        <v>4199.9</v>
      </c>
      <c r="F415" s="12">
        <v>5675.4</v>
      </c>
      <c r="G415" s="36">
        <v>3325.5</v>
      </c>
      <c r="H415" s="107" t="s">
        <v>112</v>
      </c>
    </row>
    <row r="416" spans="1:8" ht="12.75" customHeight="1" thickBot="1">
      <c r="A416" s="127" t="s">
        <v>275</v>
      </c>
      <c r="B416" s="96"/>
      <c r="C416" s="16">
        <v>4923.1</v>
      </c>
      <c r="D416" s="44">
        <v>4923.1</v>
      </c>
      <c r="E416" s="96"/>
      <c r="F416" s="16">
        <v>1412.9</v>
      </c>
      <c r="G416" s="44">
        <v>1412.8</v>
      </c>
      <c r="H416" s="124">
        <f>G416/D416*100</f>
        <v>28.6973654810993</v>
      </c>
    </row>
    <row r="417" spans="1:8" ht="12.75" customHeight="1" hidden="1" thickBot="1">
      <c r="A417" s="69" t="s">
        <v>57</v>
      </c>
      <c r="B417" s="93"/>
      <c r="C417" s="6"/>
      <c r="D417" s="39"/>
      <c r="E417" s="93"/>
      <c r="F417" s="6"/>
      <c r="G417" s="39"/>
      <c r="H417" s="49" t="s">
        <v>112</v>
      </c>
    </row>
    <row r="418" spans="1:8" ht="18" customHeight="1">
      <c r="A418" s="61" t="s">
        <v>23</v>
      </c>
      <c r="B418" s="59">
        <f aca="true" t="shared" si="56" ref="B418:G418">B419+B439</f>
        <v>133078.2</v>
      </c>
      <c r="C418" s="8">
        <f t="shared" si="56"/>
        <v>391241.6</v>
      </c>
      <c r="D418" s="32">
        <f t="shared" si="56"/>
        <v>366871.80000000005</v>
      </c>
      <c r="E418" s="59">
        <f t="shared" si="56"/>
        <v>116178.4</v>
      </c>
      <c r="F418" s="8">
        <f t="shared" si="56"/>
        <v>322371.60000000003</v>
      </c>
      <c r="G418" s="32">
        <f t="shared" si="56"/>
        <v>294190.9</v>
      </c>
      <c r="H418" s="106">
        <f>G418/D418*100</f>
        <v>80.1890197066114</v>
      </c>
    </row>
    <row r="419" spans="1:8" ht="15" customHeight="1">
      <c r="A419" s="66" t="s">
        <v>44</v>
      </c>
      <c r="B419" s="92">
        <f aca="true" t="shared" si="57" ref="B419:G419">SUM(B421:B438)</f>
        <v>133078.2</v>
      </c>
      <c r="C419" s="14">
        <f t="shared" si="57"/>
        <v>308395.6</v>
      </c>
      <c r="D419" s="38">
        <f t="shared" si="57"/>
        <v>284025.80000000005</v>
      </c>
      <c r="E419" s="92">
        <f t="shared" si="57"/>
        <v>116178.4</v>
      </c>
      <c r="F419" s="14">
        <f t="shared" si="57"/>
        <v>305121.50000000006</v>
      </c>
      <c r="G419" s="38">
        <f t="shared" si="57"/>
        <v>276940.9</v>
      </c>
      <c r="H419" s="109">
        <f>G419/D419*100</f>
        <v>97.50554351048389</v>
      </c>
    </row>
    <row r="420" spans="1:8" ht="10.5" customHeight="1">
      <c r="A420" s="63" t="s">
        <v>3</v>
      </c>
      <c r="B420" s="87"/>
      <c r="C420" s="10"/>
      <c r="D420" s="34"/>
      <c r="E420" s="87"/>
      <c r="F420" s="10"/>
      <c r="G420" s="34"/>
      <c r="H420" s="105"/>
    </row>
    <row r="421" spans="1:8" ht="12.75" customHeight="1">
      <c r="A421" s="42" t="s">
        <v>24</v>
      </c>
      <c r="B421" s="87">
        <v>78118.2</v>
      </c>
      <c r="C421" s="10">
        <v>117658.8</v>
      </c>
      <c r="D421" s="34">
        <v>117658.8</v>
      </c>
      <c r="E421" s="87">
        <v>107778.4</v>
      </c>
      <c r="F421" s="10">
        <v>119472</v>
      </c>
      <c r="G421" s="34">
        <v>119472</v>
      </c>
      <c r="H421" s="105">
        <f>G421/D421*100</f>
        <v>101.54106620159308</v>
      </c>
    </row>
    <row r="422" spans="1:8" ht="12.75" customHeight="1" hidden="1">
      <c r="A422" s="40" t="s">
        <v>180</v>
      </c>
      <c r="B422" s="90"/>
      <c r="C422" s="12"/>
      <c r="D422" s="36"/>
      <c r="E422" s="90"/>
      <c r="F422" s="12"/>
      <c r="G422" s="36"/>
      <c r="H422" s="107" t="s">
        <v>112</v>
      </c>
    </row>
    <row r="423" spans="1:8" ht="12.75" customHeight="1">
      <c r="A423" s="42" t="s">
        <v>11</v>
      </c>
      <c r="B423" s="87">
        <v>9260</v>
      </c>
      <c r="C423" s="10">
        <v>9126.8</v>
      </c>
      <c r="D423" s="34">
        <v>7545.4</v>
      </c>
      <c r="E423" s="87">
        <v>8400</v>
      </c>
      <c r="F423" s="10">
        <v>11008</v>
      </c>
      <c r="G423" s="34">
        <v>9571.5</v>
      </c>
      <c r="H423" s="105">
        <f aca="true" t="shared" si="58" ref="H423:H438">G423/D423*100</f>
        <v>126.8521218225674</v>
      </c>
    </row>
    <row r="424" spans="1:8" ht="12.75" customHeight="1">
      <c r="A424" s="42" t="s">
        <v>272</v>
      </c>
      <c r="B424" s="87">
        <v>45700</v>
      </c>
      <c r="C424" s="10">
        <v>8966</v>
      </c>
      <c r="D424" s="34">
        <v>8966</v>
      </c>
      <c r="E424" s="87"/>
      <c r="F424" s="10">
        <v>900</v>
      </c>
      <c r="G424" s="34">
        <v>900</v>
      </c>
      <c r="H424" s="105">
        <f t="shared" si="58"/>
        <v>10.037921035021192</v>
      </c>
    </row>
    <row r="425" spans="1:8" ht="12.75" customHeight="1" hidden="1">
      <c r="A425" s="42" t="s">
        <v>225</v>
      </c>
      <c r="B425" s="87"/>
      <c r="C425" s="10"/>
      <c r="D425" s="34"/>
      <c r="E425" s="87"/>
      <c r="F425" s="10"/>
      <c r="G425" s="34"/>
      <c r="H425" s="107" t="s">
        <v>112</v>
      </c>
    </row>
    <row r="426" spans="1:8" ht="12.75" customHeight="1">
      <c r="A426" s="42" t="s">
        <v>233</v>
      </c>
      <c r="B426" s="87"/>
      <c r="C426" s="10">
        <v>11532.1</v>
      </c>
      <c r="D426" s="34">
        <v>11532.1</v>
      </c>
      <c r="E426" s="87"/>
      <c r="F426" s="10"/>
      <c r="G426" s="34"/>
      <c r="H426" s="107" t="s">
        <v>112</v>
      </c>
    </row>
    <row r="427" spans="1:8" ht="12.75" customHeight="1">
      <c r="A427" s="42" t="s">
        <v>318</v>
      </c>
      <c r="B427" s="87"/>
      <c r="C427" s="10">
        <v>2057.9</v>
      </c>
      <c r="D427" s="34">
        <v>334.1</v>
      </c>
      <c r="E427" s="87"/>
      <c r="F427" s="10">
        <v>11376.4</v>
      </c>
      <c r="G427" s="34">
        <v>8467.6</v>
      </c>
      <c r="H427" s="105">
        <f t="shared" si="58"/>
        <v>2534.4507632445375</v>
      </c>
    </row>
    <row r="428" spans="1:8" ht="12.75" customHeight="1">
      <c r="A428" s="42" t="s">
        <v>234</v>
      </c>
      <c r="B428" s="87"/>
      <c r="C428" s="10">
        <v>15448.3</v>
      </c>
      <c r="D428" s="34">
        <v>15448.3</v>
      </c>
      <c r="E428" s="87"/>
      <c r="F428" s="10"/>
      <c r="G428" s="34"/>
      <c r="H428" s="107" t="s">
        <v>112</v>
      </c>
    </row>
    <row r="429" spans="1:8" ht="12.75" customHeight="1">
      <c r="A429" s="42" t="s">
        <v>319</v>
      </c>
      <c r="B429" s="87"/>
      <c r="C429" s="10">
        <v>2334.6</v>
      </c>
      <c r="D429" s="34">
        <v>700.9</v>
      </c>
      <c r="E429" s="87"/>
      <c r="F429" s="10">
        <v>11861.3</v>
      </c>
      <c r="G429" s="34">
        <v>8949.8</v>
      </c>
      <c r="H429" s="105">
        <f t="shared" si="58"/>
        <v>1276.9011271222712</v>
      </c>
    </row>
    <row r="430" spans="1:8" ht="12.75" customHeight="1">
      <c r="A430" s="42" t="s">
        <v>235</v>
      </c>
      <c r="B430" s="87"/>
      <c r="C430" s="10">
        <v>96746.6</v>
      </c>
      <c r="D430" s="34">
        <v>81163.8</v>
      </c>
      <c r="E430" s="87"/>
      <c r="F430" s="10">
        <v>102097.6</v>
      </c>
      <c r="G430" s="34">
        <v>85054.7</v>
      </c>
      <c r="H430" s="105">
        <f t="shared" si="58"/>
        <v>104.79388594422636</v>
      </c>
    </row>
    <row r="431" spans="1:8" ht="12.75" customHeight="1">
      <c r="A431" s="67" t="s">
        <v>277</v>
      </c>
      <c r="B431" s="87"/>
      <c r="C431" s="10">
        <v>9484.9</v>
      </c>
      <c r="D431" s="34">
        <v>7768.1</v>
      </c>
      <c r="E431" s="87"/>
      <c r="F431" s="10">
        <v>1776</v>
      </c>
      <c r="G431" s="34">
        <v>1776</v>
      </c>
      <c r="H431" s="105">
        <f t="shared" si="58"/>
        <v>22.86273348695305</v>
      </c>
    </row>
    <row r="432" spans="1:8" ht="12.75" customHeight="1">
      <c r="A432" s="67" t="s">
        <v>320</v>
      </c>
      <c r="B432" s="87"/>
      <c r="C432" s="10">
        <v>1913.3</v>
      </c>
      <c r="D432" s="34">
        <v>257.4</v>
      </c>
      <c r="E432" s="87"/>
      <c r="F432" s="10">
        <v>11720.4</v>
      </c>
      <c r="G432" s="34">
        <v>7931.6</v>
      </c>
      <c r="H432" s="105">
        <f t="shared" si="58"/>
        <v>3081.4296814296818</v>
      </c>
    </row>
    <row r="433" spans="1:8" ht="12.75" customHeight="1">
      <c r="A433" s="67" t="s">
        <v>352</v>
      </c>
      <c r="B433" s="87"/>
      <c r="C433" s="10">
        <v>616.1</v>
      </c>
      <c r="D433" s="34">
        <v>340.7</v>
      </c>
      <c r="E433" s="87"/>
      <c r="F433" s="10">
        <v>1133.4</v>
      </c>
      <c r="G433" s="34">
        <v>1096.1</v>
      </c>
      <c r="H433" s="105">
        <f t="shared" si="58"/>
        <v>321.71998825946577</v>
      </c>
    </row>
    <row r="434" spans="1:8" ht="12.75" customHeight="1">
      <c r="A434" s="67" t="s">
        <v>351</v>
      </c>
      <c r="B434" s="87"/>
      <c r="C434" s="10">
        <v>100</v>
      </c>
      <c r="D434" s="34">
        <v>100</v>
      </c>
      <c r="E434" s="87"/>
      <c r="F434" s="10">
        <v>24</v>
      </c>
      <c r="G434" s="34">
        <v>24</v>
      </c>
      <c r="H434" s="105">
        <f t="shared" si="58"/>
        <v>24</v>
      </c>
    </row>
    <row r="435" spans="1:8" ht="12.75" customHeight="1">
      <c r="A435" s="67" t="s">
        <v>353</v>
      </c>
      <c r="B435" s="87"/>
      <c r="C435" s="10">
        <v>1587.9</v>
      </c>
      <c r="D435" s="34">
        <v>1587.9</v>
      </c>
      <c r="E435" s="87"/>
      <c r="F435" s="10">
        <v>1058</v>
      </c>
      <c r="G435" s="34">
        <v>1024.2</v>
      </c>
      <c r="H435" s="105">
        <f t="shared" si="58"/>
        <v>64.50028339316077</v>
      </c>
    </row>
    <row r="436" spans="1:8" ht="12.75" customHeight="1">
      <c r="A436" s="42" t="s">
        <v>151</v>
      </c>
      <c r="B436" s="87"/>
      <c r="C436" s="10">
        <v>4222.3</v>
      </c>
      <c r="D436" s="34">
        <v>4222.3</v>
      </c>
      <c r="E436" s="87"/>
      <c r="F436" s="10">
        <v>6194.4</v>
      </c>
      <c r="G436" s="34">
        <v>6194.4</v>
      </c>
      <c r="H436" s="105">
        <f t="shared" si="58"/>
        <v>146.706771191057</v>
      </c>
    </row>
    <row r="437" spans="1:8" ht="12.75" customHeight="1" hidden="1">
      <c r="A437" s="42" t="s">
        <v>222</v>
      </c>
      <c r="B437" s="87"/>
      <c r="C437" s="10"/>
      <c r="D437" s="34"/>
      <c r="E437" s="87"/>
      <c r="F437" s="10"/>
      <c r="G437" s="34"/>
      <c r="H437" s="105" t="e">
        <f t="shared" si="58"/>
        <v>#DIV/0!</v>
      </c>
    </row>
    <row r="438" spans="1:8" ht="12.75" customHeight="1" thickBot="1">
      <c r="A438" s="69" t="s">
        <v>57</v>
      </c>
      <c r="B438" s="93"/>
      <c r="C438" s="6">
        <v>26600</v>
      </c>
      <c r="D438" s="39">
        <v>26400</v>
      </c>
      <c r="E438" s="93"/>
      <c r="F438" s="6">
        <v>26500</v>
      </c>
      <c r="G438" s="39">
        <v>26479</v>
      </c>
      <c r="H438" s="110">
        <f t="shared" si="58"/>
        <v>100.29924242424242</v>
      </c>
    </row>
    <row r="439" spans="1:8" ht="15" customHeight="1">
      <c r="A439" s="66" t="s">
        <v>45</v>
      </c>
      <c r="B439" s="92"/>
      <c r="C439" s="14">
        <f>SUM(C441:C446)</f>
        <v>82846</v>
      </c>
      <c r="D439" s="38">
        <f>SUM(D441:D446)</f>
        <v>82846</v>
      </c>
      <c r="E439" s="92"/>
      <c r="F439" s="14">
        <f>SUM(F441:F446)</f>
        <v>17250.1</v>
      </c>
      <c r="G439" s="38">
        <f>SUM(G441:G446)</f>
        <v>17250</v>
      </c>
      <c r="H439" s="114">
        <f>G439/D439*100</f>
        <v>20.82176568573015</v>
      </c>
    </row>
    <row r="440" spans="1:8" ht="10.5" customHeight="1">
      <c r="A440" s="63" t="s">
        <v>3</v>
      </c>
      <c r="B440" s="87"/>
      <c r="C440" s="10"/>
      <c r="D440" s="34"/>
      <c r="E440" s="87"/>
      <c r="F440" s="10"/>
      <c r="G440" s="34"/>
      <c r="H440" s="105"/>
    </row>
    <row r="441" spans="1:8" ht="12.75" customHeight="1" hidden="1">
      <c r="A441" s="40" t="s">
        <v>232</v>
      </c>
      <c r="B441" s="90"/>
      <c r="C441" s="10"/>
      <c r="D441" s="36"/>
      <c r="E441" s="90"/>
      <c r="F441" s="10"/>
      <c r="G441" s="36"/>
      <c r="H441" s="105" t="e">
        <f>G441/D441*100</f>
        <v>#DIV/0!</v>
      </c>
    </row>
    <row r="442" spans="1:8" ht="12.75" customHeight="1">
      <c r="A442" s="40" t="s">
        <v>225</v>
      </c>
      <c r="B442" s="90"/>
      <c r="C442" s="10"/>
      <c r="D442" s="36"/>
      <c r="E442" s="90"/>
      <c r="F442" s="10">
        <v>4175.3</v>
      </c>
      <c r="G442" s="36">
        <v>4175.3</v>
      </c>
      <c r="H442" s="107" t="s">
        <v>112</v>
      </c>
    </row>
    <row r="443" spans="1:8" ht="12.75" customHeight="1">
      <c r="A443" s="40" t="s">
        <v>321</v>
      </c>
      <c r="B443" s="90"/>
      <c r="C443" s="10">
        <v>866.2</v>
      </c>
      <c r="D443" s="36">
        <v>866.2</v>
      </c>
      <c r="E443" s="90"/>
      <c r="F443" s="10"/>
      <c r="G443" s="36"/>
      <c r="H443" s="107" t="s">
        <v>112</v>
      </c>
    </row>
    <row r="444" spans="1:8" ht="12.75" customHeight="1">
      <c r="A444" s="40" t="s">
        <v>54</v>
      </c>
      <c r="B444" s="90"/>
      <c r="C444" s="10">
        <v>432.5</v>
      </c>
      <c r="D444" s="36">
        <v>432.5</v>
      </c>
      <c r="E444" s="90"/>
      <c r="F444" s="10">
        <v>100</v>
      </c>
      <c r="G444" s="36">
        <v>100</v>
      </c>
      <c r="H444" s="105">
        <f>G444/D444*100</f>
        <v>23.121387283236995</v>
      </c>
    </row>
    <row r="445" spans="1:8" ht="12.75" customHeight="1" thickBot="1">
      <c r="A445" s="68" t="s">
        <v>200</v>
      </c>
      <c r="B445" s="96"/>
      <c r="C445" s="6">
        <v>81547.3</v>
      </c>
      <c r="D445" s="44">
        <v>81547.3</v>
      </c>
      <c r="E445" s="96"/>
      <c r="F445" s="6">
        <v>12974.8</v>
      </c>
      <c r="G445" s="44">
        <v>12974.7</v>
      </c>
      <c r="H445" s="124">
        <f>G445/D445*100</f>
        <v>15.910643270837907</v>
      </c>
    </row>
    <row r="446" spans="1:8" ht="12.75" customHeight="1" hidden="1" thickBot="1">
      <c r="A446" s="68" t="s">
        <v>57</v>
      </c>
      <c r="B446" s="96"/>
      <c r="C446" s="6"/>
      <c r="D446" s="44"/>
      <c r="E446" s="96"/>
      <c r="F446" s="6"/>
      <c r="G446" s="44"/>
      <c r="H446" s="110" t="e">
        <f>G446/D446*100</f>
        <v>#DIV/0!</v>
      </c>
    </row>
    <row r="447" spans="1:8" ht="18" customHeight="1">
      <c r="A447" s="61" t="s">
        <v>25</v>
      </c>
      <c r="B447" s="59">
        <f aca="true" t="shared" si="59" ref="B447:G447">B448+B461</f>
        <v>7720</v>
      </c>
      <c r="C447" s="8">
        <f t="shared" si="59"/>
        <v>237188.4</v>
      </c>
      <c r="D447" s="32">
        <f t="shared" si="59"/>
        <v>235739.79999999996</v>
      </c>
      <c r="E447" s="59">
        <f t="shared" si="59"/>
        <v>14792.8</v>
      </c>
      <c r="F447" s="8">
        <f t="shared" si="59"/>
        <v>121564.4</v>
      </c>
      <c r="G447" s="32">
        <f t="shared" si="59"/>
        <v>119244.5</v>
      </c>
      <c r="H447" s="113">
        <f>G447/D447*100</f>
        <v>50.58310052014977</v>
      </c>
    </row>
    <row r="448" spans="1:8" ht="12.75" customHeight="1">
      <c r="A448" s="66" t="s">
        <v>44</v>
      </c>
      <c r="B448" s="92">
        <f aca="true" t="shared" si="60" ref="B448:G448">SUM(B450:B460)</f>
        <v>5920</v>
      </c>
      <c r="C448" s="14">
        <f t="shared" si="60"/>
        <v>46659</v>
      </c>
      <c r="D448" s="38">
        <f t="shared" si="60"/>
        <v>45708.5</v>
      </c>
      <c r="E448" s="92">
        <f t="shared" si="60"/>
        <v>14624</v>
      </c>
      <c r="F448" s="14">
        <f t="shared" si="60"/>
        <v>53509.4</v>
      </c>
      <c r="G448" s="38">
        <f t="shared" si="60"/>
        <v>51396.99999999999</v>
      </c>
      <c r="H448" s="114">
        <f>G448/D448*100</f>
        <v>112.44516884168152</v>
      </c>
    </row>
    <row r="449" spans="1:8" ht="10.5" customHeight="1">
      <c r="A449" s="63" t="s">
        <v>3</v>
      </c>
      <c r="B449" s="59"/>
      <c r="C449" s="10"/>
      <c r="D449" s="32"/>
      <c r="E449" s="59"/>
      <c r="F449" s="10"/>
      <c r="G449" s="32"/>
      <c r="H449" s="105"/>
    </row>
    <row r="450" spans="1:8" ht="12.75" customHeight="1">
      <c r="A450" s="40" t="s">
        <v>11</v>
      </c>
      <c r="B450" s="90">
        <v>5920</v>
      </c>
      <c r="C450" s="12">
        <v>7259</v>
      </c>
      <c r="D450" s="36">
        <v>7206.3</v>
      </c>
      <c r="E450" s="90">
        <v>14624</v>
      </c>
      <c r="F450" s="12">
        <v>11535.6</v>
      </c>
      <c r="G450" s="36">
        <v>10629.3</v>
      </c>
      <c r="H450" s="105">
        <f>G450/D450*100</f>
        <v>147.5001040756005</v>
      </c>
    </row>
    <row r="451" spans="1:8" ht="12.75" customHeight="1">
      <c r="A451" s="40" t="s">
        <v>180</v>
      </c>
      <c r="B451" s="90"/>
      <c r="C451" s="12">
        <v>888</v>
      </c>
      <c r="D451" s="36">
        <v>888</v>
      </c>
      <c r="E451" s="90"/>
      <c r="F451" s="12">
        <v>1090</v>
      </c>
      <c r="G451" s="36">
        <v>1090</v>
      </c>
      <c r="H451" s="105">
        <f>G451/D451*100</f>
        <v>122.74774774774775</v>
      </c>
    </row>
    <row r="452" spans="1:8" ht="12.75" customHeight="1">
      <c r="A452" s="40" t="s">
        <v>150</v>
      </c>
      <c r="B452" s="90"/>
      <c r="C452" s="12"/>
      <c r="D452" s="36"/>
      <c r="E452" s="90"/>
      <c r="F452" s="12">
        <v>350</v>
      </c>
      <c r="G452" s="36">
        <v>350</v>
      </c>
      <c r="H452" s="107" t="s">
        <v>112</v>
      </c>
    </row>
    <row r="453" spans="1:8" ht="12.75" customHeight="1">
      <c r="A453" s="40" t="s">
        <v>152</v>
      </c>
      <c r="B453" s="90"/>
      <c r="C453" s="12">
        <v>29218</v>
      </c>
      <c r="D453" s="36">
        <v>29039.1</v>
      </c>
      <c r="E453" s="90"/>
      <c r="F453" s="12">
        <v>32923.9</v>
      </c>
      <c r="G453" s="36">
        <v>32696.1</v>
      </c>
      <c r="H453" s="105">
        <f>G453/D453*100</f>
        <v>112.59336549686458</v>
      </c>
    </row>
    <row r="454" spans="1:8" ht="12.75" customHeight="1" hidden="1">
      <c r="A454" s="40" t="s">
        <v>84</v>
      </c>
      <c r="B454" s="90"/>
      <c r="C454" s="12"/>
      <c r="D454" s="36"/>
      <c r="E454" s="90"/>
      <c r="F454" s="12"/>
      <c r="G454" s="36"/>
      <c r="H454" s="105" t="e">
        <f>G454/D454*100</f>
        <v>#DIV/0!</v>
      </c>
    </row>
    <row r="455" spans="1:8" ht="12.75" customHeight="1">
      <c r="A455" s="40" t="s">
        <v>236</v>
      </c>
      <c r="B455" s="90"/>
      <c r="C455" s="12">
        <v>150</v>
      </c>
      <c r="D455" s="36">
        <v>150</v>
      </c>
      <c r="E455" s="90"/>
      <c r="F455" s="12"/>
      <c r="G455" s="36"/>
      <c r="H455" s="107" t="s">
        <v>112</v>
      </c>
    </row>
    <row r="456" spans="1:8" ht="12.75" customHeight="1">
      <c r="A456" s="40" t="s">
        <v>323</v>
      </c>
      <c r="B456" s="90"/>
      <c r="C456" s="12">
        <v>1358.5</v>
      </c>
      <c r="D456" s="36">
        <v>1353.4</v>
      </c>
      <c r="E456" s="90"/>
      <c r="F456" s="12">
        <v>1665.3</v>
      </c>
      <c r="G456" s="36">
        <v>1115.9</v>
      </c>
      <c r="H456" s="105">
        <f>G456/D456*100</f>
        <v>82.45160336929216</v>
      </c>
    </row>
    <row r="457" spans="1:8" ht="12.75" customHeight="1">
      <c r="A457" s="40" t="s">
        <v>225</v>
      </c>
      <c r="B457" s="90"/>
      <c r="C457" s="12">
        <v>1160.7</v>
      </c>
      <c r="D457" s="36">
        <v>798.1</v>
      </c>
      <c r="E457" s="90"/>
      <c r="F457" s="12">
        <v>707.6</v>
      </c>
      <c r="G457" s="36">
        <v>302.7</v>
      </c>
      <c r="H457" s="105">
        <f>G457/D457*100</f>
        <v>37.92757799774464</v>
      </c>
    </row>
    <row r="458" spans="1:8" ht="12.75" customHeight="1">
      <c r="A458" s="40" t="s">
        <v>322</v>
      </c>
      <c r="B458" s="90"/>
      <c r="C458" s="12">
        <v>350.8</v>
      </c>
      <c r="D458" s="36">
        <v>0.6</v>
      </c>
      <c r="E458" s="90"/>
      <c r="F458" s="12"/>
      <c r="G458" s="36"/>
      <c r="H458" s="107" t="s">
        <v>112</v>
      </c>
    </row>
    <row r="459" spans="1:8" ht="12.75" customHeight="1">
      <c r="A459" s="40" t="s">
        <v>237</v>
      </c>
      <c r="B459" s="90"/>
      <c r="C459" s="12">
        <v>6274</v>
      </c>
      <c r="D459" s="36">
        <v>6273</v>
      </c>
      <c r="E459" s="90"/>
      <c r="F459" s="12">
        <v>5237</v>
      </c>
      <c r="G459" s="36">
        <v>5213</v>
      </c>
      <c r="H459" s="105">
        <f>G459/D459*100</f>
        <v>83.1021839630161</v>
      </c>
    </row>
    <row r="460" spans="1:8" ht="12.75" customHeight="1" hidden="1">
      <c r="A460" s="42" t="s">
        <v>57</v>
      </c>
      <c r="B460" s="90"/>
      <c r="C460" s="12"/>
      <c r="D460" s="36"/>
      <c r="E460" s="90"/>
      <c r="F460" s="12"/>
      <c r="G460" s="36"/>
      <c r="H460" s="105" t="e">
        <f>G460/D460*100</f>
        <v>#DIV/0!</v>
      </c>
    </row>
    <row r="461" spans="1:8" ht="12.75" customHeight="1">
      <c r="A461" s="70" t="s">
        <v>72</v>
      </c>
      <c r="B461" s="95">
        <f aca="true" t="shared" si="61" ref="B461:G461">SUM(B463:B471)</f>
        <v>1800</v>
      </c>
      <c r="C461" s="7">
        <f t="shared" si="61"/>
        <v>190529.4</v>
      </c>
      <c r="D461" s="41">
        <f t="shared" si="61"/>
        <v>190031.29999999996</v>
      </c>
      <c r="E461" s="95">
        <f t="shared" si="61"/>
        <v>168.8</v>
      </c>
      <c r="F461" s="7">
        <f t="shared" si="61"/>
        <v>68055</v>
      </c>
      <c r="G461" s="41">
        <f t="shared" si="61"/>
        <v>67847.5</v>
      </c>
      <c r="H461" s="115">
        <f>G461/D461*100</f>
        <v>35.70332887266467</v>
      </c>
    </row>
    <row r="462" spans="1:8" ht="10.5" customHeight="1">
      <c r="A462" s="63" t="s">
        <v>3</v>
      </c>
      <c r="B462" s="59"/>
      <c r="C462" s="10"/>
      <c r="D462" s="32"/>
      <c r="E462" s="59"/>
      <c r="F462" s="10"/>
      <c r="G462" s="32"/>
      <c r="H462" s="107"/>
    </row>
    <row r="463" spans="1:8" ht="12.75" customHeight="1">
      <c r="A463" s="42" t="s">
        <v>54</v>
      </c>
      <c r="B463" s="90">
        <v>600</v>
      </c>
      <c r="C463" s="12"/>
      <c r="D463" s="36"/>
      <c r="E463" s="90"/>
      <c r="F463" s="12">
        <v>200</v>
      </c>
      <c r="G463" s="36">
        <v>200</v>
      </c>
      <c r="H463" s="107" t="s">
        <v>112</v>
      </c>
    </row>
    <row r="464" spans="1:8" ht="12.75" customHeight="1">
      <c r="A464" s="40" t="s">
        <v>213</v>
      </c>
      <c r="B464" s="90"/>
      <c r="C464" s="12">
        <v>7642</v>
      </c>
      <c r="D464" s="36">
        <v>7493.5</v>
      </c>
      <c r="E464" s="90"/>
      <c r="F464" s="12">
        <v>8960</v>
      </c>
      <c r="G464" s="36">
        <v>8960</v>
      </c>
      <c r="H464" s="105">
        <f>G464/D464*100</f>
        <v>119.57029425502101</v>
      </c>
    </row>
    <row r="465" spans="1:8" ht="12.75" customHeight="1">
      <c r="A465" s="42" t="s">
        <v>153</v>
      </c>
      <c r="B465" s="90"/>
      <c r="C465" s="12">
        <v>2000</v>
      </c>
      <c r="D465" s="36">
        <v>2000</v>
      </c>
      <c r="E465" s="90"/>
      <c r="F465" s="12"/>
      <c r="G465" s="36"/>
      <c r="H465" s="107" t="s">
        <v>112</v>
      </c>
    </row>
    <row r="466" spans="1:8" ht="12.75" customHeight="1">
      <c r="A466" s="42" t="s">
        <v>152</v>
      </c>
      <c r="B466" s="90"/>
      <c r="C466" s="12">
        <v>18657</v>
      </c>
      <c r="D466" s="36">
        <v>18340.8</v>
      </c>
      <c r="E466" s="90"/>
      <c r="F466" s="12">
        <v>17076.1</v>
      </c>
      <c r="G466" s="36">
        <v>16952.9</v>
      </c>
      <c r="H466" s="105">
        <f>G466/D466*100</f>
        <v>92.43271831108785</v>
      </c>
    </row>
    <row r="467" spans="1:8" ht="12.75" customHeight="1">
      <c r="A467" s="42" t="s">
        <v>278</v>
      </c>
      <c r="B467" s="90"/>
      <c r="C467" s="12">
        <v>156723.9</v>
      </c>
      <c r="D467" s="36">
        <v>156723.9</v>
      </c>
      <c r="E467" s="90"/>
      <c r="F467" s="12">
        <v>38564.3</v>
      </c>
      <c r="G467" s="36">
        <v>38564.3</v>
      </c>
      <c r="H467" s="105">
        <f>G467/D467*100</f>
        <v>24.606521404839977</v>
      </c>
    </row>
    <row r="468" spans="1:8" ht="12.75" customHeight="1">
      <c r="A468" s="42" t="s">
        <v>243</v>
      </c>
      <c r="B468" s="90">
        <v>1200</v>
      </c>
      <c r="C468" s="12">
        <v>2086</v>
      </c>
      <c r="D468" s="36">
        <v>2085.8</v>
      </c>
      <c r="E468" s="90"/>
      <c r="F468" s="12">
        <v>308.9</v>
      </c>
      <c r="G468" s="36">
        <v>284.2</v>
      </c>
      <c r="H468" s="105">
        <f>G468/D468*100</f>
        <v>13.62546744654329</v>
      </c>
    </row>
    <row r="469" spans="1:8" ht="12.75" customHeight="1">
      <c r="A469" s="40" t="s">
        <v>323</v>
      </c>
      <c r="B469" s="90"/>
      <c r="C469" s="12">
        <v>19.2</v>
      </c>
      <c r="D469" s="36"/>
      <c r="E469" s="90"/>
      <c r="F469" s="12">
        <v>26.4</v>
      </c>
      <c r="G469" s="36"/>
      <c r="H469" s="107" t="s">
        <v>112</v>
      </c>
    </row>
    <row r="470" spans="1:8" ht="12.75" customHeight="1" thickBot="1">
      <c r="A470" s="68" t="s">
        <v>225</v>
      </c>
      <c r="B470" s="96"/>
      <c r="C470" s="16">
        <v>3401.3</v>
      </c>
      <c r="D470" s="44">
        <v>3387.3</v>
      </c>
      <c r="E470" s="96">
        <v>168.8</v>
      </c>
      <c r="F470" s="16">
        <v>2919.3</v>
      </c>
      <c r="G470" s="44">
        <v>2886.1</v>
      </c>
      <c r="H470" s="110">
        <f>G470/D470*100</f>
        <v>85.20355445339945</v>
      </c>
    </row>
    <row r="471" spans="1:8" ht="12.75" customHeight="1" hidden="1" thickBot="1">
      <c r="A471" s="69" t="s">
        <v>57</v>
      </c>
      <c r="B471" s="96"/>
      <c r="C471" s="16"/>
      <c r="D471" s="44"/>
      <c r="E471" s="96"/>
      <c r="F471" s="16"/>
      <c r="G471" s="44"/>
      <c r="H471" s="110" t="e">
        <f>G471/D471*100</f>
        <v>#DIV/0!</v>
      </c>
    </row>
    <row r="472" spans="1:8" ht="18" customHeight="1">
      <c r="A472" s="61" t="s">
        <v>26</v>
      </c>
      <c r="B472" s="59">
        <f aca="true" t="shared" si="62" ref="B472:G472">B473+B478</f>
        <v>5505.299999999999</v>
      </c>
      <c r="C472" s="8">
        <f t="shared" si="62"/>
        <v>5355.3</v>
      </c>
      <c r="D472" s="32">
        <f t="shared" si="62"/>
        <v>925.6</v>
      </c>
      <c r="E472" s="59">
        <f t="shared" si="62"/>
        <v>5263.4</v>
      </c>
      <c r="F472" s="8">
        <f t="shared" si="62"/>
        <v>3563.4</v>
      </c>
      <c r="G472" s="32">
        <f t="shared" si="62"/>
        <v>2205.6</v>
      </c>
      <c r="H472" s="106">
        <f>G472/D472*100</f>
        <v>238.28867761452028</v>
      </c>
    </row>
    <row r="473" spans="1:8" ht="12.75" customHeight="1">
      <c r="A473" s="66" t="s">
        <v>44</v>
      </c>
      <c r="B473" s="92">
        <f aca="true" t="shared" si="63" ref="B473:G473">SUM(B475:B477)</f>
        <v>4838.9</v>
      </c>
      <c r="C473" s="14">
        <f t="shared" si="63"/>
        <v>4683.3</v>
      </c>
      <c r="D473" s="38">
        <f t="shared" si="63"/>
        <v>925.6</v>
      </c>
      <c r="E473" s="92">
        <f t="shared" si="63"/>
        <v>3883.4</v>
      </c>
      <c r="F473" s="14">
        <f t="shared" si="63"/>
        <v>3563.4</v>
      </c>
      <c r="G473" s="38">
        <f t="shared" si="63"/>
        <v>2205.6</v>
      </c>
      <c r="H473" s="109">
        <f>G473/D473*100</f>
        <v>238.28867761452028</v>
      </c>
    </row>
    <row r="474" spans="1:8" ht="10.5" customHeight="1">
      <c r="A474" s="63" t="s">
        <v>3</v>
      </c>
      <c r="B474" s="59"/>
      <c r="C474" s="10"/>
      <c r="D474" s="32"/>
      <c r="E474" s="59"/>
      <c r="F474" s="10"/>
      <c r="G474" s="32"/>
      <c r="H474" s="105"/>
    </row>
    <row r="475" spans="1:8" ht="12.75" customHeight="1">
      <c r="A475" s="42" t="s">
        <v>11</v>
      </c>
      <c r="B475" s="90">
        <v>4838.9</v>
      </c>
      <c r="C475" s="10">
        <v>4683.3</v>
      </c>
      <c r="D475" s="34">
        <v>925.6</v>
      </c>
      <c r="E475" s="90">
        <v>3883.4</v>
      </c>
      <c r="F475" s="10">
        <v>3563.4</v>
      </c>
      <c r="G475" s="34">
        <v>2205.6</v>
      </c>
      <c r="H475" s="105">
        <f>G475/D475*100</f>
        <v>238.28867761452028</v>
      </c>
    </row>
    <row r="476" spans="1:8" ht="12.75" customHeight="1" hidden="1">
      <c r="A476" s="40" t="s">
        <v>279</v>
      </c>
      <c r="B476" s="90"/>
      <c r="C476" s="10"/>
      <c r="D476" s="34"/>
      <c r="E476" s="90"/>
      <c r="F476" s="10"/>
      <c r="G476" s="34"/>
      <c r="H476" s="107" t="s">
        <v>112</v>
      </c>
    </row>
    <row r="477" spans="1:8" ht="12.75" customHeight="1" hidden="1">
      <c r="A477" s="42" t="s">
        <v>57</v>
      </c>
      <c r="B477" s="87"/>
      <c r="C477" s="10"/>
      <c r="D477" s="34"/>
      <c r="E477" s="87"/>
      <c r="F477" s="10"/>
      <c r="G477" s="34"/>
      <c r="H477" s="107" t="s">
        <v>112</v>
      </c>
    </row>
    <row r="478" spans="1:8" ht="12.75" customHeight="1">
      <c r="A478" s="66" t="s">
        <v>45</v>
      </c>
      <c r="B478" s="92">
        <f aca="true" t="shared" si="64" ref="B478:G478">SUM(B480:B480)</f>
        <v>666.4</v>
      </c>
      <c r="C478" s="14">
        <f t="shared" si="64"/>
        <v>672</v>
      </c>
      <c r="D478" s="38">
        <f t="shared" si="64"/>
        <v>0</v>
      </c>
      <c r="E478" s="92">
        <f t="shared" si="64"/>
        <v>1380</v>
      </c>
      <c r="F478" s="14">
        <f t="shared" si="64"/>
        <v>0</v>
      </c>
      <c r="G478" s="38">
        <f t="shared" si="64"/>
        <v>0</v>
      </c>
      <c r="H478" s="111" t="s">
        <v>112</v>
      </c>
    </row>
    <row r="479" spans="1:8" ht="10.5" customHeight="1">
      <c r="A479" s="63" t="s">
        <v>3</v>
      </c>
      <c r="B479" s="87"/>
      <c r="C479" s="10"/>
      <c r="D479" s="34"/>
      <c r="E479" s="87"/>
      <c r="F479" s="10"/>
      <c r="G479" s="34"/>
      <c r="H479" s="105"/>
    </row>
    <row r="480" spans="1:8" ht="12.75" customHeight="1" thickBot="1">
      <c r="A480" s="69" t="s">
        <v>54</v>
      </c>
      <c r="B480" s="96">
        <v>666.4</v>
      </c>
      <c r="C480" s="6">
        <v>672</v>
      </c>
      <c r="D480" s="39"/>
      <c r="E480" s="96">
        <v>1380</v>
      </c>
      <c r="F480" s="6"/>
      <c r="G480" s="39"/>
      <c r="H480" s="112" t="s">
        <v>112</v>
      </c>
    </row>
    <row r="481" spans="1:8" ht="18" customHeight="1">
      <c r="A481" s="61" t="s">
        <v>27</v>
      </c>
      <c r="B481" s="74">
        <f aca="true" t="shared" si="65" ref="B481:G481">B482</f>
        <v>168000</v>
      </c>
      <c r="C481" s="132">
        <f t="shared" si="65"/>
        <v>125812.70000000001</v>
      </c>
      <c r="D481" s="173">
        <f t="shared" si="65"/>
        <v>61987.5</v>
      </c>
      <c r="E481" s="74">
        <f t="shared" si="65"/>
        <v>125548</v>
      </c>
      <c r="F481" s="132">
        <f t="shared" si="65"/>
        <v>146151.4</v>
      </c>
      <c r="G481" s="173">
        <f t="shared" si="65"/>
        <v>44550.9</v>
      </c>
      <c r="H481" s="106">
        <f>G481/D481*100</f>
        <v>71.87078039927405</v>
      </c>
    </row>
    <row r="482" spans="1:8" ht="12.75" customHeight="1">
      <c r="A482" s="66" t="s">
        <v>44</v>
      </c>
      <c r="B482" s="131">
        <f aca="true" t="shared" si="66" ref="B482:G482">SUM(B484:B487)</f>
        <v>168000</v>
      </c>
      <c r="C482" s="14">
        <f t="shared" si="66"/>
        <v>125812.70000000001</v>
      </c>
      <c r="D482" s="38">
        <f t="shared" si="66"/>
        <v>61987.5</v>
      </c>
      <c r="E482" s="131">
        <f t="shared" si="66"/>
        <v>125548</v>
      </c>
      <c r="F482" s="14">
        <f t="shared" si="66"/>
        <v>146151.4</v>
      </c>
      <c r="G482" s="38">
        <f t="shared" si="66"/>
        <v>44550.9</v>
      </c>
      <c r="H482" s="109">
        <f>G482/D482*100</f>
        <v>71.87078039927405</v>
      </c>
    </row>
    <row r="483" spans="1:8" ht="10.5" customHeight="1">
      <c r="A483" s="63" t="s">
        <v>3</v>
      </c>
      <c r="B483" s="59"/>
      <c r="C483" s="8"/>
      <c r="D483" s="32"/>
      <c r="E483" s="59"/>
      <c r="F483" s="8"/>
      <c r="G483" s="32"/>
      <c r="H483" s="105"/>
    </row>
    <row r="484" spans="1:8" ht="12.75" customHeight="1">
      <c r="A484" s="42" t="s">
        <v>43</v>
      </c>
      <c r="B484" s="87">
        <v>98000</v>
      </c>
      <c r="C484" s="10">
        <v>9523</v>
      </c>
      <c r="D484" s="34"/>
      <c r="E484" s="87">
        <v>63680</v>
      </c>
      <c r="F484" s="10">
        <v>230.7</v>
      </c>
      <c r="G484" s="34"/>
      <c r="H484" s="107" t="s">
        <v>112</v>
      </c>
    </row>
    <row r="485" spans="1:8" ht="12.75" customHeight="1">
      <c r="A485" s="42" t="s">
        <v>48</v>
      </c>
      <c r="B485" s="87"/>
      <c r="C485" s="10">
        <v>40747.3</v>
      </c>
      <c r="D485" s="34">
        <v>40747.3</v>
      </c>
      <c r="E485" s="87"/>
      <c r="F485" s="10">
        <v>30303.1</v>
      </c>
      <c r="G485" s="34">
        <v>30303.1</v>
      </c>
      <c r="H485" s="105">
        <f>G485/D485*100</f>
        <v>74.36836305718415</v>
      </c>
    </row>
    <row r="486" spans="1:8" ht="12.75" customHeight="1">
      <c r="A486" s="40" t="s">
        <v>42</v>
      </c>
      <c r="B486" s="87"/>
      <c r="C486" s="10">
        <v>5542.4</v>
      </c>
      <c r="D486" s="34">
        <v>5542.4</v>
      </c>
      <c r="E486" s="87"/>
      <c r="F486" s="10">
        <v>1021.4</v>
      </c>
      <c r="G486" s="34">
        <v>1021.4</v>
      </c>
      <c r="H486" s="105">
        <f>G486/D486*100</f>
        <v>18.42883949191686</v>
      </c>
    </row>
    <row r="487" spans="1:8" ht="12.75" customHeight="1" thickBot="1">
      <c r="A487" s="69" t="s">
        <v>154</v>
      </c>
      <c r="B487" s="93">
        <v>70000</v>
      </c>
      <c r="C487" s="6">
        <v>70000</v>
      </c>
      <c r="D487" s="43">
        <v>15697.8</v>
      </c>
      <c r="E487" s="93">
        <v>61868</v>
      </c>
      <c r="F487" s="6">
        <v>114596.2</v>
      </c>
      <c r="G487" s="43">
        <v>13226.4</v>
      </c>
      <c r="H487" s="110">
        <f>G487/D487*100</f>
        <v>84.25639261552574</v>
      </c>
    </row>
    <row r="488" spans="1:8" ht="12.75" customHeight="1">
      <c r="A488" s="61" t="s">
        <v>288</v>
      </c>
      <c r="B488" s="74">
        <f aca="true" t="shared" si="67" ref="B488:G488">B489</f>
        <v>0</v>
      </c>
      <c r="C488" s="132">
        <f t="shared" si="67"/>
        <v>1500</v>
      </c>
      <c r="D488" s="133">
        <f t="shared" si="67"/>
        <v>1481.2</v>
      </c>
      <c r="E488" s="74">
        <f t="shared" si="67"/>
        <v>2000</v>
      </c>
      <c r="F488" s="132">
        <f t="shared" si="67"/>
        <v>2018.8</v>
      </c>
      <c r="G488" s="133">
        <f t="shared" si="67"/>
        <v>10.8</v>
      </c>
      <c r="H488" s="136">
        <f>G488/D488*100</f>
        <v>0.7291385363219012</v>
      </c>
    </row>
    <row r="489" spans="1:8" ht="10.5" customHeight="1">
      <c r="A489" s="66" t="s">
        <v>44</v>
      </c>
      <c r="B489" s="131">
        <f aca="true" t="shared" si="68" ref="B489:G489">SUM(B491:B491)</f>
        <v>0</v>
      </c>
      <c r="C489" s="14">
        <f t="shared" si="68"/>
        <v>1500</v>
      </c>
      <c r="D489" s="134">
        <f t="shared" si="68"/>
        <v>1481.2</v>
      </c>
      <c r="E489" s="131">
        <f t="shared" si="68"/>
        <v>2000</v>
      </c>
      <c r="F489" s="14">
        <f t="shared" si="68"/>
        <v>2018.8</v>
      </c>
      <c r="G489" s="134">
        <f t="shared" si="68"/>
        <v>10.8</v>
      </c>
      <c r="H489" s="137">
        <f>G489/D489*100</f>
        <v>0.7291385363219012</v>
      </c>
    </row>
    <row r="490" spans="1:8" ht="10.5" customHeight="1">
      <c r="A490" s="63" t="s">
        <v>3</v>
      </c>
      <c r="B490" s="59"/>
      <c r="C490" s="8"/>
      <c r="D490" s="135"/>
      <c r="E490" s="59"/>
      <c r="F490" s="8"/>
      <c r="G490" s="135"/>
      <c r="H490" s="138"/>
    </row>
    <row r="491" spans="1:8" ht="12.75" customHeight="1" thickBot="1">
      <c r="A491" s="69" t="s">
        <v>11</v>
      </c>
      <c r="B491" s="93"/>
      <c r="C491" s="6">
        <v>1500</v>
      </c>
      <c r="D491" s="128">
        <v>1481.2</v>
      </c>
      <c r="E491" s="93">
        <v>2000</v>
      </c>
      <c r="F491" s="6">
        <v>2018.8</v>
      </c>
      <c r="G491" s="128">
        <v>10.8</v>
      </c>
      <c r="H491" s="124">
        <f>G491/D491*100</f>
        <v>0.7291385363219012</v>
      </c>
    </row>
    <row r="492" spans="1:8" ht="18" customHeight="1">
      <c r="A492" s="61" t="s">
        <v>85</v>
      </c>
      <c r="B492" s="59">
        <f aca="true" t="shared" si="69" ref="B492:G492">B494+B495</f>
        <v>213220.7</v>
      </c>
      <c r="C492" s="8">
        <f t="shared" si="69"/>
        <v>474851.5</v>
      </c>
      <c r="D492" s="135">
        <f t="shared" si="69"/>
        <v>292271.2</v>
      </c>
      <c r="E492" s="59">
        <f t="shared" si="69"/>
        <v>228908.1</v>
      </c>
      <c r="F492" s="8">
        <f t="shared" si="69"/>
        <v>487211.89999999985</v>
      </c>
      <c r="G492" s="135">
        <f t="shared" si="69"/>
        <v>321675.00000000006</v>
      </c>
      <c r="H492" s="136">
        <f>G492/D492*100</f>
        <v>110.060450704688</v>
      </c>
    </row>
    <row r="493" spans="1:8" ht="10.5" customHeight="1">
      <c r="A493" s="67" t="s">
        <v>3</v>
      </c>
      <c r="B493" s="89"/>
      <c r="C493" s="9"/>
      <c r="D493" s="148"/>
      <c r="E493" s="89"/>
      <c r="F493" s="9"/>
      <c r="G493" s="148"/>
      <c r="H493" s="164"/>
    </row>
    <row r="494" spans="1:8" ht="12.75" customHeight="1">
      <c r="A494" s="74" t="s">
        <v>44</v>
      </c>
      <c r="B494" s="74">
        <f>B519+B532+B537+B525+B526+B528+B514+B543+B540</f>
        <v>19525</v>
      </c>
      <c r="C494" s="8">
        <f>C519+C532+C537+C525+C526+C528+C514+C543+C540</f>
        <v>43761.100000000006</v>
      </c>
      <c r="D494" s="133">
        <f>D519+D532+D537+D525+D526+D528+D514+D543+D540</f>
        <v>33694.299999999996</v>
      </c>
      <c r="E494" s="59">
        <f>E519+E520+E532+E537+E525+E526+E528+E514+E543+E540</f>
        <v>13747.2</v>
      </c>
      <c r="F494" s="8">
        <f>F519+F520+F532+F537+F525+F526+F528+F514+F543+F540</f>
        <v>71892.59999999999</v>
      </c>
      <c r="G494" s="8">
        <f>G519+G520+G532+G537+G525+G526+G528+G514+G543+G540</f>
        <v>54218.10000000001</v>
      </c>
      <c r="H494" s="164">
        <f>G494/D494*100</f>
        <v>160.91178626651993</v>
      </c>
    </row>
    <row r="495" spans="1:8" ht="12.75" customHeight="1">
      <c r="A495" s="74" t="s">
        <v>45</v>
      </c>
      <c r="B495" s="74">
        <f>B498+B499+B501+B502+B503+B505+B506+B508+B509+B510+B511+B512+B515+B516+B518+B520+B521+B523+B524+B527+B529+B531+B533+B534+B536+B538+B539+B541+B542</f>
        <v>193695.7</v>
      </c>
      <c r="C495" s="8">
        <f>C498+C499+C501+C502+C503+C505+C506+C508+C509+C510+C511+C512+C515+C516+C518+C520+C521+C523+C524+C527+C529+C531+C533+C534+C536+C538+C539+C541+C542</f>
        <v>431090.4</v>
      </c>
      <c r="D495" s="133">
        <f>D498+D499+D501+D502+D503+D505+D506+D508+D509+D510+D511+D512+D515+D516+D518+D520+D521+D523+D524+D527+D529+D531+D533+D534+D536+D538+D539+D541+D542</f>
        <v>258576.9</v>
      </c>
      <c r="E495" s="59">
        <f>E498+E499+E501+E502+E503+E505+E506+E508+E509+E510+E511+E512+E515+E516+E518+E521+E523+E524+E527+E529+E531+E533+E534+E536+E538+E539+E541+E542</f>
        <v>215160.9</v>
      </c>
      <c r="F495" s="8">
        <f>F498+F499+F501+F502+F503+F505+F506+F508+F509+F510+F511+F512+F515+F516+F518+F521+F523+F524+F527+F529+F531+F533+F534+F536+F538+F539+F541+F542</f>
        <v>415319.2999999999</v>
      </c>
      <c r="G495" s="8">
        <f>G498+G499+G501+G502+G503+G505+G506+G508+G509+G510+G511+G512+G515+G516+G518+G521+G523+G524+G527+G529+G531+G533+G534+G536+G538+G539+G541+G542</f>
        <v>267456.9</v>
      </c>
      <c r="H495" s="164">
        <f>G495/D495*100</f>
        <v>103.43418147560746</v>
      </c>
    </row>
    <row r="496" spans="1:8" ht="10.5" customHeight="1">
      <c r="A496" s="71" t="s">
        <v>58</v>
      </c>
      <c r="B496" s="89"/>
      <c r="C496" s="8"/>
      <c r="D496" s="135"/>
      <c r="E496" s="89"/>
      <c r="F496" s="8"/>
      <c r="G496" s="135"/>
      <c r="H496" s="138"/>
    </row>
    <row r="497" spans="1:8" ht="12.75" customHeight="1">
      <c r="A497" s="75" t="s">
        <v>238</v>
      </c>
      <c r="B497" s="98">
        <f aca="true" t="shared" si="70" ref="B497:G497">B498+B499</f>
        <v>0</v>
      </c>
      <c r="C497" s="50">
        <f t="shared" si="70"/>
        <v>310.3</v>
      </c>
      <c r="D497" s="147">
        <f t="shared" si="70"/>
        <v>0</v>
      </c>
      <c r="E497" s="98">
        <f t="shared" si="70"/>
        <v>0</v>
      </c>
      <c r="F497" s="50">
        <f t="shared" si="70"/>
        <v>500.3</v>
      </c>
      <c r="G497" s="147">
        <f t="shared" si="70"/>
        <v>485.6</v>
      </c>
      <c r="H497" s="154" t="s">
        <v>112</v>
      </c>
    </row>
    <row r="498" spans="1:8" ht="12.75" customHeight="1">
      <c r="A498" s="62" t="s">
        <v>201</v>
      </c>
      <c r="B498" s="99"/>
      <c r="C498" s="55"/>
      <c r="D498" s="162"/>
      <c r="E498" s="99"/>
      <c r="F498" s="55">
        <v>500.3</v>
      </c>
      <c r="G498" s="162">
        <v>485.6</v>
      </c>
      <c r="H498" s="165" t="s">
        <v>112</v>
      </c>
    </row>
    <row r="499" spans="1:8" ht="12.75" customHeight="1">
      <c r="A499" s="42" t="s">
        <v>157</v>
      </c>
      <c r="B499" s="88"/>
      <c r="C499" s="55">
        <v>310.3</v>
      </c>
      <c r="D499" s="162"/>
      <c r="E499" s="88"/>
      <c r="F499" s="55"/>
      <c r="G499" s="162"/>
      <c r="H499" s="165" t="s">
        <v>112</v>
      </c>
    </row>
    <row r="500" spans="1:8" ht="12.75" customHeight="1">
      <c r="A500" s="75" t="s">
        <v>202</v>
      </c>
      <c r="B500" s="98">
        <f aca="true" t="shared" si="71" ref="B500:G500">B501+B502+B503</f>
        <v>3000</v>
      </c>
      <c r="C500" s="50">
        <f t="shared" si="71"/>
        <v>5704.2</v>
      </c>
      <c r="D500" s="147">
        <f t="shared" si="71"/>
        <v>2226.5</v>
      </c>
      <c r="E500" s="98">
        <f t="shared" si="71"/>
        <v>2000</v>
      </c>
      <c r="F500" s="50">
        <f t="shared" si="71"/>
        <v>5287.7</v>
      </c>
      <c r="G500" s="147">
        <f t="shared" si="71"/>
        <v>1600.6</v>
      </c>
      <c r="H500" s="166">
        <f>G500/D500*100</f>
        <v>71.8886144172468</v>
      </c>
    </row>
    <row r="501" spans="1:8" ht="12.75" customHeight="1">
      <c r="A501" s="62" t="s">
        <v>201</v>
      </c>
      <c r="B501" s="89">
        <v>3000</v>
      </c>
      <c r="C501" s="9">
        <v>4090.1</v>
      </c>
      <c r="D501" s="148">
        <v>2226.5</v>
      </c>
      <c r="E501" s="89">
        <v>510</v>
      </c>
      <c r="F501" s="9">
        <v>2390</v>
      </c>
      <c r="G501" s="148">
        <v>1600.6</v>
      </c>
      <c r="H501" s="138">
        <f>G501/D501*100</f>
        <v>71.8886144172468</v>
      </c>
    </row>
    <row r="502" spans="1:8" ht="12.75" customHeight="1" hidden="1">
      <c r="A502" s="62" t="s">
        <v>204</v>
      </c>
      <c r="B502" s="89"/>
      <c r="C502" s="9"/>
      <c r="D502" s="148"/>
      <c r="E502" s="89"/>
      <c r="F502" s="9"/>
      <c r="G502" s="148"/>
      <c r="H502" s="153" t="s">
        <v>112</v>
      </c>
    </row>
    <row r="503" spans="1:8" ht="12.75" customHeight="1">
      <c r="A503" s="42" t="s">
        <v>157</v>
      </c>
      <c r="B503" s="89"/>
      <c r="C503" s="9">
        <v>1614.1</v>
      </c>
      <c r="D503" s="148"/>
      <c r="E503" s="89">
        <v>1490</v>
      </c>
      <c r="F503" s="9">
        <v>2897.7</v>
      </c>
      <c r="G503" s="148"/>
      <c r="H503" s="153" t="s">
        <v>112</v>
      </c>
    </row>
    <row r="504" spans="1:8" ht="12.75" customHeight="1" hidden="1">
      <c r="A504" s="75" t="s">
        <v>114</v>
      </c>
      <c r="B504" s="98">
        <f aca="true" t="shared" si="72" ref="B504:G504">B505+B506</f>
        <v>0</v>
      </c>
      <c r="C504" s="50">
        <f t="shared" si="72"/>
        <v>0</v>
      </c>
      <c r="D504" s="147">
        <f t="shared" si="72"/>
        <v>0</v>
      </c>
      <c r="E504" s="98">
        <f t="shared" si="72"/>
        <v>0</v>
      </c>
      <c r="F504" s="50">
        <f t="shared" si="72"/>
        <v>0</v>
      </c>
      <c r="G504" s="147">
        <f t="shared" si="72"/>
        <v>0</v>
      </c>
      <c r="H504" s="154" t="s">
        <v>112</v>
      </c>
    </row>
    <row r="505" spans="1:8" ht="12.75" customHeight="1" hidden="1">
      <c r="A505" s="62" t="s">
        <v>203</v>
      </c>
      <c r="B505" s="89"/>
      <c r="C505" s="9"/>
      <c r="D505" s="148"/>
      <c r="E505" s="89"/>
      <c r="F505" s="9"/>
      <c r="G505" s="148"/>
      <c r="H505" s="153" t="s">
        <v>112</v>
      </c>
    </row>
    <row r="506" spans="1:8" ht="12.75" customHeight="1" hidden="1">
      <c r="A506" s="62" t="s">
        <v>157</v>
      </c>
      <c r="B506" s="89"/>
      <c r="C506" s="9"/>
      <c r="D506" s="148"/>
      <c r="E506" s="89"/>
      <c r="F506" s="9"/>
      <c r="G506" s="148"/>
      <c r="H506" s="153" t="s">
        <v>112</v>
      </c>
    </row>
    <row r="507" spans="1:8" ht="12.75" customHeight="1">
      <c r="A507" s="75" t="s">
        <v>59</v>
      </c>
      <c r="B507" s="98">
        <f aca="true" t="shared" si="73" ref="B507:G507">SUM(B508:B511)</f>
        <v>17939.899999999998</v>
      </c>
      <c r="C507" s="50">
        <f t="shared" si="73"/>
        <v>73925</v>
      </c>
      <c r="D507" s="147">
        <f t="shared" si="73"/>
        <v>51132.5</v>
      </c>
      <c r="E507" s="98">
        <f t="shared" si="73"/>
        <v>63000</v>
      </c>
      <c r="F507" s="50">
        <f t="shared" si="73"/>
        <v>68749.29999999999</v>
      </c>
      <c r="G507" s="147">
        <f t="shared" si="73"/>
        <v>48889.1</v>
      </c>
      <c r="H507" s="166">
        <f>G507/D507*100</f>
        <v>95.61257517234635</v>
      </c>
    </row>
    <row r="508" spans="1:8" ht="12.75" customHeight="1">
      <c r="A508" s="62" t="s">
        <v>207</v>
      </c>
      <c r="B508" s="89">
        <v>2210.6</v>
      </c>
      <c r="C508" s="9">
        <v>23520.8</v>
      </c>
      <c r="D508" s="148">
        <v>20169.7</v>
      </c>
      <c r="E508" s="89"/>
      <c r="F508" s="9">
        <v>18351.1</v>
      </c>
      <c r="G508" s="148">
        <v>15234.9</v>
      </c>
      <c r="H508" s="138">
        <f>G508/D508*100</f>
        <v>75.53359742584172</v>
      </c>
    </row>
    <row r="509" spans="1:8" ht="12.75" customHeight="1" hidden="1">
      <c r="A509" s="62" t="s">
        <v>208</v>
      </c>
      <c r="B509" s="89"/>
      <c r="C509" s="9"/>
      <c r="D509" s="148"/>
      <c r="E509" s="89"/>
      <c r="F509" s="9"/>
      <c r="G509" s="148"/>
      <c r="H509" s="153" t="s">
        <v>112</v>
      </c>
    </row>
    <row r="510" spans="1:8" ht="13.5" customHeight="1">
      <c r="A510" s="62" t="s">
        <v>205</v>
      </c>
      <c r="B510" s="89">
        <v>15729.3</v>
      </c>
      <c r="C510" s="9">
        <v>50404.2</v>
      </c>
      <c r="D510" s="148">
        <v>30962.8</v>
      </c>
      <c r="E510" s="89">
        <v>53000</v>
      </c>
      <c r="F510" s="188">
        <v>50098.2</v>
      </c>
      <c r="G510" s="148">
        <v>33654.2</v>
      </c>
      <c r="H510" s="138">
        <f>G510/D510*100</f>
        <v>108.69236632345911</v>
      </c>
    </row>
    <row r="511" spans="1:8" ht="12.75" customHeight="1">
      <c r="A511" s="42" t="s">
        <v>217</v>
      </c>
      <c r="B511" s="89"/>
      <c r="C511" s="9"/>
      <c r="D511" s="148"/>
      <c r="E511" s="89">
        <v>10000</v>
      </c>
      <c r="F511" s="9">
        <v>300</v>
      </c>
      <c r="G511" s="148"/>
      <c r="H511" s="153" t="s">
        <v>112</v>
      </c>
    </row>
    <row r="512" spans="1:8" ht="12.75" customHeight="1" hidden="1">
      <c r="A512" s="75" t="s">
        <v>156</v>
      </c>
      <c r="B512" s="98"/>
      <c r="C512" s="50"/>
      <c r="D512" s="147"/>
      <c r="E512" s="98"/>
      <c r="F512" s="50"/>
      <c r="G512" s="147"/>
      <c r="H512" s="153" t="s">
        <v>112</v>
      </c>
    </row>
    <row r="513" spans="1:8" ht="12.75" customHeight="1">
      <c r="A513" s="75" t="s">
        <v>354</v>
      </c>
      <c r="B513" s="98">
        <f aca="true" t="shared" si="74" ref="B513:G513">B514+B515+B516</f>
        <v>1618</v>
      </c>
      <c r="C513" s="50">
        <f t="shared" si="74"/>
        <v>1541.3</v>
      </c>
      <c r="D513" s="147">
        <f t="shared" si="74"/>
        <v>579.7</v>
      </c>
      <c r="E513" s="98">
        <f t="shared" si="74"/>
        <v>4557.2</v>
      </c>
      <c r="F513" s="50">
        <f t="shared" si="74"/>
        <v>9018.800000000001</v>
      </c>
      <c r="G513" s="147">
        <f t="shared" si="74"/>
        <v>2536.8</v>
      </c>
      <c r="H513" s="166">
        <f>G513/D513*100</f>
        <v>437.60565809901675</v>
      </c>
    </row>
    <row r="514" spans="1:8" ht="12.75" customHeight="1">
      <c r="A514" s="42" t="s">
        <v>355</v>
      </c>
      <c r="B514" s="99">
        <v>1618</v>
      </c>
      <c r="C514" s="55">
        <v>1541.3</v>
      </c>
      <c r="D514" s="162">
        <v>579.7</v>
      </c>
      <c r="E514" s="99">
        <v>3497.2</v>
      </c>
      <c r="F514" s="55">
        <v>4081.6</v>
      </c>
      <c r="G514" s="162">
        <v>1604.3</v>
      </c>
      <c r="H514" s="138">
        <f>G514/D514*100</f>
        <v>276.7465930653786</v>
      </c>
    </row>
    <row r="515" spans="1:8" ht="12.75" customHeight="1">
      <c r="A515" s="42" t="s">
        <v>356</v>
      </c>
      <c r="B515" s="99"/>
      <c r="C515" s="55"/>
      <c r="D515" s="162"/>
      <c r="E515" s="99">
        <v>560</v>
      </c>
      <c r="F515" s="55">
        <v>4386</v>
      </c>
      <c r="G515" s="162">
        <v>932.5</v>
      </c>
      <c r="H515" s="153" t="s">
        <v>112</v>
      </c>
    </row>
    <row r="516" spans="1:8" ht="12.75" customHeight="1">
      <c r="A516" s="42" t="s">
        <v>157</v>
      </c>
      <c r="B516" s="99"/>
      <c r="C516" s="55"/>
      <c r="D516" s="162"/>
      <c r="E516" s="99">
        <v>500</v>
      </c>
      <c r="F516" s="55">
        <v>551.2</v>
      </c>
      <c r="G516" s="162"/>
      <c r="H516" s="153" t="s">
        <v>112</v>
      </c>
    </row>
    <row r="517" spans="1:8" ht="12.75" customHeight="1">
      <c r="A517" s="75" t="s">
        <v>60</v>
      </c>
      <c r="B517" s="98">
        <f aca="true" t="shared" si="75" ref="B517:G517">SUM(B518:B521)</f>
        <v>50950</v>
      </c>
      <c r="C517" s="50">
        <f t="shared" si="75"/>
        <v>112680.2</v>
      </c>
      <c r="D517" s="147">
        <f t="shared" si="75"/>
        <v>86591</v>
      </c>
      <c r="E517" s="98">
        <f t="shared" si="75"/>
        <v>38200</v>
      </c>
      <c r="F517" s="50">
        <f t="shared" si="75"/>
        <v>147257.7</v>
      </c>
      <c r="G517" s="147">
        <f t="shared" si="75"/>
        <v>112534.09999999999</v>
      </c>
      <c r="H517" s="166">
        <f>G517/D517*100</f>
        <v>129.9605039784735</v>
      </c>
    </row>
    <row r="518" spans="1:8" ht="12.75" customHeight="1">
      <c r="A518" s="62" t="s">
        <v>209</v>
      </c>
      <c r="B518" s="89">
        <v>39600</v>
      </c>
      <c r="C518" s="9">
        <v>91683.2</v>
      </c>
      <c r="D518" s="148">
        <v>67335.7</v>
      </c>
      <c r="E518" s="89">
        <v>28900</v>
      </c>
      <c r="F518" s="9">
        <v>104053.4</v>
      </c>
      <c r="G518" s="148">
        <v>74481.7</v>
      </c>
      <c r="H518" s="138">
        <f>G518/D518*100</f>
        <v>110.61249827357554</v>
      </c>
    </row>
    <row r="519" spans="1:8" ht="12.75" customHeight="1">
      <c r="A519" s="62" t="s">
        <v>206</v>
      </c>
      <c r="B519" s="89">
        <v>10600</v>
      </c>
      <c r="C519" s="9">
        <v>20247</v>
      </c>
      <c r="D519" s="148">
        <v>18505.3</v>
      </c>
      <c r="E519" s="89">
        <v>9050</v>
      </c>
      <c r="F519" s="9">
        <v>36972.6</v>
      </c>
      <c r="G519" s="148">
        <v>33932.5</v>
      </c>
      <c r="H519" s="138">
        <f>G519/D519*100</f>
        <v>183.3663869269885</v>
      </c>
    </row>
    <row r="520" spans="1:8" ht="12.75" customHeight="1">
      <c r="A520" s="62" t="s">
        <v>102</v>
      </c>
      <c r="B520" s="89">
        <v>750</v>
      </c>
      <c r="C520" s="9">
        <v>750</v>
      </c>
      <c r="D520" s="148">
        <v>750</v>
      </c>
      <c r="E520" s="89"/>
      <c r="F520" s="9">
        <v>6231.7</v>
      </c>
      <c r="G520" s="148">
        <v>4119.9</v>
      </c>
      <c r="H520" s="138">
        <f>G520/D520*100</f>
        <v>549.3199999999999</v>
      </c>
    </row>
    <row r="521" spans="1:8" ht="12.75" customHeight="1" thickBot="1">
      <c r="A521" s="72" t="s">
        <v>155</v>
      </c>
      <c r="B521" s="97"/>
      <c r="C521" s="18"/>
      <c r="D521" s="163"/>
      <c r="E521" s="97">
        <v>250</v>
      </c>
      <c r="F521" s="18"/>
      <c r="G521" s="163"/>
      <c r="H521" s="49" t="s">
        <v>112</v>
      </c>
    </row>
    <row r="522" spans="1:8" ht="12.75" customHeight="1">
      <c r="A522" s="75" t="s">
        <v>61</v>
      </c>
      <c r="B522" s="98">
        <f aca="true" t="shared" si="76" ref="B522:G522">SUM(B523:B529)</f>
        <v>65681.8</v>
      </c>
      <c r="C522" s="50">
        <f t="shared" si="76"/>
        <v>133022</v>
      </c>
      <c r="D522" s="51">
        <f t="shared" si="76"/>
        <v>81335.6</v>
      </c>
      <c r="E522" s="98">
        <f t="shared" si="76"/>
        <v>79780</v>
      </c>
      <c r="F522" s="50">
        <f t="shared" si="76"/>
        <v>140882.4</v>
      </c>
      <c r="G522" s="51">
        <f t="shared" si="76"/>
        <v>77721.5</v>
      </c>
      <c r="H522" s="116">
        <f aca="true" t="shared" si="77" ref="H522:H528">G522/D522*100</f>
        <v>95.55655825985177</v>
      </c>
    </row>
    <row r="523" spans="1:8" ht="12.75" customHeight="1">
      <c r="A523" s="62" t="s">
        <v>210</v>
      </c>
      <c r="B523" s="89">
        <v>2481</v>
      </c>
      <c r="C523" s="9">
        <v>6799.6</v>
      </c>
      <c r="D523" s="33">
        <v>5363.5</v>
      </c>
      <c r="E523" s="89">
        <v>6009</v>
      </c>
      <c r="F523" s="9">
        <v>8312</v>
      </c>
      <c r="G523" s="33">
        <v>7757.4</v>
      </c>
      <c r="H523" s="105">
        <f t="shared" si="77"/>
        <v>144.63316863988067</v>
      </c>
    </row>
    <row r="524" spans="1:8" ht="12.75" customHeight="1">
      <c r="A524" s="42" t="s">
        <v>280</v>
      </c>
      <c r="B524" s="89">
        <v>54215</v>
      </c>
      <c r="C524" s="9">
        <v>65648.2</v>
      </c>
      <c r="D524" s="33">
        <v>47106.9</v>
      </c>
      <c r="E524" s="89">
        <v>10855</v>
      </c>
      <c r="F524" s="9">
        <v>30952.5</v>
      </c>
      <c r="G524" s="33">
        <v>24671.2</v>
      </c>
      <c r="H524" s="105">
        <f t="shared" si="77"/>
        <v>52.37279464367216</v>
      </c>
    </row>
    <row r="525" spans="1:8" ht="12.75" customHeight="1">
      <c r="A525" s="62" t="s">
        <v>104</v>
      </c>
      <c r="B525" s="89"/>
      <c r="C525" s="9"/>
      <c r="D525" s="33"/>
      <c r="E525" s="89"/>
      <c r="F525" s="9">
        <v>185</v>
      </c>
      <c r="G525" s="33">
        <v>184.5</v>
      </c>
      <c r="H525" s="107" t="s">
        <v>112</v>
      </c>
    </row>
    <row r="526" spans="1:8" ht="12.75" customHeight="1" hidden="1">
      <c r="A526" s="62" t="s">
        <v>211</v>
      </c>
      <c r="B526" s="89"/>
      <c r="C526" s="9"/>
      <c r="D526" s="33"/>
      <c r="E526" s="89"/>
      <c r="F526" s="9"/>
      <c r="G526" s="33"/>
      <c r="H526" s="105" t="e">
        <f t="shared" si="77"/>
        <v>#DIV/0!</v>
      </c>
    </row>
    <row r="527" spans="1:8" ht="12.75" customHeight="1">
      <c r="A527" s="62" t="s">
        <v>102</v>
      </c>
      <c r="B527" s="89">
        <v>7074</v>
      </c>
      <c r="C527" s="9">
        <v>55646.4</v>
      </c>
      <c r="D527" s="33">
        <v>25508.6</v>
      </c>
      <c r="E527" s="89">
        <v>53416</v>
      </c>
      <c r="F527" s="9">
        <v>92451.8</v>
      </c>
      <c r="G527" s="33">
        <v>40192.5</v>
      </c>
      <c r="H527" s="105">
        <f t="shared" si="77"/>
        <v>157.56450765624143</v>
      </c>
    </row>
    <row r="528" spans="1:8" ht="12.75" customHeight="1">
      <c r="A528" s="62" t="s">
        <v>105</v>
      </c>
      <c r="B528" s="89"/>
      <c r="C528" s="9">
        <v>4922.3</v>
      </c>
      <c r="D528" s="33">
        <v>3356.6</v>
      </c>
      <c r="E528" s="89"/>
      <c r="F528" s="9">
        <v>8980.5</v>
      </c>
      <c r="G528" s="33">
        <v>4915.9</v>
      </c>
      <c r="H528" s="105">
        <f t="shared" si="77"/>
        <v>146.45474587380087</v>
      </c>
    </row>
    <row r="529" spans="1:8" ht="12.75" customHeight="1">
      <c r="A529" s="62" t="s">
        <v>155</v>
      </c>
      <c r="B529" s="89">
        <v>1911.8</v>
      </c>
      <c r="C529" s="9">
        <v>5.5</v>
      </c>
      <c r="D529" s="33"/>
      <c r="E529" s="89">
        <v>9500</v>
      </c>
      <c r="F529" s="9">
        <v>0.6</v>
      </c>
      <c r="G529" s="33"/>
      <c r="H529" s="107" t="s">
        <v>112</v>
      </c>
    </row>
    <row r="530" spans="1:8" ht="12.75" customHeight="1">
      <c r="A530" s="75" t="s">
        <v>55</v>
      </c>
      <c r="B530" s="98">
        <f aca="true" t="shared" si="78" ref="B530:G530">SUM(B531:B534)</f>
        <v>5000</v>
      </c>
      <c r="C530" s="50">
        <f t="shared" si="78"/>
        <v>5867.2</v>
      </c>
      <c r="D530" s="51">
        <f t="shared" si="78"/>
        <v>1751.1</v>
      </c>
      <c r="E530" s="98">
        <f t="shared" si="78"/>
        <v>3500</v>
      </c>
      <c r="F530" s="50">
        <f t="shared" si="78"/>
        <v>7616.1</v>
      </c>
      <c r="G530" s="51">
        <f t="shared" si="78"/>
        <v>4764.099999999999</v>
      </c>
      <c r="H530" s="116">
        <f>G530/D530*100</f>
        <v>272.06327451316315</v>
      </c>
    </row>
    <row r="531" spans="1:8" ht="12.75" customHeight="1">
      <c r="A531" s="62" t="s">
        <v>207</v>
      </c>
      <c r="B531" s="89">
        <v>5000</v>
      </c>
      <c r="C531" s="9">
        <v>4730</v>
      </c>
      <c r="D531" s="33">
        <v>1042.3</v>
      </c>
      <c r="E531" s="89">
        <v>2400</v>
      </c>
      <c r="F531" s="9">
        <v>3760</v>
      </c>
      <c r="G531" s="33">
        <v>3124.1</v>
      </c>
      <c r="H531" s="105">
        <f>G531/D531*100</f>
        <v>299.7313633310947</v>
      </c>
    </row>
    <row r="532" spans="1:8" ht="12.75" customHeight="1">
      <c r="A532" s="62" t="s">
        <v>103</v>
      </c>
      <c r="B532" s="89"/>
      <c r="C532" s="9">
        <v>278</v>
      </c>
      <c r="D532" s="33">
        <v>38</v>
      </c>
      <c r="E532" s="89"/>
      <c r="F532" s="9">
        <v>1593</v>
      </c>
      <c r="G532" s="33">
        <v>1559.3</v>
      </c>
      <c r="H532" s="105">
        <f>G532/D532*100</f>
        <v>4103.421052631579</v>
      </c>
    </row>
    <row r="533" spans="1:8" ht="12.75" customHeight="1">
      <c r="A533" s="42" t="s">
        <v>239</v>
      </c>
      <c r="B533" s="89"/>
      <c r="C533" s="9">
        <v>859.2</v>
      </c>
      <c r="D533" s="33">
        <v>670.8</v>
      </c>
      <c r="E533" s="89">
        <v>600</v>
      </c>
      <c r="F533" s="9">
        <v>600</v>
      </c>
      <c r="G533" s="33">
        <v>80.7</v>
      </c>
      <c r="H533" s="105">
        <f>G533/D533*100</f>
        <v>12.030411449016102</v>
      </c>
    </row>
    <row r="534" spans="1:8" ht="12.75" customHeight="1" thickBot="1">
      <c r="A534" s="72" t="s">
        <v>157</v>
      </c>
      <c r="B534" s="97"/>
      <c r="C534" s="18"/>
      <c r="D534" s="43"/>
      <c r="E534" s="97">
        <v>500</v>
      </c>
      <c r="F534" s="18">
        <v>1663.1</v>
      </c>
      <c r="G534" s="43"/>
      <c r="H534" s="112" t="s">
        <v>112</v>
      </c>
    </row>
    <row r="535" spans="1:8" ht="12.75" customHeight="1">
      <c r="A535" s="75" t="s">
        <v>52</v>
      </c>
      <c r="B535" s="98">
        <f aca="true" t="shared" si="79" ref="B535:G535">SUM(B536:B541)</f>
        <v>69031</v>
      </c>
      <c r="C535" s="50">
        <f t="shared" si="79"/>
        <v>141466.30000000002</v>
      </c>
      <c r="D535" s="147">
        <f t="shared" si="79"/>
        <v>68649.8</v>
      </c>
      <c r="E535" s="98">
        <f t="shared" si="79"/>
        <v>35979.8</v>
      </c>
      <c r="F535" s="50">
        <f t="shared" si="79"/>
        <v>105343.4</v>
      </c>
      <c r="G535" s="147">
        <f t="shared" si="79"/>
        <v>73137.79999999999</v>
      </c>
      <c r="H535" s="152">
        <f aca="true" t="shared" si="80" ref="H535:H540">G535/D535*100</f>
        <v>106.5375281501184</v>
      </c>
    </row>
    <row r="536" spans="1:8" ht="12.75" customHeight="1">
      <c r="A536" s="62" t="s">
        <v>207</v>
      </c>
      <c r="B536" s="89">
        <v>53599</v>
      </c>
      <c r="C536" s="9">
        <v>47277.1</v>
      </c>
      <c r="D536" s="148">
        <v>38335.5</v>
      </c>
      <c r="E536" s="89">
        <v>7700</v>
      </c>
      <c r="F536" s="9">
        <v>21885.8</v>
      </c>
      <c r="G536" s="148">
        <v>20907.8</v>
      </c>
      <c r="H536" s="138">
        <f t="shared" si="80"/>
        <v>54.53900431714729</v>
      </c>
    </row>
    <row r="537" spans="1:8" ht="12.75" customHeight="1">
      <c r="A537" s="62" t="s">
        <v>101</v>
      </c>
      <c r="B537" s="89">
        <v>993</v>
      </c>
      <c r="C537" s="9">
        <v>11349.5</v>
      </c>
      <c r="D537" s="148">
        <v>10211.4</v>
      </c>
      <c r="E537" s="89">
        <v>1100</v>
      </c>
      <c r="F537" s="9">
        <v>9686.8</v>
      </c>
      <c r="G537" s="148">
        <v>3747.4</v>
      </c>
      <c r="H537" s="138">
        <f t="shared" si="80"/>
        <v>36.69820005092348</v>
      </c>
    </row>
    <row r="538" spans="1:8" ht="12.75" customHeight="1">
      <c r="A538" s="62" t="s">
        <v>102</v>
      </c>
      <c r="B538" s="89">
        <v>8125</v>
      </c>
      <c r="C538" s="9">
        <v>77359.5</v>
      </c>
      <c r="D538" s="148">
        <v>19104.6</v>
      </c>
      <c r="E538" s="89">
        <v>27079.8</v>
      </c>
      <c r="F538" s="9">
        <v>69609.4</v>
      </c>
      <c r="G538" s="148">
        <v>44333.7</v>
      </c>
      <c r="H538" s="138">
        <f t="shared" si="80"/>
        <v>232.0577243177036</v>
      </c>
    </row>
    <row r="539" spans="1:8" ht="12.75" customHeight="1" hidden="1">
      <c r="A539" s="62" t="s">
        <v>158</v>
      </c>
      <c r="B539" s="89"/>
      <c r="C539" s="9"/>
      <c r="D539" s="148"/>
      <c r="E539" s="89"/>
      <c r="F539" s="9"/>
      <c r="G539" s="148"/>
      <c r="H539" s="138" t="e">
        <f t="shared" si="80"/>
        <v>#DIV/0!</v>
      </c>
    </row>
    <row r="540" spans="1:8" ht="12.75" customHeight="1">
      <c r="A540" s="62" t="s">
        <v>105</v>
      </c>
      <c r="B540" s="89">
        <v>6314</v>
      </c>
      <c r="C540" s="9">
        <v>5423</v>
      </c>
      <c r="D540" s="148">
        <v>998.3</v>
      </c>
      <c r="E540" s="89">
        <v>100</v>
      </c>
      <c r="F540" s="9">
        <v>4161.4</v>
      </c>
      <c r="G540" s="148">
        <v>4148.9</v>
      </c>
      <c r="H540" s="138">
        <f t="shared" si="80"/>
        <v>415.5965140739257</v>
      </c>
    </row>
    <row r="541" spans="1:8" ht="12.75" customHeight="1">
      <c r="A541" s="62" t="s">
        <v>161</v>
      </c>
      <c r="B541" s="89"/>
      <c r="C541" s="9">
        <v>57.2</v>
      </c>
      <c r="D541" s="148"/>
      <c r="E541" s="89"/>
      <c r="F541" s="9"/>
      <c r="G541" s="148"/>
      <c r="H541" s="153" t="s">
        <v>112</v>
      </c>
    </row>
    <row r="542" spans="1:8" ht="12.75" customHeight="1">
      <c r="A542" s="75" t="s">
        <v>159</v>
      </c>
      <c r="B542" s="144"/>
      <c r="C542" s="50">
        <v>335</v>
      </c>
      <c r="D542" s="149"/>
      <c r="E542" s="144">
        <v>1891.1</v>
      </c>
      <c r="F542" s="50">
        <v>2556.2</v>
      </c>
      <c r="G542" s="149"/>
      <c r="H542" s="154" t="s">
        <v>112</v>
      </c>
    </row>
    <row r="543" spans="1:8" ht="12.75" customHeight="1" thickBot="1">
      <c r="A543" s="72" t="s">
        <v>160</v>
      </c>
      <c r="B543" s="145"/>
      <c r="C543" s="18"/>
      <c r="D543" s="150">
        <v>5</v>
      </c>
      <c r="E543" s="145"/>
      <c r="F543" s="18"/>
      <c r="G543" s="150">
        <v>5.4</v>
      </c>
      <c r="H543" s="124">
        <f>G543/D543*100</f>
        <v>108</v>
      </c>
    </row>
    <row r="544" spans="1:8" ht="15" customHeight="1" thickBot="1">
      <c r="A544" s="76" t="s">
        <v>87</v>
      </c>
      <c r="B544" s="146">
        <v>4819</v>
      </c>
      <c r="C544" s="20">
        <v>7986</v>
      </c>
      <c r="D544" s="151">
        <v>7082</v>
      </c>
      <c r="E544" s="146">
        <v>4967</v>
      </c>
      <c r="F544" s="20">
        <v>6383.1</v>
      </c>
      <c r="G544" s="151">
        <v>4131.9</v>
      </c>
      <c r="H544" s="155">
        <f>G544/D544*100</f>
        <v>58.34368822366562</v>
      </c>
    </row>
    <row r="545" spans="1:8" ht="21.75" customHeight="1" thickBot="1">
      <c r="A545" s="77" t="s">
        <v>28</v>
      </c>
      <c r="B545" s="139">
        <f aca="true" t="shared" si="81" ref="B545:G545">B132+B152+B179+B211+B242+B324+B374+B398+B418+B447+B472+B481+B488+B492+B544+B269+B252+B201</f>
        <v>3205033.0000000005</v>
      </c>
      <c r="C545" s="21">
        <f t="shared" si="81"/>
        <v>10045101.9</v>
      </c>
      <c r="D545" s="174">
        <f t="shared" si="81"/>
        <v>9053890.399999999</v>
      </c>
      <c r="E545" s="139">
        <f t="shared" si="81"/>
        <v>3200620.1</v>
      </c>
      <c r="F545" s="21">
        <f t="shared" si="81"/>
        <v>9925586.299999999</v>
      </c>
      <c r="G545" s="174">
        <f t="shared" si="81"/>
        <v>8944257.000000002</v>
      </c>
      <c r="H545" s="156">
        <f>G545/D545*100</f>
        <v>98.7891017545342</v>
      </c>
    </row>
    <row r="546" spans="1:8" ht="15" customHeight="1" thickBot="1">
      <c r="A546" s="78" t="s">
        <v>46</v>
      </c>
      <c r="B546" s="140">
        <v>-4819</v>
      </c>
      <c r="C546" s="22">
        <v>-4986</v>
      </c>
      <c r="D546" s="175">
        <v>-4969.6</v>
      </c>
      <c r="E546" s="140">
        <v>-4967</v>
      </c>
      <c r="F546" s="22">
        <v>-4967</v>
      </c>
      <c r="G546" s="175">
        <v>-4501.2</v>
      </c>
      <c r="H546" s="157">
        <f>G546/D546*100</f>
        <v>90.57469414037345</v>
      </c>
    </row>
    <row r="547" spans="1:8" ht="24.75" customHeight="1">
      <c r="A547" s="79" t="s">
        <v>88</v>
      </c>
      <c r="B547" s="141">
        <f aca="true" t="shared" si="82" ref="B547:G547">B545+B546</f>
        <v>3200214.0000000005</v>
      </c>
      <c r="C547" s="23">
        <f t="shared" si="82"/>
        <v>10040115.9</v>
      </c>
      <c r="D547" s="28">
        <f t="shared" si="82"/>
        <v>9048920.799999999</v>
      </c>
      <c r="E547" s="141">
        <f t="shared" si="82"/>
        <v>3195653.1</v>
      </c>
      <c r="F547" s="23">
        <f t="shared" si="82"/>
        <v>9920619.299999999</v>
      </c>
      <c r="G547" s="28">
        <f t="shared" si="82"/>
        <v>8939755.800000003</v>
      </c>
      <c r="H547" s="158">
        <f>G547/D547*100</f>
        <v>98.79361304609941</v>
      </c>
    </row>
    <row r="548" spans="1:8" ht="12" customHeight="1">
      <c r="A548" s="80" t="s">
        <v>3</v>
      </c>
      <c r="B548" s="142"/>
      <c r="C548" s="24"/>
      <c r="D548" s="176"/>
      <c r="E548" s="142"/>
      <c r="F548" s="24"/>
      <c r="G548" s="176"/>
      <c r="H548" s="159"/>
    </row>
    <row r="549" spans="1:8" ht="21.75" customHeight="1">
      <c r="A549" s="81" t="s">
        <v>44</v>
      </c>
      <c r="B549" s="143">
        <f>B133+B153+B180+B212+B243+B270+B325+B375+B399+B419+B448+B473+B482+B489+B494+B544+B546+B14+B202+B253</f>
        <v>2807884.3000000003</v>
      </c>
      <c r="C549" s="25">
        <f>C133+C153+C180+C212+C243+C270+C325+C375+C399+C419+C448+C473+C482+C489+C494+C544+C546+C14+C202+C253</f>
        <v>8153173.199999999</v>
      </c>
      <c r="D549" s="177">
        <f>D133+D153+D180+D212+D243+D270+D325+D375+D399+D419+D448+D473+D482+D489+D494+D544+D546+D14+D202+D253</f>
        <v>7930993.9</v>
      </c>
      <c r="E549" s="143">
        <f>E133+E153+E180+E212+E243+E270+E325+E375+E399+E419+E448+E473+E482+E489+E494+E544+E546+E14+E202+E253</f>
        <v>2681996.0000000005</v>
      </c>
      <c r="F549" s="25">
        <f>F133+F153+F180+F212+F243+F270+F325+F375+F399+F419+F448+F473+F482+F489+F494+F544+F546+F202+F253</f>
        <v>8313530.499999998</v>
      </c>
      <c r="G549" s="25">
        <f>G133+G153+G180+G212+G243+G270+G325+G375+G399+G419+G448+G473+G482+G489+G494+G544+G546+G202+G253</f>
        <v>7892783.399999999</v>
      </c>
      <c r="H549" s="160">
        <f>G549/D549*100</f>
        <v>99.5182129694993</v>
      </c>
    </row>
    <row r="550" spans="1:8" ht="21.75" customHeight="1" thickBot="1">
      <c r="A550" s="78" t="s">
        <v>45</v>
      </c>
      <c r="B550" s="140">
        <f>B146+B175+B191+B230+B304+B364+B387+B411+B439+B461+B478+B495+B488+B208+B249+B261</f>
        <v>392329.7</v>
      </c>
      <c r="C550" s="22">
        <f>C146+C175+C191+C230+C304+C364+C387+C411+C439+C461+C478+C495+C208+C249+C261</f>
        <v>1886942.7</v>
      </c>
      <c r="D550" s="22">
        <f>D146+D175+D191+D230+D304+D364+D387+D411+D439+D461+D478+D495+D208+D249+D261</f>
        <v>1117926.9</v>
      </c>
      <c r="E550" s="140">
        <f>E146+E175+E191+E230+E304+E364+E387+E411+E439+E461+E478+E495+E208+E249+E261</f>
        <v>513657.1</v>
      </c>
      <c r="F550" s="22">
        <f>F146+F175+F191+F230+F304+F364+F387+F411+F439+F461+F478+F495+F208+F249+F261</f>
        <v>1607088.8</v>
      </c>
      <c r="G550" s="22">
        <f>G146+G175+G191+G230+G304+G364+G387+G411+G439+G461+G478+G495+G208+G249+G261</f>
        <v>1046972.4000000001</v>
      </c>
      <c r="H550" s="157">
        <f>G550/D550*100</f>
        <v>93.65302865509366</v>
      </c>
    </row>
    <row r="551" spans="1:8" ht="24.75" customHeight="1" thickBot="1">
      <c r="A551" s="65" t="s">
        <v>47</v>
      </c>
      <c r="B551" s="139">
        <f aca="true" t="shared" si="83" ref="B551:G551">B130-B545-B546</f>
        <v>-225035.00000000047</v>
      </c>
      <c r="C551" s="21">
        <f t="shared" si="83"/>
        <v>-758760.9000000004</v>
      </c>
      <c r="D551" s="180">
        <f t="shared" si="83"/>
        <v>422512.20000000147</v>
      </c>
      <c r="E551" s="139">
        <f t="shared" si="83"/>
        <v>13812.899999999907</v>
      </c>
      <c r="F551" s="21">
        <f t="shared" si="83"/>
        <v>-1085255.1000000015</v>
      </c>
      <c r="G551" s="180">
        <f t="shared" si="83"/>
        <v>-51277.500000004846</v>
      </c>
      <c r="H551" s="118" t="s">
        <v>112</v>
      </c>
    </row>
    <row r="552" spans="1:8" ht="24.75" customHeight="1">
      <c r="A552" s="79" t="s">
        <v>69</v>
      </c>
      <c r="B552" s="141">
        <f aca="true" t="shared" si="84" ref="B552:G552">SUM(B554:B559)</f>
        <v>225035</v>
      </c>
      <c r="C552" s="23">
        <f t="shared" si="84"/>
        <v>758760.8999999999</v>
      </c>
      <c r="D552" s="117">
        <f t="shared" si="84"/>
        <v>-422512.2</v>
      </c>
      <c r="E552" s="141">
        <f t="shared" si="84"/>
        <v>-13812.899999999994</v>
      </c>
      <c r="F552" s="23">
        <f t="shared" si="84"/>
        <v>1085255.1</v>
      </c>
      <c r="G552" s="117">
        <f t="shared" si="84"/>
        <v>51277.500000000015</v>
      </c>
      <c r="H552" s="189" t="s">
        <v>112</v>
      </c>
    </row>
    <row r="553" spans="1:8" ht="10.5" customHeight="1">
      <c r="A553" s="82" t="s">
        <v>3</v>
      </c>
      <c r="B553" s="141"/>
      <c r="C553" s="23"/>
      <c r="D553" s="117"/>
      <c r="E553" s="141"/>
      <c r="F553" s="23"/>
      <c r="G553" s="117"/>
      <c r="H553" s="138"/>
    </row>
    <row r="554" spans="1:8" ht="12.75" customHeight="1">
      <c r="A554" s="82" t="s">
        <v>162</v>
      </c>
      <c r="B554" s="179">
        <v>325035</v>
      </c>
      <c r="C554" s="52">
        <v>243461.7</v>
      </c>
      <c r="D554" s="178">
        <v>139861.7</v>
      </c>
      <c r="E554" s="179">
        <v>86187.1</v>
      </c>
      <c r="F554" s="52">
        <v>172770.4</v>
      </c>
      <c r="G554" s="178">
        <v>172611.5</v>
      </c>
      <c r="H554" s="138">
        <f>G554/D554*100</f>
        <v>123.41584579624015</v>
      </c>
    </row>
    <row r="555" spans="1:8" ht="12.75" customHeight="1">
      <c r="A555" s="82" t="s">
        <v>163</v>
      </c>
      <c r="B555" s="100"/>
      <c r="C555" s="52">
        <v>107349.4</v>
      </c>
      <c r="D555" s="53">
        <v>107349.4</v>
      </c>
      <c r="E555" s="100"/>
      <c r="F555" s="52">
        <v>31749.2</v>
      </c>
      <c r="G555" s="53">
        <v>31749.2</v>
      </c>
      <c r="H555" s="138">
        <f>G555/D555*100</f>
        <v>29.57557284903316</v>
      </c>
    </row>
    <row r="556" spans="1:8" ht="12.75" customHeight="1">
      <c r="A556" s="161" t="s">
        <v>289</v>
      </c>
      <c r="B556" s="101">
        <v>-100000</v>
      </c>
      <c r="C556" s="52">
        <v>-100000</v>
      </c>
      <c r="D556" s="53">
        <v>-100000</v>
      </c>
      <c r="E556" s="101">
        <v>-100000</v>
      </c>
      <c r="F556" s="52">
        <v>-100000</v>
      </c>
      <c r="G556" s="53">
        <v>-100000</v>
      </c>
      <c r="H556" s="138">
        <f>G556/D556*100</f>
        <v>100</v>
      </c>
    </row>
    <row r="557" spans="1:8" ht="12.75" customHeight="1">
      <c r="A557" s="82" t="s">
        <v>164</v>
      </c>
      <c r="B557" s="100"/>
      <c r="C557" s="52">
        <v>-72164.9</v>
      </c>
      <c r="D557" s="53">
        <v>-72164.8</v>
      </c>
      <c r="E557" s="100"/>
      <c r="F557" s="52">
        <v>-97471.1</v>
      </c>
      <c r="G557" s="53">
        <v>-97471</v>
      </c>
      <c r="H557" s="138">
        <f>G557/D557*100</f>
        <v>135.06723499545484</v>
      </c>
    </row>
    <row r="558" spans="1:8" ht="12.75" customHeight="1">
      <c r="A558" s="82" t="s">
        <v>165</v>
      </c>
      <c r="B558" s="100"/>
      <c r="C558" s="52">
        <v>3000</v>
      </c>
      <c r="D558" s="53">
        <v>2165.7</v>
      </c>
      <c r="E558" s="100"/>
      <c r="F558" s="52">
        <v>1416.1</v>
      </c>
      <c r="G558" s="53">
        <v>0</v>
      </c>
      <c r="H558" s="138">
        <f>G558/D558*100</f>
        <v>0</v>
      </c>
    </row>
    <row r="559" spans="1:8" ht="15" customHeight="1" thickBot="1">
      <c r="A559" s="83" t="s">
        <v>70</v>
      </c>
      <c r="B559" s="91"/>
      <c r="C559" s="26">
        <v>577114.7</v>
      </c>
      <c r="D559" s="54">
        <v>-499724.2</v>
      </c>
      <c r="E559" s="91"/>
      <c r="F559" s="26">
        <v>1076790.5</v>
      </c>
      <c r="G559" s="54">
        <v>44387.8</v>
      </c>
      <c r="H559" s="49" t="s">
        <v>112</v>
      </c>
    </row>
    <row r="560" spans="1:7" ht="15" customHeight="1">
      <c r="A560" s="2"/>
      <c r="B560" s="28"/>
      <c r="C560" s="27"/>
      <c r="D560" s="28"/>
      <c r="E560" s="19"/>
      <c r="F560" s="19"/>
      <c r="G560" s="19"/>
    </row>
    <row r="561" spans="2:7" ht="15" customHeight="1">
      <c r="B561" s="29"/>
      <c r="C561" s="29"/>
      <c r="D561" s="29"/>
      <c r="E561" s="19"/>
      <c r="F561" s="19"/>
      <c r="G561" s="19"/>
    </row>
    <row r="562" spans="2:7" ht="15" customHeight="1">
      <c r="B562" s="29"/>
      <c r="C562" s="29"/>
      <c r="D562" s="29"/>
      <c r="E562" s="19"/>
      <c r="F562" s="19"/>
      <c r="G562" s="19"/>
    </row>
    <row r="563" spans="2:7" ht="15" customHeight="1">
      <c r="B563" s="29"/>
      <c r="C563" s="29"/>
      <c r="D563" s="29"/>
      <c r="E563" s="19"/>
      <c r="F563" s="19"/>
      <c r="G563" s="19"/>
    </row>
    <row r="564" spans="2:7" ht="15" customHeight="1">
      <c r="B564" s="29"/>
      <c r="C564" s="29"/>
      <c r="D564" s="29"/>
      <c r="E564" s="19"/>
      <c r="F564" s="19"/>
      <c r="G564" s="19"/>
    </row>
    <row r="565" spans="2:7" ht="15" customHeight="1">
      <c r="B565" s="29"/>
      <c r="C565" s="29"/>
      <c r="D565" s="29"/>
      <c r="E565" s="19"/>
      <c r="F565" s="19"/>
      <c r="G565" s="19"/>
    </row>
    <row r="566" spans="2:7" ht="15" customHeight="1">
      <c r="B566" s="29"/>
      <c r="C566" s="29"/>
      <c r="D566" s="29"/>
      <c r="E566" s="19"/>
      <c r="F566" s="19"/>
      <c r="G566" s="19"/>
    </row>
    <row r="567" spans="2:7" ht="15" customHeight="1">
      <c r="B567" s="29"/>
      <c r="C567" s="29"/>
      <c r="D567" s="29"/>
      <c r="E567" s="19"/>
      <c r="F567" s="19"/>
      <c r="G567" s="19"/>
    </row>
    <row r="568" spans="2:7" ht="15" customHeight="1">
      <c r="B568" s="29"/>
      <c r="C568" s="29"/>
      <c r="D568" s="29"/>
      <c r="E568" s="19"/>
      <c r="F568" s="19"/>
      <c r="G568" s="19"/>
    </row>
    <row r="569" spans="2:7" ht="15" customHeight="1">
      <c r="B569" s="29"/>
      <c r="C569" s="29"/>
      <c r="D569" s="29"/>
      <c r="E569" s="19"/>
      <c r="F569" s="19"/>
      <c r="G569" s="19"/>
    </row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</sheetData>
  <sheetProtection/>
  <mergeCells count="6">
    <mergeCell ref="E6:G6"/>
    <mergeCell ref="B6:D6"/>
    <mergeCell ref="A6:A8"/>
    <mergeCell ref="A2:H2"/>
    <mergeCell ref="A3:H3"/>
    <mergeCell ref="A4:H4"/>
  </mergeCells>
  <printOptions horizontalCentered="1"/>
  <pageMargins left="0.3937007874015748" right="0.3937007874015748" top="0.6692913385826772" bottom="0.4724409448818898" header="0.35433070866141736" footer="0.2362204724409449"/>
  <pageSetup horizontalDpi="600" verticalDpi="600" orientation="landscape" paperSize="9" scale="90" r:id="rId1"/>
  <headerFooter alignWithMargins="0">
    <oddFooter>&amp;CStránka &amp;P&amp;RTab.č.2 Porovnání r.2011 s r.2010</oddFooter>
  </headerFooter>
  <rowBreaks count="5" manualBreakCount="5">
    <brk id="105" max="255" man="1"/>
    <brk id="151" max="255" man="1"/>
    <brk id="200" max="255" man="1"/>
    <brk id="534" max="255" man="1"/>
    <brk id="559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2012-03-27T06:38:04Z</cp:lastPrinted>
  <dcterms:created xsi:type="dcterms:W3CDTF">1997-01-24T11:07:25Z</dcterms:created>
  <dcterms:modified xsi:type="dcterms:W3CDTF">2012-04-16T13:51:06Z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-1122662688</vt:i4>
  </property>
  <property fmtid="{D5CDD505-2E9C-101B-9397-08002B2CF9AE}" pid="3" name="_EmailSubject">
    <vt:lpwstr>Vývojová řada 2003-2005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544661243</vt:i4>
  </property>
  <property fmtid="{D5CDD505-2E9C-101B-9397-08002B2CF9AE}" pid="7" name="_ReviewingToolsShownOnce">
    <vt:lpwstr/>
  </property>
</Properties>
</file>