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835" windowHeight="8040" activeTab="0"/>
  </bookViews>
  <sheets>
    <sheet name="Účel.dotace SR 2011" sheetId="1" r:id="rId1"/>
    <sheet name="List2" sheetId="2" r:id="rId2"/>
    <sheet name="List3" sheetId="3" r:id="rId3"/>
  </sheets>
  <definedNames>
    <definedName name="_xlnm.Print_Titles" localSheetId="0">'Účel.dotace SR 2011'!$6:$6</definedName>
    <definedName name="_xlnm.Print_Area" localSheetId="0">'Účel.dotace SR 2011'!$A$1:$G$192</definedName>
  </definedNames>
  <calcPr fullCalcOnLoad="1"/>
</workbook>
</file>

<file path=xl/sharedStrings.xml><?xml version="1.0" encoding="utf-8"?>
<sst xmlns="http://schemas.openxmlformats.org/spreadsheetml/2006/main" count="179" uniqueCount="163">
  <si>
    <t>Všeobecná pokladní správa:</t>
  </si>
  <si>
    <t>Zdroj dotace - účel dotace - adresát</t>
  </si>
  <si>
    <t>VPS celkem</t>
  </si>
  <si>
    <t>Ministerstvo školství, mládeže a tělovýchovy:</t>
  </si>
  <si>
    <t>přímé náklady na vzdělávání - soukromé školství</t>
  </si>
  <si>
    <t>soutěže a přehlídky - KÚ, školské organizace</t>
  </si>
  <si>
    <t>MŠMT celkem</t>
  </si>
  <si>
    <t>Ministerstvo kultury:</t>
  </si>
  <si>
    <t>MK celkem</t>
  </si>
  <si>
    <t>likvidace nepoužitelných léčiv - KÚ</t>
  </si>
  <si>
    <t>zabránění vzniku a šíření TBC - KÚ</t>
  </si>
  <si>
    <t>Ministerstvo zdravotnictví:</t>
  </si>
  <si>
    <t>MZ celkem</t>
  </si>
  <si>
    <t>Státní ústav jaderné bezpečnosti</t>
  </si>
  <si>
    <t>SÚJB celkem</t>
  </si>
  <si>
    <t>ÚHRN</t>
  </si>
  <si>
    <t>preventivní programy - regionál. školství</t>
  </si>
  <si>
    <t>veřejné informační služby knihoven - PO odv.kultury</t>
  </si>
  <si>
    <t>kulturní aktivity a projekty - PO odv.kult.</t>
  </si>
  <si>
    <t>Ministerstvo práce a sociálních věcí:</t>
  </si>
  <si>
    <t>MPSV celkem</t>
  </si>
  <si>
    <t>přímé náklady na vzdělávání - krajské a obecní školství</t>
  </si>
  <si>
    <t>nákup kompenzačních pomůcek (neinv.) - PO</t>
  </si>
  <si>
    <t>nákup kompenzačních pomůcek (inv.) - PO</t>
  </si>
  <si>
    <t>Ministerstvo pro místní rozvoj:</t>
  </si>
  <si>
    <t>MMR celkem</t>
  </si>
  <si>
    <t>Úřad vlády</t>
  </si>
  <si>
    <t>Úřad vlády celkem</t>
  </si>
  <si>
    <t>protidrog.progr.-kontaktní místo na malém městě-SOL TU</t>
  </si>
  <si>
    <t>vyhledávání budov se zvýšeným  výskytem radonu - KÚ</t>
  </si>
  <si>
    <t>Poskytnuto</t>
  </si>
  <si>
    <t>Vyčerpáno</t>
  </si>
  <si>
    <t>Vráceno do SR při fin.vypoř.</t>
  </si>
  <si>
    <t>náhr.škod způs.vybr.chráněnými živočichy - KÚ</t>
  </si>
  <si>
    <t>Národní fond:</t>
  </si>
  <si>
    <t>NF celkem</t>
  </si>
  <si>
    <t>Státní fond dopravní infrastruktury:</t>
  </si>
  <si>
    <t>SFDI celkem</t>
  </si>
  <si>
    <t>financování asist.ped.pro děti,žáky a stud.se zdrav.p.-soukr.šk.</t>
  </si>
  <si>
    <t>financování asist.ped.pro děti,žáky a stud.se soc.znev.-reg.šk.</t>
  </si>
  <si>
    <t>podpora koordinátorů romských poradců - KÚ</t>
  </si>
  <si>
    <t>OP LZZ - služby sociální prevence v KHK</t>
  </si>
  <si>
    <t>Ministerstvo vnitra:</t>
  </si>
  <si>
    <t>MV celkem</t>
  </si>
  <si>
    <t>Operace státních finančních aktiv</t>
  </si>
  <si>
    <t>OSFA celkem</t>
  </si>
  <si>
    <t>RRRS SV celkem</t>
  </si>
  <si>
    <t>Dotace ze zahraničí</t>
  </si>
  <si>
    <t>Dotace ze zahraničí celkem</t>
  </si>
  <si>
    <t>bez ÚZ</t>
  </si>
  <si>
    <t>Ministerstvo financí - zvláštní účet</t>
  </si>
  <si>
    <t>MF celkem</t>
  </si>
  <si>
    <t>podpora výuky cizích jazyků v r. 2008 - obec.šk.</t>
  </si>
  <si>
    <t>zvýš.nenár.sl.a mot.sl.mezd ped.s ohledem na kval.práce-reg.šk.</t>
  </si>
  <si>
    <t>GG VK podpora nabídky dalšího vzdělávání (inv.)</t>
  </si>
  <si>
    <t>Ministerstvo dopravy</t>
  </si>
  <si>
    <t>Ministerstvo průmyslu a obchodu</t>
  </si>
  <si>
    <t>Mdo celkem</t>
  </si>
  <si>
    <t>MPaO celkem</t>
  </si>
  <si>
    <t>GG 1.1. OPVK - Zvyšování kvality ve vzdělávání</t>
  </si>
  <si>
    <t>GG 1.2. OPVK - Rovné přílež.dětí a žáků se spec.potřebami</t>
  </si>
  <si>
    <t>GG 1.3. OPVK - Další vzdělávání prac.škol a škols.zař.</t>
  </si>
  <si>
    <t>OP VK 5.1. - Techn.zajištění, hodnotitelé, mzdy</t>
  </si>
  <si>
    <t>OP VK 5.3. - Podpora tvorby a přípr.projektů</t>
  </si>
  <si>
    <t>OP LZZ Služby soc.prevence v KHK</t>
  </si>
  <si>
    <t>GG OPVK 1.1, 1.2, 1.3 - oblast počátečního vzdělávání</t>
  </si>
  <si>
    <t>zajištění podmínek zákl.vzděl. pro děti azylantů-reg.šk.</t>
  </si>
  <si>
    <t>LABEL - Evropská jazyková cena - reg.šk.</t>
  </si>
  <si>
    <t>Evropa mladýma očima - reg.šk.</t>
  </si>
  <si>
    <t>posílení úrovně odměňování nepedag.pracovníků-reg.šk.,PO</t>
  </si>
  <si>
    <t>školní vybavení pro žáky 1.ročníku ZŠ - reg.šk.</t>
  </si>
  <si>
    <t>inkluz.vzděl.a vzděl.dětí se sociokult.znevýhodněním-reg.šk.</t>
  </si>
  <si>
    <t>Průmysl.zóna Solnice-Kvasiny, regionální infrastruktura - KÚ</t>
  </si>
  <si>
    <t>přísp.zřizovateli zaříz.pro děti vyžadující okamžitou pomoc-PO</t>
  </si>
  <si>
    <t>komunikace v rámci průmyslové zóny - KÚ</t>
  </si>
  <si>
    <t>výstavba v rámci průmyslové zóny (požární stanice RK) - KÚ</t>
  </si>
  <si>
    <t>odstranění havarijních stavů u ozdravoven - KÚ</t>
  </si>
  <si>
    <t>projekty pro školství, zdravotnictví, kulturu - PO</t>
  </si>
  <si>
    <t>financování dopravní infrastruktury - KÚ</t>
  </si>
  <si>
    <t>(v Kč)</t>
  </si>
  <si>
    <t xml:space="preserve">zůstává k využití v roce 2011 </t>
  </si>
  <si>
    <t>zůstává k využití v roce 2011</t>
  </si>
  <si>
    <t>sčítání lidu, domů a bytů v roce 2011</t>
  </si>
  <si>
    <t>OP VK oblast 1.4 peníze školám EU</t>
  </si>
  <si>
    <t>Přeshraniční spolupráce - Cíl 3 - NIV</t>
  </si>
  <si>
    <t>čekání řidičů mezi spoji veřejné linkové autobusové dopravy</t>
  </si>
  <si>
    <t>14012</t>
  </si>
  <si>
    <t>14013</t>
  </si>
  <si>
    <t>vzdělávání v eGON centrech krajů a obcí s rozš.působností</t>
  </si>
  <si>
    <t>zvýšení kvality řízení v úřadech ÚVS</t>
  </si>
  <si>
    <t>škody po zimě 2009/2010 v KHK</t>
  </si>
  <si>
    <t xml:space="preserve">krajský program prevence kriminality </t>
  </si>
  <si>
    <t>dotace pro jednotky SDH obcí na rok 2010</t>
  </si>
  <si>
    <t>Ministerstvo životního prostředí</t>
  </si>
  <si>
    <t>MŽP celkem</t>
  </si>
  <si>
    <t>Přeshraniční spolupráce - Cíl 3 - IV</t>
  </si>
  <si>
    <t>Státní fond životního prostředí</t>
  </si>
  <si>
    <t>SFŽP celkem</t>
  </si>
  <si>
    <t>projekt LABEL</t>
  </si>
  <si>
    <t>projekt ERANET</t>
  </si>
  <si>
    <t>zajištění podm.bezpl.přípravy k začl.žáků cizinců 3.zemí do ZŠ</t>
  </si>
  <si>
    <t xml:space="preserve">GG 5.2. OPVK - Technická pomoc </t>
  </si>
  <si>
    <t>OP VK - Model profes.vzdělávání (ředitel)</t>
  </si>
  <si>
    <t>GG 3.2. OPVK - Podpora nabídky dalšího vzdělávání</t>
  </si>
  <si>
    <t>TP OPPS ČR - PR 2007-2013</t>
  </si>
  <si>
    <t>OPLZZ - podpora soc.integr.obyv.vylouč.lok.v KHK II</t>
  </si>
  <si>
    <t>OP LZZ - vzděl.poskyt.a zadav.soc.sl. KHK IV</t>
  </si>
  <si>
    <t>OP LZZ - rozvoj dostup.a kvality soc.sl. V KHK II</t>
  </si>
  <si>
    <t>OP LZZ - rovné příležitosti žen a mužů</t>
  </si>
  <si>
    <t>GG OPVK 5.1, 5.2, 5.3 KHK - projekt technické pomoci</t>
  </si>
  <si>
    <t>OP Přeshraniční spolupráce ČR - Polsko - neinv.</t>
  </si>
  <si>
    <t>OP Přeshraniční spolupráce ČR - Polsko - inv.</t>
  </si>
  <si>
    <t>Regionální rada regionu soudržnosti</t>
  </si>
  <si>
    <t>ROP silnice a mosty - projekty</t>
  </si>
  <si>
    <t>OPVK projekty ve vzdělávání neinvestice</t>
  </si>
  <si>
    <t>OP VK projekty ve  vzdělávání investice</t>
  </si>
  <si>
    <t>Tabulka č. 10</t>
  </si>
  <si>
    <t>úhrada ztráty ve veřejné železniční osobní dopravě - KÚ</t>
  </si>
  <si>
    <t>podpora zlepšování stavu přírody a krajiny - vratka předfin.</t>
  </si>
  <si>
    <t>Přehled o čerpání dotací přijatých ze státního rozpočtu, z Regionální rady regionu soudržnosti SV
 a ze zahraničí v roce 2011</t>
  </si>
  <si>
    <t>volby do zastupitelstev obcí</t>
  </si>
  <si>
    <t>Nedočerpáno
 v r. 2011</t>
  </si>
  <si>
    <t>Vráceno
na účet kraje
v r.2012</t>
  </si>
  <si>
    <t xml:space="preserve">podpora romských žáků středních škol </t>
  </si>
  <si>
    <t>posílení plat.úrovně ped.prac.s VŠ vzděl.,kteří splňují odb.kval.</t>
  </si>
  <si>
    <t>dobrovolnictví na Náchodsku</t>
  </si>
  <si>
    <t>podpora činnosti informačních center pro mládež</t>
  </si>
  <si>
    <t>vybavení škol pomůckami komenz.a rehabilitačního charakteru</t>
  </si>
  <si>
    <t>podpora řešení spec.problémů RgŠ - hustota a specifika</t>
  </si>
  <si>
    <t>část.kompenzace výdajů vzniklých při realizaci spol.maturit</t>
  </si>
  <si>
    <t>podpora org.a ukončování stř.vzděl.mat.zk.na vybraných školách</t>
  </si>
  <si>
    <t>pokus.ověř.integr.a inkluz.modelu škol řešící podp.spec.ped.a psych.</t>
  </si>
  <si>
    <t>podpora vzdělávání národn.menšin a multikulturní výchovy</t>
  </si>
  <si>
    <t>Čerpání dotací poskytnutých ze státního rozpočtu v minulých letech a ponechaných k čerpání v roce 2011</t>
  </si>
  <si>
    <t>OP LZZ Rozvoj dostup.a kvality soc.služeb v KHK II</t>
  </si>
  <si>
    <t>OP LZZ Vzděl.poskyt.a zadav.soc.sl.na území KHK IV.</t>
  </si>
  <si>
    <t>OP LZZ Podpora soc.integr.obyv.vylouč.lokalit v KHK II.</t>
  </si>
  <si>
    <t>OP LZZ Rovné příležitosti žen a mužů</t>
  </si>
  <si>
    <t>OP VK - Zvyšování kvality ve školách</t>
  </si>
  <si>
    <t>OP VK 5.1 - TP Hodnocení projektů 2</t>
  </si>
  <si>
    <t>Smart kraj = smart region</t>
  </si>
  <si>
    <t>Vzdělávání v eGon centru kraje</t>
  </si>
  <si>
    <t xml:space="preserve">OP LZZ Podpora soc.integr.obyv.vylouč.lokalit v KHK </t>
  </si>
  <si>
    <t>2 GG OPVK 1.1, 1.2, 1.3 - oblast počátečního vzdělávání</t>
  </si>
  <si>
    <t xml:space="preserve">GG VK 3.2 - podpora nabídky dalšího vzdělávání </t>
  </si>
  <si>
    <t>zůstává k využití v roce 2012 na stanovený účel</t>
  </si>
  <si>
    <t>zůstává k využití v roce 2012</t>
  </si>
  <si>
    <t>již zapojeno do rozpočtu v roce 2011</t>
  </si>
  <si>
    <t xml:space="preserve">zůstává k využití v roce 2012 </t>
  </si>
  <si>
    <t>projekty OPŽP - vratka předfinancování</t>
  </si>
  <si>
    <t>program Zelená úsporám</t>
  </si>
  <si>
    <t>OPŽP  2007 - 2013 NIV - vratky předfinancování</t>
  </si>
  <si>
    <t>OPŽP  2007 - 2013 INV - vratky předfinancování</t>
  </si>
  <si>
    <t>85xxx</t>
  </si>
  <si>
    <t>23139xx</t>
  </si>
  <si>
    <t>ROP silnice a mosty - vratka předfinancování</t>
  </si>
  <si>
    <t>OP Přeshraniční spolupráce ČR - Polsko - vratka předfin.</t>
  </si>
  <si>
    <t>Přeshraniční spolupráce - Cíl 3 - IV - vratka předfinancování</t>
  </si>
  <si>
    <t>výkupy pozemků pod krajskými komunikacemi-refundace výdajů</t>
  </si>
  <si>
    <t>Projekty RRRS SV - doprava</t>
  </si>
  <si>
    <t>Projekty RRRS SV - doprava - vráceno v průběhu r. 2011</t>
  </si>
  <si>
    <t>vzd.v eGON centrech krajů a obcí s rozš.půs.-vratka předfi</t>
  </si>
  <si>
    <t>vratky předfinancování (školství,Archeopark,RIS,Cíl.prez.a prop.)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</si>
</sst>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_-* #,##0\ _K_č_-;\-* #,##0\ _K_č_-;_-* &quot;-&quot;??\ _K_č_-;_-@_-"/>
  </numFmts>
  <fonts count="43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0"/>
    </font>
    <font>
      <sz val="7"/>
      <name val="Arial CE"/>
      <family val="0"/>
    </font>
    <font>
      <b/>
      <sz val="11"/>
      <name val="Arial CE"/>
      <family val="2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FF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43" fontId="0" fillId="0" borderId="0" xfId="34" applyFont="1" applyAlignment="1">
      <alignment/>
    </xf>
    <xf numFmtId="43" fontId="0" fillId="0" borderId="10" xfId="34" applyFont="1" applyBorder="1" applyAlignment="1">
      <alignment/>
    </xf>
    <xf numFmtId="43" fontId="1" fillId="0" borderId="10" xfId="34" applyFont="1" applyBorder="1" applyAlignment="1">
      <alignment/>
    </xf>
    <xf numFmtId="43" fontId="0" fillId="0" borderId="10" xfId="34" applyFont="1" applyBorder="1" applyAlignment="1">
      <alignment/>
    </xf>
    <xf numFmtId="43" fontId="1" fillId="0" borderId="10" xfId="34" applyFont="1" applyBorder="1" applyAlignment="1">
      <alignment/>
    </xf>
    <xf numFmtId="43" fontId="0" fillId="0" borderId="0" xfId="34" applyFont="1" applyAlignment="1">
      <alignment horizontal="right"/>
    </xf>
    <xf numFmtId="0" fontId="6" fillId="0" borderId="0" xfId="0" applyFont="1" applyAlignment="1">
      <alignment/>
    </xf>
    <xf numFmtId="43" fontId="0" fillId="0" borderId="0" xfId="34" applyFont="1" applyBorder="1" applyAlignment="1">
      <alignment/>
    </xf>
    <xf numFmtId="43" fontId="1" fillId="0" borderId="0" xfId="34" applyFont="1" applyBorder="1" applyAlignment="1">
      <alignment/>
    </xf>
    <xf numFmtId="43" fontId="0" fillId="0" borderId="0" xfId="0" applyNumberFormat="1" applyAlignment="1">
      <alignment/>
    </xf>
    <xf numFmtId="43" fontId="0" fillId="33" borderId="10" xfId="34" applyFont="1" applyFill="1" applyBorder="1" applyAlignment="1">
      <alignment/>
    </xf>
    <xf numFmtId="43" fontId="1" fillId="34" borderId="10" xfId="34" applyFont="1" applyFill="1" applyBorder="1" applyAlignment="1">
      <alignment/>
    </xf>
    <xf numFmtId="43" fontId="1" fillId="33" borderId="10" xfId="34" applyFont="1" applyFill="1" applyBorder="1" applyAlignment="1">
      <alignment/>
    </xf>
    <xf numFmtId="43" fontId="1" fillId="33" borderId="10" xfId="34" applyFont="1" applyFill="1" applyBorder="1" applyAlignment="1">
      <alignment/>
    </xf>
    <xf numFmtId="43" fontId="0" fillId="0" borderId="11" xfId="34" applyFont="1" applyBorder="1" applyAlignment="1">
      <alignment/>
    </xf>
    <xf numFmtId="0" fontId="0" fillId="0" borderId="0" xfId="0" applyBorder="1" applyAlignment="1">
      <alignment/>
    </xf>
    <xf numFmtId="43" fontId="1" fillId="0" borderId="11" xfId="34" applyFont="1" applyBorder="1" applyAlignment="1">
      <alignment/>
    </xf>
    <xf numFmtId="43" fontId="0" fillId="0" borderId="10" xfId="34" applyFont="1" applyFill="1" applyBorder="1" applyAlignment="1">
      <alignment/>
    </xf>
    <xf numFmtId="43" fontId="1" fillId="0" borderId="10" xfId="34" applyFont="1" applyFill="1" applyBorder="1" applyAlignment="1">
      <alignment/>
    </xf>
    <xf numFmtId="0" fontId="0" fillId="0" borderId="0" xfId="0" applyAlignment="1">
      <alignment horizontal="right"/>
    </xf>
    <xf numFmtId="43" fontId="1" fillId="35" borderId="10" xfId="34" applyFont="1" applyFill="1" applyBorder="1" applyAlignment="1">
      <alignment/>
    </xf>
    <xf numFmtId="43" fontId="0" fillId="0" borderId="10" xfId="34" applyFont="1" applyFill="1" applyBorder="1" applyAlignment="1">
      <alignment/>
    </xf>
    <xf numFmtId="43" fontId="1" fillId="36" borderId="10" xfId="34" applyFont="1" applyFill="1" applyBorder="1" applyAlignment="1">
      <alignment/>
    </xf>
    <xf numFmtId="43" fontId="0" fillId="0" borderId="10" xfId="34" applyFont="1" applyFill="1" applyBorder="1" applyAlignment="1">
      <alignment/>
    </xf>
    <xf numFmtId="43" fontId="1" fillId="0" borderId="11" xfId="34" applyFont="1" applyFill="1" applyBorder="1" applyAlignment="1">
      <alignment/>
    </xf>
    <xf numFmtId="43" fontId="0" fillId="0" borderId="10" xfId="34" applyFont="1" applyBorder="1" applyAlignment="1">
      <alignment/>
    </xf>
    <xf numFmtId="49" fontId="0" fillId="0" borderId="0" xfId="34" applyNumberFormat="1" applyFont="1" applyFill="1" applyBorder="1" applyAlignment="1">
      <alignment horizontal="right"/>
    </xf>
    <xf numFmtId="0" fontId="0" fillId="0" borderId="0" xfId="34" applyNumberFormat="1" applyFont="1" applyFill="1" applyBorder="1" applyAlignment="1">
      <alignment/>
    </xf>
    <xf numFmtId="43" fontId="1" fillId="36" borderId="12" xfId="34" applyFont="1" applyFill="1" applyBorder="1" applyAlignment="1">
      <alignment/>
    </xf>
    <xf numFmtId="43" fontId="1" fillId="0" borderId="13" xfId="34" applyFont="1" applyBorder="1" applyAlignment="1">
      <alignment/>
    </xf>
    <xf numFmtId="0" fontId="1" fillId="0" borderId="14" xfId="0" applyFont="1" applyBorder="1" applyAlignment="1">
      <alignment/>
    </xf>
    <xf numFmtId="43" fontId="1" fillId="0" borderId="15" xfId="34" applyFont="1" applyBorder="1" applyAlignment="1">
      <alignment/>
    </xf>
    <xf numFmtId="0" fontId="1" fillId="0" borderId="14" xfId="0" applyFont="1" applyBorder="1" applyAlignment="1">
      <alignment/>
    </xf>
    <xf numFmtId="43" fontId="0" fillId="37" borderId="16" xfId="34" applyFont="1" applyFill="1" applyBorder="1" applyAlignment="1">
      <alignment/>
    </xf>
    <xf numFmtId="43" fontId="0" fillId="0" borderId="17" xfId="34" applyFont="1" applyBorder="1" applyAlignment="1">
      <alignment/>
    </xf>
    <xf numFmtId="43" fontId="1" fillId="0" borderId="17" xfId="34" applyFont="1" applyBorder="1" applyAlignment="1">
      <alignment/>
    </xf>
    <xf numFmtId="43" fontId="1" fillId="0" borderId="18" xfId="34" applyFont="1" applyBorder="1" applyAlignment="1">
      <alignment/>
    </xf>
    <xf numFmtId="43" fontId="0" fillId="0" borderId="16" xfId="34" applyFont="1" applyBorder="1" applyAlignment="1">
      <alignment/>
    </xf>
    <xf numFmtId="43" fontId="1" fillId="0" borderId="16" xfId="34" applyFont="1" applyBorder="1" applyAlignment="1">
      <alignment/>
    </xf>
    <xf numFmtId="43" fontId="1" fillId="0" borderId="19" xfId="34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0" xfId="0" applyBorder="1" applyAlignment="1">
      <alignment/>
    </xf>
    <xf numFmtId="0" fontId="1" fillId="35" borderId="20" xfId="0" applyFont="1" applyFill="1" applyBorder="1" applyAlignment="1">
      <alignment/>
    </xf>
    <xf numFmtId="0" fontId="1" fillId="34" borderId="20" xfId="0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Font="1" applyFill="1" applyBorder="1" applyAlignment="1">
      <alignment/>
    </xf>
    <xf numFmtId="0" fontId="5" fillId="0" borderId="20" xfId="0" applyFont="1" applyBorder="1" applyAlignment="1">
      <alignment/>
    </xf>
    <xf numFmtId="0" fontId="1" fillId="36" borderId="20" xfId="0" applyFont="1" applyFill="1" applyBorder="1" applyAlignment="1">
      <alignment/>
    </xf>
    <xf numFmtId="0" fontId="1" fillId="0" borderId="21" xfId="0" applyFont="1" applyBorder="1" applyAlignment="1">
      <alignment/>
    </xf>
    <xf numFmtId="0" fontId="0" fillId="0" borderId="20" xfId="0" applyBorder="1" applyAlignment="1">
      <alignment wrapText="1"/>
    </xf>
    <xf numFmtId="0" fontId="0" fillId="0" borderId="20" xfId="0" applyFont="1" applyBorder="1" applyAlignment="1">
      <alignment/>
    </xf>
    <xf numFmtId="0" fontId="5" fillId="0" borderId="20" xfId="0" applyFont="1" applyBorder="1" applyAlignment="1">
      <alignment/>
    </xf>
    <xf numFmtId="0" fontId="1" fillId="35" borderId="20" xfId="0" applyFont="1" applyFill="1" applyBorder="1" applyAlignment="1">
      <alignment/>
    </xf>
    <xf numFmtId="0" fontId="1" fillId="0" borderId="20" xfId="0" applyFont="1" applyBorder="1" applyAlignment="1">
      <alignment/>
    </xf>
    <xf numFmtId="0" fontId="1" fillId="37" borderId="22" xfId="0" applyFont="1" applyFill="1" applyBorder="1" applyAlignment="1">
      <alignment/>
    </xf>
    <xf numFmtId="43" fontId="0" fillId="0" borderId="12" xfId="34" applyFont="1" applyBorder="1" applyAlignment="1">
      <alignment/>
    </xf>
    <xf numFmtId="43" fontId="1" fillId="35" borderId="12" xfId="34" applyFont="1" applyFill="1" applyBorder="1" applyAlignment="1">
      <alignment/>
    </xf>
    <xf numFmtId="43" fontId="1" fillId="34" borderId="12" xfId="34" applyFont="1" applyFill="1" applyBorder="1" applyAlignment="1">
      <alignment/>
    </xf>
    <xf numFmtId="43" fontId="0" fillId="0" borderId="23" xfId="34" applyFont="1" applyBorder="1" applyAlignment="1">
      <alignment/>
    </xf>
    <xf numFmtId="43" fontId="1" fillId="0" borderId="12" xfId="34" applyFont="1" applyBorder="1" applyAlignment="1">
      <alignment/>
    </xf>
    <xf numFmtId="43" fontId="1" fillId="0" borderId="12" xfId="34" applyFont="1" applyFill="1" applyBorder="1" applyAlignment="1">
      <alignment/>
    </xf>
    <xf numFmtId="43" fontId="1" fillId="0" borderId="23" xfId="34" applyFont="1" applyFill="1" applyBorder="1" applyAlignment="1">
      <alignment/>
    </xf>
    <xf numFmtId="43" fontId="0" fillId="0" borderId="12" xfId="34" applyFont="1" applyBorder="1" applyAlignment="1">
      <alignment/>
    </xf>
    <xf numFmtId="43" fontId="0" fillId="33" borderId="12" xfId="34" applyFont="1" applyFill="1" applyBorder="1" applyAlignment="1">
      <alignment/>
    </xf>
    <xf numFmtId="43" fontId="0" fillId="37" borderId="24" xfId="34" applyFont="1" applyFill="1" applyBorder="1" applyAlignment="1">
      <alignment/>
    </xf>
    <xf numFmtId="43" fontId="1" fillId="0" borderId="25" xfId="34" applyFont="1" applyBorder="1" applyAlignment="1">
      <alignment/>
    </xf>
    <xf numFmtId="43" fontId="1" fillId="0" borderId="25" xfId="34" applyFont="1" applyBorder="1" applyAlignment="1">
      <alignment/>
    </xf>
    <xf numFmtId="43" fontId="0" fillId="0" borderId="26" xfId="34" applyFont="1" applyBorder="1" applyAlignment="1">
      <alignment/>
    </xf>
    <xf numFmtId="43" fontId="0" fillId="0" borderId="26" xfId="34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2" xfId="0" applyBorder="1" applyAlignment="1">
      <alignment/>
    </xf>
    <xf numFmtId="43" fontId="0" fillId="0" borderId="28" xfId="34" applyFont="1" applyBorder="1" applyAlignment="1">
      <alignment/>
    </xf>
    <xf numFmtId="43" fontId="0" fillId="0" borderId="29" xfId="34" applyFont="1" applyBorder="1" applyAlignment="1">
      <alignment/>
    </xf>
    <xf numFmtId="0" fontId="1" fillId="0" borderId="30" xfId="0" applyFont="1" applyFill="1" applyBorder="1" applyAlignment="1">
      <alignment horizontal="center" vertical="center"/>
    </xf>
    <xf numFmtId="43" fontId="1" fillId="0" borderId="31" xfId="34" applyFont="1" applyFill="1" applyBorder="1" applyAlignment="1">
      <alignment horizontal="center" vertical="center" wrapText="1"/>
    </xf>
    <xf numFmtId="43" fontId="1" fillId="0" borderId="32" xfId="34" applyFont="1" applyFill="1" applyBorder="1" applyAlignment="1">
      <alignment horizontal="center" vertical="center" wrapText="1"/>
    </xf>
    <xf numFmtId="43" fontId="1" fillId="0" borderId="33" xfId="34" applyFont="1" applyFill="1" applyBorder="1" applyAlignment="1">
      <alignment horizontal="center" vertical="center" wrapText="1"/>
    </xf>
    <xf numFmtId="0" fontId="1" fillId="34" borderId="21" xfId="0" applyFont="1" applyFill="1" applyBorder="1" applyAlignment="1">
      <alignment/>
    </xf>
    <xf numFmtId="43" fontId="1" fillId="34" borderId="11" xfId="34" applyFont="1" applyFill="1" applyBorder="1" applyAlignment="1">
      <alignment/>
    </xf>
    <xf numFmtId="43" fontId="1" fillId="34" borderId="23" xfId="34" applyFont="1" applyFill="1" applyBorder="1" applyAlignment="1">
      <alignment/>
    </xf>
    <xf numFmtId="0" fontId="1" fillId="35" borderId="22" xfId="0" applyFont="1" applyFill="1" applyBorder="1" applyAlignment="1">
      <alignment/>
    </xf>
    <xf numFmtId="43" fontId="1" fillId="35" borderId="16" xfId="34" applyFont="1" applyFill="1" applyBorder="1" applyAlignment="1">
      <alignment/>
    </xf>
    <xf numFmtId="43" fontId="1" fillId="35" borderId="24" xfId="34" applyFont="1" applyFill="1" applyBorder="1" applyAlignment="1">
      <alignment/>
    </xf>
    <xf numFmtId="0" fontId="0" fillId="0" borderId="21" xfId="0" applyBorder="1" applyAlignment="1">
      <alignment/>
    </xf>
    <xf numFmtId="0" fontId="1" fillId="34" borderId="22" xfId="0" applyFont="1" applyFill="1" applyBorder="1" applyAlignment="1">
      <alignment/>
    </xf>
    <xf numFmtId="43" fontId="1" fillId="34" borderId="16" xfId="34" applyFont="1" applyFill="1" applyBorder="1" applyAlignment="1">
      <alignment/>
    </xf>
    <xf numFmtId="43" fontId="1" fillId="34" borderId="24" xfId="34" applyFont="1" applyFill="1" applyBorder="1" applyAlignment="1">
      <alignment/>
    </xf>
    <xf numFmtId="43" fontId="1" fillId="0" borderId="23" xfId="34" applyFont="1" applyBorder="1" applyAlignment="1">
      <alignment/>
    </xf>
    <xf numFmtId="0" fontId="1" fillId="0" borderId="21" xfId="0" applyFont="1" applyFill="1" applyBorder="1" applyAlignment="1">
      <alignment/>
    </xf>
    <xf numFmtId="0" fontId="1" fillId="35" borderId="22" xfId="0" applyFont="1" applyFill="1" applyBorder="1" applyAlignment="1">
      <alignment/>
    </xf>
    <xf numFmtId="0" fontId="1" fillId="37" borderId="22" xfId="0" applyFont="1" applyFill="1" applyBorder="1" applyAlignment="1">
      <alignment/>
    </xf>
    <xf numFmtId="43" fontId="1" fillId="37" borderId="16" xfId="34" applyFont="1" applyFill="1" applyBorder="1" applyAlignment="1">
      <alignment/>
    </xf>
    <xf numFmtId="43" fontId="1" fillId="37" borderId="24" xfId="34" applyFont="1" applyFill="1" applyBorder="1" applyAlignment="1">
      <alignment/>
    </xf>
    <xf numFmtId="0" fontId="1" fillId="0" borderId="21" xfId="0" applyFont="1" applyBorder="1" applyAlignment="1">
      <alignment/>
    </xf>
    <xf numFmtId="43" fontId="1" fillId="0" borderId="11" xfId="34" applyFont="1" applyBorder="1" applyAlignment="1">
      <alignment/>
    </xf>
    <xf numFmtId="43" fontId="1" fillId="35" borderId="16" xfId="34" applyFont="1" applyFill="1" applyBorder="1" applyAlignment="1">
      <alignment/>
    </xf>
    <xf numFmtId="43" fontId="1" fillId="35" borderId="24" xfId="34" applyFont="1" applyFill="1" applyBorder="1" applyAlignment="1">
      <alignment/>
    </xf>
    <xf numFmtId="0" fontId="0" fillId="0" borderId="34" xfId="0" applyBorder="1" applyAlignment="1">
      <alignment/>
    </xf>
    <xf numFmtId="43" fontId="0" fillId="0" borderId="35" xfId="34" applyFont="1" applyBorder="1" applyAlignment="1">
      <alignment/>
    </xf>
    <xf numFmtId="43" fontId="0" fillId="0" borderId="35" xfId="34" applyFont="1" applyBorder="1" applyAlignment="1">
      <alignment/>
    </xf>
    <xf numFmtId="0" fontId="0" fillId="0" borderId="34" xfId="0" applyFont="1" applyBorder="1" applyAlignment="1">
      <alignment/>
    </xf>
    <xf numFmtId="43" fontId="1" fillId="35" borderId="22" xfId="34" applyFont="1" applyFill="1" applyBorder="1" applyAlignment="1">
      <alignment/>
    </xf>
    <xf numFmtId="43" fontId="1" fillId="35" borderId="36" xfId="34" applyFont="1" applyFill="1" applyBorder="1" applyAlignment="1">
      <alignment/>
    </xf>
    <xf numFmtId="0" fontId="1" fillId="0" borderId="27" xfId="0" applyFont="1" applyFill="1" applyBorder="1" applyAlignment="1">
      <alignment/>
    </xf>
    <xf numFmtId="43" fontId="1" fillId="0" borderId="17" xfId="34" applyFont="1" applyFill="1" applyBorder="1" applyAlignment="1">
      <alignment/>
    </xf>
    <xf numFmtId="43" fontId="1" fillId="0" borderId="37" xfId="34" applyFont="1" applyFill="1" applyBorder="1" applyAlignment="1">
      <alignment/>
    </xf>
    <xf numFmtId="43" fontId="0" fillId="36" borderId="10" xfId="34" applyFont="1" applyFill="1" applyBorder="1" applyAlignment="1">
      <alignment/>
    </xf>
    <xf numFmtId="43" fontId="0" fillId="0" borderId="21" xfId="34" applyFont="1" applyBorder="1" applyAlignment="1">
      <alignment/>
    </xf>
    <xf numFmtId="43" fontId="0" fillId="0" borderId="20" xfId="34" applyFont="1" applyBorder="1" applyAlignment="1">
      <alignment/>
    </xf>
    <xf numFmtId="43" fontId="1" fillId="34" borderId="21" xfId="34" applyFont="1" applyFill="1" applyBorder="1" applyAlignment="1">
      <alignment/>
    </xf>
    <xf numFmtId="43" fontId="1" fillId="35" borderId="20" xfId="34" applyFont="1" applyFill="1" applyBorder="1" applyAlignment="1">
      <alignment/>
    </xf>
    <xf numFmtId="43" fontId="1" fillId="36" borderId="20" xfId="34" applyFont="1" applyFill="1" applyBorder="1" applyAlignment="1">
      <alignment/>
    </xf>
    <xf numFmtId="43" fontId="1" fillId="34" borderId="22" xfId="34" applyFont="1" applyFill="1" applyBorder="1" applyAlignment="1">
      <alignment/>
    </xf>
    <xf numFmtId="43" fontId="1" fillId="0" borderId="21" xfId="34" applyFont="1" applyBorder="1" applyAlignment="1">
      <alignment/>
    </xf>
    <xf numFmtId="43" fontId="1" fillId="0" borderId="20" xfId="34" applyFont="1" applyBorder="1" applyAlignment="1">
      <alignment/>
    </xf>
    <xf numFmtId="43" fontId="0" fillId="0" borderId="20" xfId="34" applyFont="1" applyBorder="1" applyAlignment="1">
      <alignment/>
    </xf>
    <xf numFmtId="43" fontId="1" fillId="0" borderId="14" xfId="34" applyFont="1" applyBorder="1" applyAlignment="1">
      <alignment/>
    </xf>
    <xf numFmtId="43" fontId="0" fillId="0" borderId="34" xfId="34" applyFont="1" applyBorder="1" applyAlignment="1">
      <alignment/>
    </xf>
    <xf numFmtId="43" fontId="1" fillId="0" borderId="21" xfId="34" applyFont="1" applyFill="1" applyBorder="1" applyAlignment="1">
      <alignment/>
    </xf>
    <xf numFmtId="43" fontId="0" fillId="0" borderId="34" xfId="34" applyFont="1" applyBorder="1" applyAlignment="1">
      <alignment/>
    </xf>
    <xf numFmtId="43" fontId="0" fillId="0" borderId="20" xfId="34" applyFont="1" applyBorder="1" applyAlignment="1">
      <alignment/>
    </xf>
    <xf numFmtId="43" fontId="1" fillId="37" borderId="22" xfId="34" applyFont="1" applyFill="1" applyBorder="1" applyAlignment="1">
      <alignment/>
    </xf>
    <xf numFmtId="43" fontId="1" fillId="0" borderId="27" xfId="34" applyFont="1" applyFill="1" applyBorder="1" applyAlignment="1">
      <alignment/>
    </xf>
    <xf numFmtId="43" fontId="1" fillId="0" borderId="20" xfId="34" applyFont="1" applyBorder="1" applyAlignment="1">
      <alignment/>
    </xf>
    <xf numFmtId="43" fontId="1" fillId="35" borderId="22" xfId="34" applyFont="1" applyFill="1" applyBorder="1" applyAlignment="1">
      <alignment/>
    </xf>
    <xf numFmtId="43" fontId="1" fillId="0" borderId="21" xfId="34" applyFont="1" applyBorder="1" applyAlignment="1">
      <alignment/>
    </xf>
    <xf numFmtId="43" fontId="1" fillId="0" borderId="14" xfId="34" applyFont="1" applyBorder="1" applyAlignment="1">
      <alignment/>
    </xf>
    <xf numFmtId="43" fontId="0" fillId="33" borderId="20" xfId="34" applyFont="1" applyFill="1" applyBorder="1" applyAlignment="1">
      <alignment/>
    </xf>
    <xf numFmtId="43" fontId="1" fillId="34" borderId="20" xfId="34" applyFont="1" applyFill="1" applyBorder="1" applyAlignment="1">
      <alignment/>
    </xf>
    <xf numFmtId="43" fontId="0" fillId="37" borderId="22" xfId="34" applyFont="1" applyFill="1" applyBorder="1" applyAlignment="1">
      <alignment/>
    </xf>
    <xf numFmtId="43" fontId="0" fillId="0" borderId="38" xfId="34" applyFont="1" applyBorder="1" applyAlignment="1">
      <alignment/>
    </xf>
    <xf numFmtId="43" fontId="0" fillId="0" borderId="39" xfId="34" applyFont="1" applyBorder="1" applyAlignment="1">
      <alignment/>
    </xf>
    <xf numFmtId="43" fontId="1" fillId="34" borderId="38" xfId="34" applyFont="1" applyFill="1" applyBorder="1" applyAlignment="1">
      <alignment/>
    </xf>
    <xf numFmtId="43" fontId="0" fillId="0" borderId="39" xfId="34" applyFont="1" applyFill="1" applyBorder="1" applyAlignment="1">
      <alignment/>
    </xf>
    <xf numFmtId="43" fontId="1" fillId="35" borderId="39" xfId="34" applyFont="1" applyFill="1" applyBorder="1" applyAlignment="1">
      <alignment/>
    </xf>
    <xf numFmtId="43" fontId="1" fillId="36" borderId="39" xfId="34" applyFont="1" applyFill="1" applyBorder="1" applyAlignment="1">
      <alignment/>
    </xf>
    <xf numFmtId="43" fontId="1" fillId="34" borderId="36" xfId="34" applyFont="1" applyFill="1" applyBorder="1" applyAlignment="1">
      <alignment/>
    </xf>
    <xf numFmtId="43" fontId="1" fillId="0" borderId="38" xfId="34" applyFont="1" applyBorder="1" applyAlignment="1">
      <alignment/>
    </xf>
    <xf numFmtId="43" fontId="1" fillId="0" borderId="39" xfId="34" applyFont="1" applyBorder="1" applyAlignment="1">
      <alignment/>
    </xf>
    <xf numFmtId="43" fontId="0" fillId="0" borderId="39" xfId="34" applyFont="1" applyFill="1" applyBorder="1" applyAlignment="1">
      <alignment/>
    </xf>
    <xf numFmtId="43" fontId="1" fillId="0" borderId="0" xfId="34" applyFont="1" applyBorder="1" applyAlignment="1">
      <alignment/>
    </xf>
    <xf numFmtId="43" fontId="0" fillId="33" borderId="38" xfId="34" applyFont="1" applyFill="1" applyBorder="1" applyAlignment="1">
      <alignment/>
    </xf>
    <xf numFmtId="43" fontId="1" fillId="0" borderId="38" xfId="34" applyFont="1" applyFill="1" applyBorder="1" applyAlignment="1">
      <alignment/>
    </xf>
    <xf numFmtId="43" fontId="0" fillId="37" borderId="39" xfId="34" applyFont="1" applyFill="1" applyBorder="1" applyAlignment="1">
      <alignment/>
    </xf>
    <xf numFmtId="43" fontId="1" fillId="37" borderId="36" xfId="34" applyFont="1" applyFill="1" applyBorder="1" applyAlignment="1">
      <alignment/>
    </xf>
    <xf numFmtId="43" fontId="1" fillId="0" borderId="40" xfId="34" applyFont="1" applyFill="1" applyBorder="1" applyAlignment="1">
      <alignment/>
    </xf>
    <xf numFmtId="43" fontId="1" fillId="35" borderId="36" xfId="34" applyFont="1" applyFill="1" applyBorder="1" applyAlignment="1">
      <alignment/>
    </xf>
    <xf numFmtId="43" fontId="1" fillId="0" borderId="38" xfId="34" applyFont="1" applyBorder="1" applyAlignment="1">
      <alignment/>
    </xf>
    <xf numFmtId="43" fontId="1" fillId="0" borderId="39" xfId="34" applyFont="1" applyBorder="1" applyAlignment="1">
      <alignment/>
    </xf>
    <xf numFmtId="43" fontId="1" fillId="36" borderId="39" xfId="34" applyFont="1" applyFill="1" applyBorder="1" applyAlignment="1">
      <alignment/>
    </xf>
    <xf numFmtId="43" fontId="1" fillId="34" borderId="39" xfId="34" applyFont="1" applyFill="1" applyBorder="1" applyAlignment="1">
      <alignment/>
    </xf>
    <xf numFmtId="43" fontId="1" fillId="37" borderId="36" xfId="34" applyFont="1" applyFill="1" applyBorder="1" applyAlignment="1">
      <alignment/>
    </xf>
    <xf numFmtId="0" fontId="1" fillId="0" borderId="34" xfId="0" applyFont="1" applyFill="1" applyBorder="1" applyAlignment="1">
      <alignment/>
    </xf>
    <xf numFmtId="43" fontId="1" fillId="0" borderId="34" xfId="34" applyFont="1" applyFill="1" applyBorder="1" applyAlignment="1">
      <alignment/>
    </xf>
    <xf numFmtId="43" fontId="1" fillId="0" borderId="35" xfId="34" applyFont="1" applyFill="1" applyBorder="1" applyAlignment="1">
      <alignment/>
    </xf>
    <xf numFmtId="43" fontId="1" fillId="0" borderId="41" xfId="34" applyFont="1" applyFill="1" applyBorder="1" applyAlignment="1">
      <alignment/>
    </xf>
    <xf numFmtId="43" fontId="1" fillId="0" borderId="42" xfId="34" applyFont="1" applyFill="1" applyBorder="1" applyAlignment="1">
      <alignment/>
    </xf>
    <xf numFmtId="0" fontId="0" fillId="0" borderId="0" xfId="0" applyFill="1" applyAlignment="1">
      <alignment/>
    </xf>
    <xf numFmtId="43" fontId="0" fillId="36" borderId="39" xfId="34" applyFont="1" applyFill="1" applyBorder="1" applyAlignment="1">
      <alignment/>
    </xf>
    <xf numFmtId="43" fontId="1" fillId="35" borderId="13" xfId="34" applyFont="1" applyFill="1" applyBorder="1" applyAlignment="1">
      <alignment/>
    </xf>
    <xf numFmtId="43" fontId="1" fillId="35" borderId="39" xfId="34" applyFont="1" applyFill="1" applyBorder="1" applyAlignment="1">
      <alignment/>
    </xf>
    <xf numFmtId="43" fontId="1" fillId="35" borderId="10" xfId="34" applyFont="1" applyFill="1" applyBorder="1" applyAlignment="1">
      <alignment/>
    </xf>
    <xf numFmtId="43" fontId="0" fillId="0" borderId="20" xfId="34" applyFont="1" applyFill="1" applyBorder="1" applyAlignment="1">
      <alignment/>
    </xf>
    <xf numFmtId="43" fontId="0" fillId="0" borderId="15" xfId="34" applyFont="1" applyBorder="1" applyAlignment="1">
      <alignment/>
    </xf>
    <xf numFmtId="43" fontId="0" fillId="6" borderId="39" xfId="34" applyFont="1" applyFill="1" applyBorder="1" applyAlignment="1">
      <alignment/>
    </xf>
    <xf numFmtId="43" fontId="1" fillId="37" borderId="30" xfId="34" applyFont="1" applyFill="1" applyBorder="1" applyAlignment="1">
      <alignment/>
    </xf>
    <xf numFmtId="43" fontId="1" fillId="37" borderId="32" xfId="34" applyFont="1" applyFill="1" applyBorder="1" applyAlignment="1">
      <alignment/>
    </xf>
    <xf numFmtId="43" fontId="1" fillId="37" borderId="43" xfId="34" applyFont="1" applyFill="1" applyBorder="1" applyAlignment="1">
      <alignment/>
    </xf>
    <xf numFmtId="43" fontId="1" fillId="37" borderId="33" xfId="34" applyFont="1" applyFill="1" applyBorder="1" applyAlignment="1">
      <alignment/>
    </xf>
    <xf numFmtId="0" fontId="1" fillId="37" borderId="44" xfId="0" applyFont="1" applyFill="1" applyBorder="1" applyAlignment="1">
      <alignment/>
    </xf>
    <xf numFmtId="43" fontId="1" fillId="37" borderId="44" xfId="34" applyFont="1" applyFill="1" applyBorder="1" applyAlignment="1">
      <alignment/>
    </xf>
    <xf numFmtId="43" fontId="1" fillId="37" borderId="45" xfId="34" applyFont="1" applyFill="1" applyBorder="1" applyAlignment="1">
      <alignment/>
    </xf>
    <xf numFmtId="43" fontId="1" fillId="37" borderId="46" xfId="34" applyFont="1" applyFill="1" applyBorder="1" applyAlignment="1">
      <alignment/>
    </xf>
    <xf numFmtId="43" fontId="1" fillId="37" borderId="47" xfId="34" applyFont="1" applyFill="1" applyBorder="1" applyAlignment="1">
      <alignment/>
    </xf>
    <xf numFmtId="43" fontId="0" fillId="0" borderId="48" xfId="34" applyFont="1" applyBorder="1" applyAlignment="1">
      <alignment/>
    </xf>
    <xf numFmtId="43" fontId="0" fillId="0" borderId="35" xfId="34" applyFont="1" applyFill="1" applyBorder="1" applyAlignment="1">
      <alignment/>
    </xf>
    <xf numFmtId="0" fontId="5" fillId="0" borderId="0" xfId="0" applyFont="1" applyAlignment="1">
      <alignment/>
    </xf>
    <xf numFmtId="43" fontId="0" fillId="0" borderId="17" xfId="34" applyFont="1" applyFill="1" applyBorder="1" applyAlignment="1">
      <alignment/>
    </xf>
    <xf numFmtId="43" fontId="1" fillId="35" borderId="19" xfId="34" applyFont="1" applyFill="1" applyBorder="1" applyAlignment="1">
      <alignment/>
    </xf>
    <xf numFmtId="43" fontId="0" fillId="0" borderId="12" xfId="34" applyFont="1" applyFill="1" applyBorder="1" applyAlignment="1">
      <alignment/>
    </xf>
    <xf numFmtId="0" fontId="5" fillId="0" borderId="0" xfId="0" applyFont="1" applyAlignment="1">
      <alignment horizontal="right"/>
    </xf>
    <xf numFmtId="0" fontId="0" fillId="0" borderId="20" xfId="0" applyFont="1" applyBorder="1" applyAlignment="1">
      <alignment/>
    </xf>
    <xf numFmtId="0" fontId="5" fillId="0" borderId="0" xfId="34" applyNumberFormat="1" applyFont="1" applyFill="1" applyBorder="1" applyAlignment="1">
      <alignment/>
    </xf>
    <xf numFmtId="43" fontId="0" fillId="0" borderId="20" xfId="34" applyFont="1" applyFill="1" applyBorder="1" applyAlignment="1">
      <alignment/>
    </xf>
    <xf numFmtId="43" fontId="1" fillId="35" borderId="26" xfId="34" applyFont="1" applyFill="1" applyBorder="1" applyAlignment="1">
      <alignment/>
    </xf>
    <xf numFmtId="43" fontId="1" fillId="35" borderId="26" xfId="34" applyFont="1" applyFill="1" applyBorder="1" applyAlignment="1">
      <alignment/>
    </xf>
    <xf numFmtId="0" fontId="8" fillId="35" borderId="49" xfId="0" applyFont="1" applyFill="1" applyBorder="1" applyAlignment="1">
      <alignment/>
    </xf>
    <xf numFmtId="43" fontId="0" fillId="0" borderId="34" xfId="34" applyFont="1" applyFill="1" applyBorder="1" applyAlignment="1">
      <alignment/>
    </xf>
    <xf numFmtId="0" fontId="2" fillId="38" borderId="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43" fontId="0" fillId="0" borderId="0" xfId="34" applyFont="1" applyBorder="1" applyAlignment="1">
      <alignment horizontal="center"/>
    </xf>
    <xf numFmtId="43" fontId="0" fillId="0" borderId="46" xfId="34" applyFont="1" applyBorder="1" applyAlignment="1">
      <alignment horizontal="center"/>
    </xf>
    <xf numFmtId="43" fontId="0" fillId="36" borderId="35" xfId="34" applyFont="1" applyFill="1" applyBorder="1" applyAlignment="1">
      <alignment vertical="center"/>
    </xf>
    <xf numFmtId="43" fontId="0" fillId="36" borderId="45" xfId="34" applyFont="1" applyFill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6"/>
  <sheetViews>
    <sheetView tabSelected="1" zoomScalePageLayoutView="0" workbookViewId="0" topLeftCell="B1">
      <pane xSplit="1" ySplit="6" topLeftCell="C162" activePane="bottomRight" state="frozen"/>
      <selection pane="topLeft" activeCell="B1" sqref="B1"/>
      <selection pane="topRight" activeCell="C1" sqref="C1"/>
      <selection pane="bottomLeft" activeCell="B7" sqref="B7"/>
      <selection pane="bottomRight" activeCell="D203" sqref="D203"/>
    </sheetView>
  </sheetViews>
  <sheetFormatPr defaultColWidth="9.00390625" defaultRowHeight="12.75"/>
  <cols>
    <col min="1" max="1" width="8.75390625" style="0" hidden="1" customWidth="1"/>
    <col min="2" max="2" width="54.125" style="0" customWidth="1"/>
    <col min="3" max="3" width="20.375" style="1" customWidth="1"/>
    <col min="4" max="4" width="20.625" style="1" customWidth="1"/>
    <col min="5" max="5" width="19.00390625" style="1" customWidth="1"/>
    <col min="6" max="6" width="16.75390625" style="1" customWidth="1"/>
    <col min="7" max="7" width="17.625" style="1" customWidth="1"/>
    <col min="8" max="8" width="12.125" style="0" hidden="1" customWidth="1"/>
    <col min="9" max="9" width="8.625" style="0" hidden="1" customWidth="1"/>
    <col min="10" max="10" width="0" style="0" hidden="1" customWidth="1"/>
  </cols>
  <sheetData>
    <row r="1" ht="12.75">
      <c r="G1" s="6" t="s">
        <v>116</v>
      </c>
    </row>
    <row r="2" ht="12.75">
      <c r="G2" s="6"/>
    </row>
    <row r="3" spans="2:7" ht="36" customHeight="1">
      <c r="B3" s="189" t="s">
        <v>119</v>
      </c>
      <c r="C3" s="189"/>
      <c r="D3" s="189"/>
      <c r="E3" s="189"/>
      <c r="F3" s="189"/>
      <c r="G3" s="189"/>
    </row>
    <row r="4" spans="2:7" ht="12.75">
      <c r="B4" s="193" t="s">
        <v>79</v>
      </c>
      <c r="C4" s="193"/>
      <c r="D4" s="193"/>
      <c r="E4" s="193"/>
      <c r="F4" s="193"/>
      <c r="G4" s="193"/>
    </row>
    <row r="5" spans="2:7" ht="9" customHeight="1" thickBot="1">
      <c r="B5" s="194"/>
      <c r="C5" s="194"/>
      <c r="D5" s="194"/>
      <c r="E5" s="194"/>
      <c r="F5" s="194"/>
      <c r="G5" s="194"/>
    </row>
    <row r="6" spans="2:7" ht="39" thickBot="1">
      <c r="B6" s="74" t="s">
        <v>1</v>
      </c>
      <c r="C6" s="75" t="s">
        <v>30</v>
      </c>
      <c r="D6" s="76" t="s">
        <v>31</v>
      </c>
      <c r="E6" s="76" t="s">
        <v>121</v>
      </c>
      <c r="F6" s="76" t="s">
        <v>122</v>
      </c>
      <c r="G6" s="77" t="s">
        <v>32</v>
      </c>
    </row>
    <row r="7" spans="2:7" ht="12.75">
      <c r="B7" s="49" t="s">
        <v>0</v>
      </c>
      <c r="C7" s="108"/>
      <c r="D7" s="35"/>
      <c r="E7" s="131"/>
      <c r="F7" s="35"/>
      <c r="G7" s="59"/>
    </row>
    <row r="8" spans="2:8" ht="12.75">
      <c r="B8" s="42" t="s">
        <v>82</v>
      </c>
      <c r="C8" s="109">
        <v>156746</v>
      </c>
      <c r="D8" s="2">
        <v>0</v>
      </c>
      <c r="E8" s="132">
        <f aca="true" t="shared" si="0" ref="E8:E13">C8-D8</f>
        <v>156746</v>
      </c>
      <c r="F8" s="2">
        <v>0</v>
      </c>
      <c r="G8" s="56">
        <f>E8+F8</f>
        <v>156746</v>
      </c>
      <c r="H8">
        <v>98005</v>
      </c>
    </row>
    <row r="9" spans="2:8" ht="12.75">
      <c r="B9" s="42" t="s">
        <v>120</v>
      </c>
      <c r="C9" s="109">
        <v>120000</v>
      </c>
      <c r="D9" s="2">
        <v>20822.4</v>
      </c>
      <c r="E9" s="132">
        <f t="shared" si="0"/>
        <v>99177.6</v>
      </c>
      <c r="F9" s="2">
        <v>0</v>
      </c>
      <c r="G9" s="56">
        <f>E9+F9</f>
        <v>99177.6</v>
      </c>
      <c r="H9">
        <v>98074</v>
      </c>
    </row>
    <row r="10" spans="2:8" ht="12.75">
      <c r="B10" s="42" t="s">
        <v>33</v>
      </c>
      <c r="C10" s="109">
        <v>416845.5</v>
      </c>
      <c r="D10" s="2">
        <v>416845.5</v>
      </c>
      <c r="E10" s="132">
        <f t="shared" si="0"/>
        <v>0</v>
      </c>
      <c r="F10" s="2">
        <v>0</v>
      </c>
      <c r="G10" s="56">
        <f>E10+F10</f>
        <v>0</v>
      </c>
      <c r="H10">
        <v>98278</v>
      </c>
    </row>
    <row r="11" spans="2:8" ht="12.75">
      <c r="B11" s="42" t="s">
        <v>10</v>
      </c>
      <c r="C11" s="109">
        <v>799347.59</v>
      </c>
      <c r="D11" s="2">
        <v>799347.59</v>
      </c>
      <c r="E11" s="132">
        <f t="shared" si="0"/>
        <v>0</v>
      </c>
      <c r="F11" s="2">
        <v>0</v>
      </c>
      <c r="G11" s="56">
        <f>E11+F11</f>
        <v>0</v>
      </c>
      <c r="H11">
        <v>98335</v>
      </c>
    </row>
    <row r="12" spans="2:8" ht="12.75">
      <c r="B12" s="42" t="s">
        <v>9</v>
      </c>
      <c r="C12" s="109">
        <v>466832.6</v>
      </c>
      <c r="D12" s="2">
        <v>466832.6</v>
      </c>
      <c r="E12" s="132">
        <f t="shared" si="0"/>
        <v>0</v>
      </c>
      <c r="F12" s="2">
        <v>0</v>
      </c>
      <c r="G12" s="56">
        <f>E12+F12</f>
        <v>0</v>
      </c>
      <c r="H12">
        <v>98297</v>
      </c>
    </row>
    <row r="13" spans="2:8" ht="12.75">
      <c r="B13" s="42" t="s">
        <v>158</v>
      </c>
      <c r="C13" s="109">
        <v>146850</v>
      </c>
      <c r="D13" s="2">
        <v>0</v>
      </c>
      <c r="E13" s="165">
        <f t="shared" si="0"/>
        <v>146850</v>
      </c>
      <c r="F13" s="2"/>
      <c r="G13" s="56">
        <v>0</v>
      </c>
      <c r="H13">
        <v>98861</v>
      </c>
    </row>
    <row r="14" spans="2:8" ht="13.5" thickBot="1">
      <c r="B14" s="81" t="s">
        <v>2</v>
      </c>
      <c r="C14" s="102">
        <f>SUM(C8:C13)</f>
        <v>2106621.69</v>
      </c>
      <c r="D14" s="82">
        <f>SUM(D8:D13)</f>
        <v>1703848.0899999999</v>
      </c>
      <c r="E14" s="103">
        <f>SUM(E8:E13)</f>
        <v>402773.6</v>
      </c>
      <c r="F14" s="82">
        <f>SUM(F8:F13)</f>
        <v>0</v>
      </c>
      <c r="G14" s="83">
        <f>SUM(G8:G13)</f>
        <v>255923.6</v>
      </c>
      <c r="H14" s="10"/>
    </row>
    <row r="15" spans="2:7" ht="12.75">
      <c r="B15" s="78" t="s">
        <v>146</v>
      </c>
      <c r="C15" s="110"/>
      <c r="D15" s="79"/>
      <c r="E15" s="133">
        <f>E13</f>
        <v>146850</v>
      </c>
      <c r="F15" s="79"/>
      <c r="G15" s="80"/>
    </row>
    <row r="16" spans="2:7" ht="12.75">
      <c r="B16" s="42"/>
      <c r="C16" s="109"/>
      <c r="D16" s="2"/>
      <c r="E16" s="132"/>
      <c r="F16" s="2"/>
      <c r="G16" s="56"/>
    </row>
    <row r="17" spans="2:7" ht="12.75">
      <c r="B17" s="41" t="s">
        <v>3</v>
      </c>
      <c r="C17" s="109"/>
      <c r="D17" s="2"/>
      <c r="E17" s="132"/>
      <c r="F17" s="2"/>
      <c r="G17" s="56"/>
    </row>
    <row r="18" spans="1:8" ht="12.75">
      <c r="A18">
        <v>33353</v>
      </c>
      <c r="B18" s="45" t="s">
        <v>21</v>
      </c>
      <c r="C18" s="109">
        <v>4061911000</v>
      </c>
      <c r="D18" s="2">
        <v>4061910871</v>
      </c>
      <c r="E18" s="132">
        <f aca="true" t="shared" si="1" ref="E18:E52">C18-D18</f>
        <v>129</v>
      </c>
      <c r="F18" s="22">
        <v>230765.56</v>
      </c>
      <c r="G18" s="56">
        <f aca="true" t="shared" si="2" ref="G18:G52">E18+F18</f>
        <v>230894.56</v>
      </c>
      <c r="H18">
        <v>33353</v>
      </c>
    </row>
    <row r="19" spans="1:8" ht="12.75">
      <c r="A19">
        <v>33155</v>
      </c>
      <c r="B19" s="45" t="s">
        <v>4</v>
      </c>
      <c r="C19" s="109">
        <v>200789000</v>
      </c>
      <c r="D19" s="2">
        <v>200789000</v>
      </c>
      <c r="E19" s="132">
        <f t="shared" si="1"/>
        <v>0</v>
      </c>
      <c r="F19" s="2">
        <v>121682</v>
      </c>
      <c r="G19" s="56">
        <f t="shared" si="2"/>
        <v>121682</v>
      </c>
      <c r="H19">
        <v>33155</v>
      </c>
    </row>
    <row r="20" spans="1:8" ht="12.75">
      <c r="A20">
        <v>33166</v>
      </c>
      <c r="B20" s="45" t="s">
        <v>5</v>
      </c>
      <c r="C20" s="109">
        <v>1373000</v>
      </c>
      <c r="D20" s="2">
        <v>1373000</v>
      </c>
      <c r="E20" s="132">
        <f t="shared" si="1"/>
        <v>0</v>
      </c>
      <c r="F20" s="2">
        <v>0</v>
      </c>
      <c r="G20" s="56">
        <f t="shared" si="2"/>
        <v>0</v>
      </c>
      <c r="H20">
        <v>33166</v>
      </c>
    </row>
    <row r="21" spans="1:8" ht="12.75">
      <c r="A21" s="7">
        <v>33163.33122</v>
      </c>
      <c r="B21" s="45" t="s">
        <v>16</v>
      </c>
      <c r="C21" s="109">
        <v>426000</v>
      </c>
      <c r="D21" s="2">
        <v>426000</v>
      </c>
      <c r="E21" s="140">
        <f t="shared" si="1"/>
        <v>0</v>
      </c>
      <c r="F21" s="2">
        <v>2000</v>
      </c>
      <c r="G21" s="56">
        <f t="shared" si="2"/>
        <v>2000</v>
      </c>
      <c r="H21" s="177">
        <v>33122.33163</v>
      </c>
    </row>
    <row r="22" spans="1:8" ht="12.75">
      <c r="A22">
        <v>33160</v>
      </c>
      <c r="B22" s="45" t="s">
        <v>123</v>
      </c>
      <c r="C22" s="109">
        <v>480765</v>
      </c>
      <c r="D22" s="2">
        <v>479446</v>
      </c>
      <c r="E22" s="132">
        <f t="shared" si="1"/>
        <v>1319</v>
      </c>
      <c r="F22" s="2">
        <v>114988</v>
      </c>
      <c r="G22" s="56">
        <f t="shared" si="2"/>
        <v>116307</v>
      </c>
      <c r="H22">
        <v>33160</v>
      </c>
    </row>
    <row r="23" spans="1:8" ht="12.75">
      <c r="A23">
        <v>33210</v>
      </c>
      <c r="B23" s="45" t="s">
        <v>125</v>
      </c>
      <c r="C23" s="109">
        <v>206000</v>
      </c>
      <c r="D23" s="2">
        <v>206000</v>
      </c>
      <c r="E23" s="132">
        <f t="shared" si="1"/>
        <v>0</v>
      </c>
      <c r="F23" s="2">
        <v>0</v>
      </c>
      <c r="G23" s="56">
        <f t="shared" si="2"/>
        <v>0</v>
      </c>
      <c r="H23">
        <v>33022</v>
      </c>
    </row>
    <row r="24" spans="1:8" ht="12.75">
      <c r="A24" s="7">
        <v>33429.3343</v>
      </c>
      <c r="B24" s="46" t="s">
        <v>126</v>
      </c>
      <c r="C24" s="109">
        <v>320000</v>
      </c>
      <c r="D24" s="2">
        <v>320000</v>
      </c>
      <c r="E24" s="132">
        <f t="shared" si="1"/>
        <v>0</v>
      </c>
      <c r="F24" s="2">
        <v>0</v>
      </c>
      <c r="G24" s="56">
        <f t="shared" si="2"/>
        <v>0</v>
      </c>
      <c r="H24">
        <v>33023</v>
      </c>
    </row>
    <row r="25" spans="1:8" ht="12.75">
      <c r="A25">
        <v>33246</v>
      </c>
      <c r="B25" s="45" t="s">
        <v>100</v>
      </c>
      <c r="C25" s="109">
        <v>95141</v>
      </c>
      <c r="D25" s="2">
        <v>95141</v>
      </c>
      <c r="E25" s="132">
        <f t="shared" si="1"/>
        <v>0</v>
      </c>
      <c r="F25" s="2">
        <v>4760</v>
      </c>
      <c r="G25" s="56">
        <f t="shared" si="2"/>
        <v>4760</v>
      </c>
      <c r="H25">
        <v>33024</v>
      </c>
    </row>
    <row r="26" spans="1:8" ht="12.75">
      <c r="A26">
        <v>33439</v>
      </c>
      <c r="B26" s="46" t="s">
        <v>127</v>
      </c>
      <c r="C26" s="109">
        <v>275000</v>
      </c>
      <c r="D26" s="2">
        <v>275000</v>
      </c>
      <c r="E26" s="132">
        <f t="shared" si="1"/>
        <v>0</v>
      </c>
      <c r="F26" s="2">
        <v>13511</v>
      </c>
      <c r="G26" s="56">
        <f t="shared" si="2"/>
        <v>13511</v>
      </c>
      <c r="H26">
        <v>33025</v>
      </c>
    </row>
    <row r="27" spans="2:8" ht="12.75">
      <c r="B27" s="46" t="s">
        <v>124</v>
      </c>
      <c r="C27" s="109">
        <v>114779000</v>
      </c>
      <c r="D27" s="2">
        <v>114778908.89</v>
      </c>
      <c r="E27" s="132">
        <f t="shared" si="1"/>
        <v>91.10999999940395</v>
      </c>
      <c r="F27" s="2">
        <v>559299.66</v>
      </c>
      <c r="G27" s="56">
        <f t="shared" si="2"/>
        <v>559390.7699999994</v>
      </c>
      <c r="H27">
        <v>33027</v>
      </c>
    </row>
    <row r="28" spans="1:8" ht="12.75">
      <c r="A28" s="7">
        <v>33383.33491</v>
      </c>
      <c r="B28" s="45" t="s">
        <v>38</v>
      </c>
      <c r="C28" s="109">
        <v>3660445</v>
      </c>
      <c r="D28" s="2">
        <v>3660445</v>
      </c>
      <c r="E28" s="132">
        <f t="shared" si="1"/>
        <v>0</v>
      </c>
      <c r="F28" s="2">
        <v>39307</v>
      </c>
      <c r="G28" s="56">
        <f t="shared" si="2"/>
        <v>39307</v>
      </c>
      <c r="H28">
        <v>33215</v>
      </c>
    </row>
    <row r="29" spans="1:8" ht="12.75">
      <c r="A29">
        <v>33245</v>
      </c>
      <c r="B29" s="45" t="s">
        <v>39</v>
      </c>
      <c r="C29" s="109">
        <v>2470705</v>
      </c>
      <c r="D29" s="2">
        <v>2470705</v>
      </c>
      <c r="E29" s="132">
        <f t="shared" si="1"/>
        <v>0</v>
      </c>
      <c r="F29" s="2">
        <v>0</v>
      </c>
      <c r="G29" s="56">
        <f t="shared" si="2"/>
        <v>0</v>
      </c>
      <c r="H29">
        <v>33457</v>
      </c>
    </row>
    <row r="30" spans="2:8" ht="12.75">
      <c r="B30" s="45" t="s">
        <v>129</v>
      </c>
      <c r="C30" s="109">
        <v>663000</v>
      </c>
      <c r="D30" s="2">
        <v>663000</v>
      </c>
      <c r="E30" s="132">
        <f t="shared" si="1"/>
        <v>0</v>
      </c>
      <c r="F30" s="2">
        <v>0</v>
      </c>
      <c r="G30" s="56">
        <f>E30+F30</f>
        <v>0</v>
      </c>
      <c r="H30">
        <v>33032</v>
      </c>
    </row>
    <row r="31" spans="2:8" ht="12.75">
      <c r="B31" s="45" t="s">
        <v>130</v>
      </c>
      <c r="C31" s="109">
        <v>1206727</v>
      </c>
      <c r="D31" s="2">
        <v>1206727</v>
      </c>
      <c r="E31" s="132">
        <f t="shared" si="1"/>
        <v>0</v>
      </c>
      <c r="F31" s="2">
        <v>0</v>
      </c>
      <c r="G31" s="56">
        <f>E31+F31</f>
        <v>0</v>
      </c>
      <c r="H31">
        <v>33034</v>
      </c>
    </row>
    <row r="32" spans="2:8" ht="12.75">
      <c r="B32" s="47" t="s">
        <v>131</v>
      </c>
      <c r="C32" s="109">
        <v>286599</v>
      </c>
      <c r="D32" s="2">
        <v>286599</v>
      </c>
      <c r="E32" s="132">
        <f t="shared" si="1"/>
        <v>0</v>
      </c>
      <c r="F32" s="2">
        <v>0</v>
      </c>
      <c r="G32" s="56">
        <f>E32+F32</f>
        <v>0</v>
      </c>
      <c r="H32">
        <v>33036</v>
      </c>
    </row>
    <row r="33" spans="2:8" ht="12.75">
      <c r="B33" s="45" t="s">
        <v>132</v>
      </c>
      <c r="C33" s="109">
        <v>70000</v>
      </c>
      <c r="D33" s="2">
        <v>70000</v>
      </c>
      <c r="E33" s="132">
        <f t="shared" si="1"/>
        <v>0</v>
      </c>
      <c r="F33" s="2">
        <v>0</v>
      </c>
      <c r="G33" s="56">
        <f>E33+F33</f>
        <v>0</v>
      </c>
      <c r="H33">
        <v>33339</v>
      </c>
    </row>
    <row r="34" spans="2:8" ht="12.75">
      <c r="B34" s="45" t="s">
        <v>66</v>
      </c>
      <c r="C34" s="109">
        <v>1963016</v>
      </c>
      <c r="D34" s="2">
        <v>1912984</v>
      </c>
      <c r="E34" s="132">
        <f t="shared" si="1"/>
        <v>50032</v>
      </c>
      <c r="F34" s="2">
        <v>0</v>
      </c>
      <c r="G34" s="56">
        <f t="shared" si="2"/>
        <v>50032</v>
      </c>
      <c r="H34">
        <v>33435</v>
      </c>
    </row>
    <row r="35" spans="2:8" ht="12.75">
      <c r="B35" s="45" t="s">
        <v>83</v>
      </c>
      <c r="C35" s="109">
        <v>7010930.8</v>
      </c>
      <c r="D35" s="2">
        <v>7010930.8</v>
      </c>
      <c r="E35" s="132">
        <f t="shared" si="1"/>
        <v>0</v>
      </c>
      <c r="F35" s="2">
        <v>0</v>
      </c>
      <c r="G35" s="56">
        <f t="shared" si="2"/>
        <v>0</v>
      </c>
      <c r="H35">
        <v>33123</v>
      </c>
    </row>
    <row r="36" spans="2:7" ht="12.75" hidden="1">
      <c r="B36" s="47" t="s">
        <v>53</v>
      </c>
      <c r="C36" s="109"/>
      <c r="D36" s="2"/>
      <c r="E36" s="132">
        <f t="shared" si="1"/>
        <v>0</v>
      </c>
      <c r="F36" s="2"/>
      <c r="G36" s="56">
        <f t="shared" si="2"/>
        <v>0</v>
      </c>
    </row>
    <row r="37" spans="2:8" ht="12.75">
      <c r="B37" s="45" t="s">
        <v>115</v>
      </c>
      <c r="C37" s="109">
        <v>81696</v>
      </c>
      <c r="D37" s="2">
        <v>81696</v>
      </c>
      <c r="E37" s="132">
        <f t="shared" si="1"/>
        <v>0</v>
      </c>
      <c r="F37" s="2">
        <v>0</v>
      </c>
      <c r="G37" s="56">
        <f t="shared" si="2"/>
        <v>0</v>
      </c>
      <c r="H37">
        <v>33910</v>
      </c>
    </row>
    <row r="38" spans="2:8" ht="12.75">
      <c r="B38" s="46" t="s">
        <v>109</v>
      </c>
      <c r="C38" s="109">
        <v>5483459.63</v>
      </c>
      <c r="D38" s="2">
        <f>6013469.58-215064.96-978173.23-27499.41-83715</f>
        <v>4709016.98</v>
      </c>
      <c r="E38" s="159">
        <f t="shared" si="1"/>
        <v>774442.6499999994</v>
      </c>
      <c r="F38" s="2">
        <v>0</v>
      </c>
      <c r="G38" s="56">
        <v>0</v>
      </c>
      <c r="H38">
        <v>33007</v>
      </c>
    </row>
    <row r="39" spans="2:8" ht="12.75" hidden="1">
      <c r="B39" s="46" t="s">
        <v>67</v>
      </c>
      <c r="C39" s="109"/>
      <c r="D39" s="2"/>
      <c r="E39" s="131">
        <f t="shared" si="1"/>
        <v>0</v>
      </c>
      <c r="F39" s="2"/>
      <c r="G39" s="56">
        <f t="shared" si="2"/>
        <v>0</v>
      </c>
      <c r="H39">
        <v>33264</v>
      </c>
    </row>
    <row r="40" spans="2:8" ht="12.75" hidden="1">
      <c r="B40" s="46" t="s">
        <v>68</v>
      </c>
      <c r="C40" s="109"/>
      <c r="D40" s="2"/>
      <c r="E40" s="132">
        <f t="shared" si="1"/>
        <v>0</v>
      </c>
      <c r="F40" s="2"/>
      <c r="G40" s="56">
        <f t="shared" si="2"/>
        <v>0</v>
      </c>
      <c r="H40">
        <v>33014</v>
      </c>
    </row>
    <row r="41" spans="2:8" ht="12.75" hidden="1">
      <c r="B41" s="46" t="s">
        <v>52</v>
      </c>
      <c r="C41" s="109"/>
      <c r="D41" s="2"/>
      <c r="E41" s="132">
        <f t="shared" si="1"/>
        <v>0</v>
      </c>
      <c r="F41" s="2"/>
      <c r="G41" s="56">
        <f t="shared" si="2"/>
        <v>0</v>
      </c>
      <c r="H41">
        <v>33002</v>
      </c>
    </row>
    <row r="42" spans="2:8" ht="12.75">
      <c r="B42" s="46" t="s">
        <v>65</v>
      </c>
      <c r="C42" s="163">
        <v>159648996.94</v>
      </c>
      <c r="D42" s="2">
        <f>122560003.26-20342604.79-10219543.48-18360146.32</f>
        <v>73637708.66999999</v>
      </c>
      <c r="E42" s="159">
        <f t="shared" si="1"/>
        <v>86011288.27000001</v>
      </c>
      <c r="F42" s="2">
        <v>0</v>
      </c>
      <c r="G42" s="56">
        <v>0</v>
      </c>
      <c r="H42">
        <v>33006</v>
      </c>
    </row>
    <row r="43" spans="2:8" ht="12.75">
      <c r="B43" s="46" t="s">
        <v>143</v>
      </c>
      <c r="C43" s="163">
        <v>66490875</v>
      </c>
      <c r="D43" s="2">
        <v>0</v>
      </c>
      <c r="E43" s="159">
        <f t="shared" si="1"/>
        <v>66490875</v>
      </c>
      <c r="F43" s="2">
        <v>0</v>
      </c>
      <c r="G43" s="56">
        <v>0</v>
      </c>
      <c r="H43" s="177">
        <v>33030.33926</v>
      </c>
    </row>
    <row r="44" spans="2:8" ht="12.75">
      <c r="B44" s="46" t="s">
        <v>144</v>
      </c>
      <c r="C44" s="109">
        <v>57112080.63</v>
      </c>
      <c r="D44" s="2">
        <f>30953032.58-15621833.42</f>
        <v>15331199.159999998</v>
      </c>
      <c r="E44" s="159">
        <f t="shared" si="1"/>
        <v>41780881.470000006</v>
      </c>
      <c r="F44" s="2">
        <v>0</v>
      </c>
      <c r="G44" s="56">
        <v>0</v>
      </c>
      <c r="H44" s="177">
        <v>33012.33887</v>
      </c>
    </row>
    <row r="45" spans="2:8" ht="12.75" hidden="1">
      <c r="B45" s="46" t="s">
        <v>54</v>
      </c>
      <c r="C45" s="109"/>
      <c r="D45" s="2"/>
      <c r="E45" s="134">
        <f t="shared" si="1"/>
        <v>0</v>
      </c>
      <c r="F45" s="2"/>
      <c r="G45" s="56">
        <v>0</v>
      </c>
      <c r="H45">
        <v>33887</v>
      </c>
    </row>
    <row r="46" spans="2:8" ht="12.75">
      <c r="B46" s="46" t="s">
        <v>128</v>
      </c>
      <c r="C46" s="109">
        <v>41120000</v>
      </c>
      <c r="D46" s="2">
        <v>41120000</v>
      </c>
      <c r="E46" s="132">
        <f t="shared" si="1"/>
        <v>0</v>
      </c>
      <c r="F46" s="2">
        <v>12650</v>
      </c>
      <c r="G46" s="56">
        <f t="shared" si="2"/>
        <v>12650</v>
      </c>
      <c r="H46">
        <v>33015</v>
      </c>
    </row>
    <row r="47" spans="2:8" ht="12.75" hidden="1">
      <c r="B47" s="46" t="s">
        <v>69</v>
      </c>
      <c r="C47" s="109"/>
      <c r="D47" s="2"/>
      <c r="E47" s="132">
        <f t="shared" si="1"/>
        <v>0</v>
      </c>
      <c r="F47" s="2"/>
      <c r="G47" s="56">
        <f t="shared" si="2"/>
        <v>0</v>
      </c>
      <c r="H47">
        <v>33016</v>
      </c>
    </row>
    <row r="48" spans="2:8" ht="12.75">
      <c r="B48" s="46" t="s">
        <v>70</v>
      </c>
      <c r="C48" s="109">
        <v>4471000</v>
      </c>
      <c r="D48" s="2">
        <v>4465000</v>
      </c>
      <c r="E48" s="132">
        <f t="shared" si="1"/>
        <v>6000</v>
      </c>
      <c r="F48" s="2">
        <v>7200</v>
      </c>
      <c r="G48" s="56">
        <f t="shared" si="2"/>
        <v>13200</v>
      </c>
      <c r="H48">
        <v>33017</v>
      </c>
    </row>
    <row r="49" spans="2:8" ht="12.75">
      <c r="B49" s="46" t="s">
        <v>71</v>
      </c>
      <c r="C49" s="109">
        <v>985960</v>
      </c>
      <c r="D49" s="2">
        <v>985960</v>
      </c>
      <c r="E49" s="132">
        <f t="shared" si="1"/>
        <v>0</v>
      </c>
      <c r="F49" s="2">
        <v>0</v>
      </c>
      <c r="G49" s="56">
        <f t="shared" si="2"/>
        <v>0</v>
      </c>
      <c r="H49">
        <v>33018</v>
      </c>
    </row>
    <row r="50" spans="2:8" ht="12.75">
      <c r="B50" s="46" t="s">
        <v>114</v>
      </c>
      <c r="C50" s="109">
        <v>16257542.66</v>
      </c>
      <c r="D50" s="2">
        <f>17388239.44-515661.01-3839262.16</f>
        <v>13033316.27</v>
      </c>
      <c r="E50" s="159">
        <f t="shared" si="1"/>
        <v>3224226.3900000006</v>
      </c>
      <c r="F50" s="2">
        <v>0</v>
      </c>
      <c r="G50" s="56">
        <v>0</v>
      </c>
      <c r="H50">
        <v>33019</v>
      </c>
    </row>
    <row r="51" spans="1:8" ht="12.75" hidden="1">
      <c r="A51">
        <v>33346</v>
      </c>
      <c r="B51" s="45" t="s">
        <v>22</v>
      </c>
      <c r="C51" s="109"/>
      <c r="D51" s="2"/>
      <c r="E51" s="132">
        <f t="shared" si="1"/>
        <v>0</v>
      </c>
      <c r="F51" s="2"/>
      <c r="G51" s="56">
        <f t="shared" si="2"/>
        <v>0</v>
      </c>
      <c r="H51">
        <v>33346</v>
      </c>
    </row>
    <row r="52" spans="1:8" ht="12.75" hidden="1">
      <c r="A52">
        <v>33714</v>
      </c>
      <c r="B52" s="45" t="s">
        <v>23</v>
      </c>
      <c r="C52" s="109"/>
      <c r="D52" s="2"/>
      <c r="E52" s="132">
        <f t="shared" si="1"/>
        <v>0</v>
      </c>
      <c r="F52" s="2"/>
      <c r="G52" s="56">
        <f t="shared" si="2"/>
        <v>0</v>
      </c>
      <c r="H52">
        <v>33714</v>
      </c>
    </row>
    <row r="53" spans="2:7" ht="12.75">
      <c r="B53" s="43" t="s">
        <v>6</v>
      </c>
      <c r="C53" s="185">
        <f>SUM(C18:C52)</f>
        <v>4749637939.66</v>
      </c>
      <c r="D53" s="21">
        <f>SUM(D18:D52)</f>
        <v>4551298654.77</v>
      </c>
      <c r="E53" s="135">
        <f>SUM(E18:E52)</f>
        <v>198339284.89000005</v>
      </c>
      <c r="F53" s="21">
        <f>SUM(F18:F52)</f>
        <v>1106163.22</v>
      </c>
      <c r="G53" s="57">
        <f>SUM(G18:G52)</f>
        <v>1163734.3299999994</v>
      </c>
    </row>
    <row r="54" spans="2:7" ht="12.75">
      <c r="B54" s="48" t="s">
        <v>145</v>
      </c>
      <c r="C54" s="112"/>
      <c r="D54" s="23"/>
      <c r="E54" s="136">
        <f>E38+E42+E43+E44+E50</f>
        <v>198281713.78000003</v>
      </c>
      <c r="F54" s="23"/>
      <c r="G54" s="29"/>
    </row>
    <row r="55" spans="2:7" ht="13.5" hidden="1" thickBot="1">
      <c r="B55" s="85" t="s">
        <v>80</v>
      </c>
      <c r="C55" s="113"/>
      <c r="D55" s="86"/>
      <c r="E55" s="137"/>
      <c r="F55" s="86"/>
      <c r="G55" s="87"/>
    </row>
    <row r="56" spans="2:7" ht="12.75">
      <c r="B56" s="84"/>
      <c r="C56" s="108"/>
      <c r="D56" s="15"/>
      <c r="E56" s="131"/>
      <c r="F56" s="15"/>
      <c r="G56" s="59"/>
    </row>
    <row r="57" spans="2:7" ht="12.75">
      <c r="B57" s="49" t="s">
        <v>7</v>
      </c>
      <c r="C57" s="108"/>
      <c r="D57" s="15"/>
      <c r="E57" s="131"/>
      <c r="F57" s="15"/>
      <c r="G57" s="59"/>
    </row>
    <row r="58" spans="2:8" ht="12.75">
      <c r="B58" s="42" t="s">
        <v>17</v>
      </c>
      <c r="C58" s="109">
        <v>166000</v>
      </c>
      <c r="D58" s="2">
        <v>166000</v>
      </c>
      <c r="E58" s="132">
        <f>C58-D58</f>
        <v>0</v>
      </c>
      <c r="F58" s="2">
        <v>0</v>
      </c>
      <c r="G58" s="56">
        <f>E58+F58</f>
        <v>0</v>
      </c>
      <c r="H58">
        <v>34053</v>
      </c>
    </row>
    <row r="59" spans="2:8" ht="12.75">
      <c r="B59" s="45" t="s">
        <v>18</v>
      </c>
      <c r="C59" s="109">
        <v>499000</v>
      </c>
      <c r="D59" s="2">
        <v>499000</v>
      </c>
      <c r="E59" s="132">
        <f>C59-D59</f>
        <v>0</v>
      </c>
      <c r="F59" s="2"/>
      <c r="G59" s="56">
        <f>E59+F59</f>
        <v>0</v>
      </c>
      <c r="H59">
        <v>34070</v>
      </c>
    </row>
    <row r="60" spans="2:7" ht="13.5" thickBot="1">
      <c r="B60" s="81" t="s">
        <v>8</v>
      </c>
      <c r="C60" s="102">
        <f>SUM(C58:C59)</f>
        <v>665000</v>
      </c>
      <c r="D60" s="82">
        <f>SUM(D58:D59)</f>
        <v>665000</v>
      </c>
      <c r="E60" s="103">
        <f>SUM(E58:E59)</f>
        <v>0</v>
      </c>
      <c r="F60" s="82">
        <f>SUM(F58:F59)</f>
        <v>0</v>
      </c>
      <c r="G60" s="83">
        <f>SUM(G58:G59)</f>
        <v>0</v>
      </c>
    </row>
    <row r="61" spans="2:7" ht="12.75">
      <c r="B61" s="49"/>
      <c r="C61" s="114"/>
      <c r="D61" s="17"/>
      <c r="E61" s="138"/>
      <c r="F61" s="17"/>
      <c r="G61" s="88"/>
    </row>
    <row r="62" spans="2:7" ht="12.75">
      <c r="B62" s="41" t="s">
        <v>24</v>
      </c>
      <c r="C62" s="115"/>
      <c r="D62" s="3"/>
      <c r="E62" s="139"/>
      <c r="F62" s="3"/>
      <c r="G62" s="60"/>
    </row>
    <row r="63" spans="2:8" ht="12.75" customHeight="1">
      <c r="B63" s="50" t="s">
        <v>84</v>
      </c>
      <c r="C63" s="116">
        <v>78810.17</v>
      </c>
      <c r="D63" s="4">
        <f>24880.15-810.22</f>
        <v>24069.93</v>
      </c>
      <c r="E63" s="142">
        <f>C63-D63</f>
        <v>54740.24</v>
      </c>
      <c r="F63" s="4"/>
      <c r="G63" s="56">
        <v>0</v>
      </c>
      <c r="H63" s="20">
        <v>17007</v>
      </c>
    </row>
    <row r="64" spans="2:8" ht="12.75" customHeight="1">
      <c r="B64" s="50" t="s">
        <v>95</v>
      </c>
      <c r="C64" s="116">
        <v>787797.19</v>
      </c>
      <c r="D64" s="4">
        <v>787797.19</v>
      </c>
      <c r="E64" s="134">
        <f>C64-D64</f>
        <v>0</v>
      </c>
      <c r="F64" s="4"/>
      <c r="G64" s="56">
        <v>0</v>
      </c>
      <c r="H64">
        <v>17883</v>
      </c>
    </row>
    <row r="65" spans="2:7" ht="12.75" customHeight="1">
      <c r="B65" s="50" t="s">
        <v>157</v>
      </c>
      <c r="C65" s="116">
        <v>4780840.02</v>
      </c>
      <c r="D65" s="4">
        <v>0</v>
      </c>
      <c r="E65" s="144">
        <f>C65-D65</f>
        <v>4780840.02</v>
      </c>
      <c r="F65" s="4"/>
      <c r="G65" s="56"/>
    </row>
    <row r="66" spans="2:7" ht="12.75">
      <c r="B66" s="43" t="s">
        <v>25</v>
      </c>
      <c r="C66" s="111">
        <f>SUM(C63:C65)</f>
        <v>5647447.38</v>
      </c>
      <c r="D66" s="21">
        <f>SUM(D63:D65)</f>
        <v>811867.12</v>
      </c>
      <c r="E66" s="135">
        <f>SUM(E63:E65)</f>
        <v>4835580.26</v>
      </c>
      <c r="F66" s="21">
        <f>SUM(F63:F64)</f>
        <v>0</v>
      </c>
      <c r="G66" s="57">
        <f>SUM(G63:G64)</f>
        <v>0</v>
      </c>
    </row>
    <row r="67" spans="2:7" ht="12.75">
      <c r="B67" s="48" t="s">
        <v>145</v>
      </c>
      <c r="C67" s="112"/>
      <c r="D67" s="23"/>
      <c r="E67" s="136">
        <f>E63</f>
        <v>54740.24</v>
      </c>
      <c r="F67" s="23"/>
      <c r="G67" s="29"/>
    </row>
    <row r="68" spans="2:7" ht="13.5" thickBot="1">
      <c r="B68" s="170" t="s">
        <v>147</v>
      </c>
      <c r="C68" s="122"/>
      <c r="D68" s="92"/>
      <c r="E68" s="145">
        <f>E66-E67</f>
        <v>4780840.02</v>
      </c>
      <c r="F68" s="92"/>
      <c r="G68" s="93"/>
    </row>
    <row r="69" spans="2:7" ht="12.75">
      <c r="B69" s="49"/>
      <c r="C69" s="114"/>
      <c r="D69" s="17"/>
      <c r="E69" s="138"/>
      <c r="F69" s="17"/>
      <c r="G69" s="88"/>
    </row>
    <row r="70" spans="2:7" ht="12.75" hidden="1">
      <c r="B70" s="49" t="s">
        <v>50</v>
      </c>
      <c r="C70" s="108"/>
      <c r="D70" s="15"/>
      <c r="E70" s="131"/>
      <c r="F70" s="15"/>
      <c r="G70" s="59"/>
    </row>
    <row r="71" spans="2:8" ht="12.75" hidden="1">
      <c r="B71" s="42" t="s">
        <v>72</v>
      </c>
      <c r="C71" s="109"/>
      <c r="D71" s="2"/>
      <c r="E71" s="140">
        <f>C71-D71</f>
        <v>0</v>
      </c>
      <c r="F71" s="2"/>
      <c r="G71" s="56">
        <f>E71+F71</f>
        <v>0</v>
      </c>
      <c r="H71" s="20">
        <v>61</v>
      </c>
    </row>
    <row r="72" spans="2:7" ht="13.5" hidden="1" thickBot="1">
      <c r="B72" s="81" t="s">
        <v>51</v>
      </c>
      <c r="C72" s="102">
        <f>SUM(C71:C71)</f>
        <v>0</v>
      </c>
      <c r="D72" s="82">
        <f>SUM(D71:D71)</f>
        <v>0</v>
      </c>
      <c r="E72" s="103">
        <f>SUM(E71:E71)</f>
        <v>0</v>
      </c>
      <c r="F72" s="82">
        <f>SUM(F71:F71)</f>
        <v>0</v>
      </c>
      <c r="G72" s="83">
        <f>SUM(G71:G71)</f>
        <v>0</v>
      </c>
    </row>
    <row r="73" spans="2:7" ht="12.75" hidden="1">
      <c r="B73" s="49"/>
      <c r="C73" s="114"/>
      <c r="D73" s="17"/>
      <c r="E73" s="138"/>
      <c r="F73" s="17"/>
      <c r="G73" s="88"/>
    </row>
    <row r="74" spans="2:7" ht="12.75">
      <c r="B74" s="41" t="s">
        <v>11</v>
      </c>
      <c r="C74" s="115"/>
      <c r="D74" s="3"/>
      <c r="E74" s="139"/>
      <c r="F74" s="3"/>
      <c r="G74" s="60"/>
    </row>
    <row r="75" spans="2:8" ht="12.75">
      <c r="B75" s="51" t="s">
        <v>28</v>
      </c>
      <c r="C75" s="116">
        <v>24000</v>
      </c>
      <c r="D75" s="4">
        <v>24000</v>
      </c>
      <c r="E75" s="140">
        <f>C75-D75</f>
        <v>0</v>
      </c>
      <c r="F75" s="26">
        <v>1487</v>
      </c>
      <c r="G75" s="56">
        <f>E75+F75</f>
        <v>1487</v>
      </c>
      <c r="H75">
        <v>35063</v>
      </c>
    </row>
    <row r="76" spans="2:7" ht="13.5" thickBot="1">
      <c r="B76" s="81" t="s">
        <v>12</v>
      </c>
      <c r="C76" s="102">
        <f>C75</f>
        <v>24000</v>
      </c>
      <c r="D76" s="82">
        <f>D75</f>
        <v>24000</v>
      </c>
      <c r="E76" s="103">
        <f>E75</f>
        <v>0</v>
      </c>
      <c r="F76" s="82">
        <f>F75</f>
        <v>1487</v>
      </c>
      <c r="G76" s="83">
        <f>G75</f>
        <v>1487</v>
      </c>
    </row>
    <row r="77" spans="2:7" ht="12.75" customHeight="1">
      <c r="B77" s="31"/>
      <c r="C77" s="117"/>
      <c r="D77" s="66"/>
      <c r="E77" s="141"/>
      <c r="F77" s="66"/>
      <c r="G77" s="32"/>
    </row>
    <row r="78" spans="2:7" ht="12.75">
      <c r="B78" s="41" t="s">
        <v>42</v>
      </c>
      <c r="C78" s="109"/>
      <c r="D78" s="2"/>
      <c r="E78" s="132"/>
      <c r="F78" s="2"/>
      <c r="G78" s="56"/>
    </row>
    <row r="79" spans="2:9" ht="12.75">
      <c r="B79" s="42" t="s">
        <v>92</v>
      </c>
      <c r="C79" s="109">
        <v>5237000</v>
      </c>
      <c r="D79" s="2">
        <v>5212960</v>
      </c>
      <c r="E79" s="140">
        <f>C79-D79</f>
        <v>24040</v>
      </c>
      <c r="F79" s="2">
        <v>3325</v>
      </c>
      <c r="G79" s="56">
        <f>E79+F79</f>
        <v>27365</v>
      </c>
      <c r="H79" s="27">
        <v>14004</v>
      </c>
      <c r="I79" s="16"/>
    </row>
    <row r="80" spans="2:9" ht="12.75">
      <c r="B80" s="45" t="s">
        <v>91</v>
      </c>
      <c r="C80" s="109">
        <v>1058000</v>
      </c>
      <c r="D80" s="22">
        <v>1024235</v>
      </c>
      <c r="E80" s="140">
        <f>C80-D80</f>
        <v>33765</v>
      </c>
      <c r="F80" s="2">
        <v>20080</v>
      </c>
      <c r="G80" s="56">
        <f>E80+F80</f>
        <v>53845</v>
      </c>
      <c r="H80" s="27">
        <v>14005</v>
      </c>
      <c r="I80" s="16"/>
    </row>
    <row r="81" spans="2:9" ht="12.75">
      <c r="B81" s="101" t="s">
        <v>88</v>
      </c>
      <c r="C81" s="188">
        <f>910264.18-126264</f>
        <v>784000.18</v>
      </c>
      <c r="D81" s="100">
        <f>514223.64-326.32</f>
        <v>513897.32</v>
      </c>
      <c r="E81" s="142">
        <f>C81-D81</f>
        <v>270102.86000000004</v>
      </c>
      <c r="F81" s="2"/>
      <c r="G81" s="56">
        <v>0</v>
      </c>
      <c r="H81" s="27" t="s">
        <v>86</v>
      </c>
      <c r="I81" s="16"/>
    </row>
    <row r="82" spans="2:9" ht="12.75">
      <c r="B82" s="101" t="s">
        <v>161</v>
      </c>
      <c r="C82" s="188">
        <v>126264</v>
      </c>
      <c r="D82" s="100">
        <v>0</v>
      </c>
      <c r="E82" s="144">
        <f>C82-D82</f>
        <v>126264</v>
      </c>
      <c r="F82" s="2"/>
      <c r="G82" s="56"/>
      <c r="H82" s="27"/>
      <c r="I82" s="16"/>
    </row>
    <row r="83" spans="2:9" ht="12.75">
      <c r="B83" s="101" t="s">
        <v>89</v>
      </c>
      <c r="C83" s="118">
        <v>2223855.14</v>
      </c>
      <c r="D83" s="100">
        <f>4172053.28-1949208.57</f>
        <v>2222844.71</v>
      </c>
      <c r="E83" s="142">
        <f>C83-D83</f>
        <v>1010.4300000001676</v>
      </c>
      <c r="F83" s="2"/>
      <c r="G83" s="56">
        <v>0</v>
      </c>
      <c r="H83" s="27" t="s">
        <v>87</v>
      </c>
      <c r="I83" s="16"/>
    </row>
    <row r="84" spans="2:7" ht="13.5" thickBot="1">
      <c r="B84" s="81" t="s">
        <v>43</v>
      </c>
      <c r="C84" s="102">
        <f>SUM(C79:C83)</f>
        <v>9429119.32</v>
      </c>
      <c r="D84" s="82">
        <f>SUM(D79:D83)</f>
        <v>8973937.030000001</v>
      </c>
      <c r="E84" s="103">
        <f>SUM(E79:E83)</f>
        <v>455182.2900000002</v>
      </c>
      <c r="F84" s="82">
        <f>SUM(F79:F83)</f>
        <v>23405</v>
      </c>
      <c r="G84" s="83">
        <f>SUM(G79:G83)</f>
        <v>81210</v>
      </c>
    </row>
    <row r="85" spans="2:7" ht="12.75">
      <c r="B85" s="48" t="s">
        <v>145</v>
      </c>
      <c r="C85" s="112"/>
      <c r="D85" s="14"/>
      <c r="E85" s="136">
        <f>E81+E83</f>
        <v>271113.2900000002</v>
      </c>
      <c r="F85" s="13"/>
      <c r="G85" s="29"/>
    </row>
    <row r="86" spans="2:7" ht="13.5" thickBot="1">
      <c r="B86" s="170" t="s">
        <v>147</v>
      </c>
      <c r="C86" s="171"/>
      <c r="D86" s="172"/>
      <c r="E86" s="173">
        <f>E82</f>
        <v>126264</v>
      </c>
      <c r="F86" s="172"/>
      <c r="G86" s="174"/>
    </row>
    <row r="87" spans="2:7" ht="12.75">
      <c r="B87" s="49"/>
      <c r="C87" s="114"/>
      <c r="D87" s="17"/>
      <c r="E87" s="138"/>
      <c r="F87" s="17"/>
      <c r="G87" s="88"/>
    </row>
    <row r="88" spans="2:7" ht="12.75">
      <c r="B88" s="41" t="s">
        <v>19</v>
      </c>
      <c r="C88" s="115"/>
      <c r="D88" s="3"/>
      <c r="E88" s="139"/>
      <c r="F88" s="3"/>
      <c r="G88" s="60"/>
    </row>
    <row r="89" spans="2:8" ht="12.75">
      <c r="B89" s="42" t="s">
        <v>73</v>
      </c>
      <c r="C89" s="109">
        <v>6194391</v>
      </c>
      <c r="D89" s="2">
        <v>6194391</v>
      </c>
      <c r="E89" s="140">
        <f aca="true" t="shared" si="3" ref="E89:E94">C89-D89</f>
        <v>0</v>
      </c>
      <c r="F89" s="2"/>
      <c r="G89" s="56"/>
      <c r="H89">
        <v>13307</v>
      </c>
    </row>
    <row r="90" spans="2:9" ht="12.75">
      <c r="B90" s="42" t="s">
        <v>105</v>
      </c>
      <c r="C90" s="116">
        <v>10064472.95</v>
      </c>
      <c r="D90" s="24">
        <f>7931592.14-1655890.98</f>
        <v>6275701.16</v>
      </c>
      <c r="E90" s="142">
        <f t="shared" si="3"/>
        <v>3788771.789999999</v>
      </c>
      <c r="F90" s="2"/>
      <c r="G90" s="56"/>
      <c r="H90">
        <v>13233</v>
      </c>
      <c r="I90">
        <v>2315302</v>
      </c>
    </row>
    <row r="91" spans="2:9" ht="12.75">
      <c r="B91" s="42" t="s">
        <v>106</v>
      </c>
      <c r="C91" s="116">
        <v>9652544.13</v>
      </c>
      <c r="D91" s="24">
        <f>8467649.93-1723830.5</f>
        <v>6743819.43</v>
      </c>
      <c r="E91" s="142">
        <f t="shared" si="3"/>
        <v>2908724.700000001</v>
      </c>
      <c r="F91" s="2"/>
      <c r="G91" s="56"/>
      <c r="H91">
        <v>13233</v>
      </c>
      <c r="I91">
        <v>2314802</v>
      </c>
    </row>
    <row r="92" spans="2:9" ht="12.75">
      <c r="B92" s="42" t="s">
        <v>107</v>
      </c>
      <c r="C92" s="116">
        <v>10227567.12</v>
      </c>
      <c r="D92" s="4">
        <f>8949815.09-1633690.02</f>
        <v>7316125.07</v>
      </c>
      <c r="E92" s="142">
        <f t="shared" si="3"/>
        <v>2911442.049999999</v>
      </c>
      <c r="F92" s="2"/>
      <c r="G92" s="56"/>
      <c r="H92">
        <v>13233</v>
      </c>
      <c r="I92">
        <v>2314702</v>
      </c>
    </row>
    <row r="93" spans="2:9" ht="12.75">
      <c r="B93" s="42" t="s">
        <v>108</v>
      </c>
      <c r="C93" s="116">
        <v>858004.08</v>
      </c>
      <c r="D93" s="4">
        <f>1096145.21-275383.12</f>
        <v>820762.09</v>
      </c>
      <c r="E93" s="142">
        <f t="shared" si="3"/>
        <v>37241.98999999999</v>
      </c>
      <c r="F93" s="2"/>
      <c r="G93" s="56"/>
      <c r="H93">
        <v>13233</v>
      </c>
      <c r="I93">
        <v>23133</v>
      </c>
    </row>
    <row r="94" spans="2:9" ht="12.75">
      <c r="B94" s="42" t="s">
        <v>41</v>
      </c>
      <c r="C94" s="116">
        <v>86507255.33</v>
      </c>
      <c r="D94" s="4">
        <f>85054676.82-15590384.13</f>
        <v>69464292.69</v>
      </c>
      <c r="E94" s="159">
        <f t="shared" si="3"/>
        <v>17042962.64</v>
      </c>
      <c r="F94" s="2"/>
      <c r="G94" s="56"/>
      <c r="H94">
        <v>13233</v>
      </c>
      <c r="I94">
        <v>23146</v>
      </c>
    </row>
    <row r="95" spans="2:7" ht="12.75">
      <c r="B95" s="43" t="s">
        <v>20</v>
      </c>
      <c r="C95" s="111">
        <f>SUM(C89:C94)</f>
        <v>123504234.60999998</v>
      </c>
      <c r="D95" s="21">
        <f>SUM(D89:D94)</f>
        <v>96815091.44</v>
      </c>
      <c r="E95" s="135">
        <f>SUM(E89:E94)</f>
        <v>26689143.17</v>
      </c>
      <c r="F95" s="21">
        <f>SUM(F89:F94)</f>
        <v>0</v>
      </c>
      <c r="G95" s="57">
        <f>SUM(G89:G94)</f>
        <v>0</v>
      </c>
    </row>
    <row r="96" spans="2:7" ht="12.75">
      <c r="B96" s="48" t="s">
        <v>145</v>
      </c>
      <c r="C96" s="112"/>
      <c r="D96" s="14"/>
      <c r="E96" s="136">
        <f>+E94++E90+E91+E92+E93</f>
        <v>26689143.169999998</v>
      </c>
      <c r="F96" s="13"/>
      <c r="G96" s="29"/>
    </row>
    <row r="97" spans="2:7" ht="13.5" hidden="1" thickBot="1">
      <c r="B97" s="85" t="s">
        <v>81</v>
      </c>
      <c r="C97" s="113"/>
      <c r="D97" s="86"/>
      <c r="E97" s="137"/>
      <c r="F97" s="86"/>
      <c r="G97" s="87"/>
    </row>
    <row r="98" spans="2:7" ht="12.75">
      <c r="B98" s="89"/>
      <c r="C98" s="119"/>
      <c r="D98" s="25"/>
      <c r="E98" s="143"/>
      <c r="F98" s="25"/>
      <c r="G98" s="62"/>
    </row>
    <row r="99" spans="2:7" ht="12.75">
      <c r="B99" s="41" t="s">
        <v>55</v>
      </c>
      <c r="C99" s="115"/>
      <c r="D99" s="3"/>
      <c r="E99" s="139"/>
      <c r="F99" s="3"/>
      <c r="G99" s="60"/>
    </row>
    <row r="100" spans="2:9" ht="12.75">
      <c r="B100" s="42" t="s">
        <v>117</v>
      </c>
      <c r="C100" s="116">
        <v>254602570</v>
      </c>
      <c r="D100" s="4">
        <v>254602570</v>
      </c>
      <c r="E100" s="140">
        <f>C100-D100</f>
        <v>0</v>
      </c>
      <c r="F100" s="3">
        <v>0</v>
      </c>
      <c r="G100" s="60">
        <v>0</v>
      </c>
      <c r="H100">
        <v>27355</v>
      </c>
      <c r="I100" s="16"/>
    </row>
    <row r="101" spans="2:9" ht="12.75" hidden="1">
      <c r="B101" s="98" t="s">
        <v>85</v>
      </c>
      <c r="C101" s="120"/>
      <c r="D101" s="99"/>
      <c r="E101" s="140">
        <f>C101-D101</f>
        <v>0</v>
      </c>
      <c r="F101" s="26"/>
      <c r="G101" s="56">
        <f>E101+F101</f>
        <v>0</v>
      </c>
      <c r="H101">
        <v>27001</v>
      </c>
      <c r="I101" s="16"/>
    </row>
    <row r="102" spans="2:7" ht="13.5" thickBot="1">
      <c r="B102" s="81" t="s">
        <v>57</v>
      </c>
      <c r="C102" s="102">
        <f>C100+C101</f>
        <v>254602570</v>
      </c>
      <c r="D102" s="82">
        <f>D100+D101</f>
        <v>254602570</v>
      </c>
      <c r="E102" s="103">
        <f>E100+E101</f>
        <v>0</v>
      </c>
      <c r="F102" s="82">
        <f>F100+F101</f>
        <v>0</v>
      </c>
      <c r="G102" s="83">
        <f>G100+G101</f>
        <v>0</v>
      </c>
    </row>
    <row r="103" spans="2:7" ht="12.75">
      <c r="B103" s="89"/>
      <c r="C103" s="119"/>
      <c r="D103" s="25"/>
      <c r="E103" s="143"/>
      <c r="F103" s="25"/>
      <c r="G103" s="62"/>
    </row>
    <row r="104" spans="2:7" ht="12.75">
      <c r="B104" s="41" t="s">
        <v>56</v>
      </c>
      <c r="C104" s="109"/>
      <c r="D104" s="2"/>
      <c r="E104" s="132"/>
      <c r="F104" s="2"/>
      <c r="G104" s="56"/>
    </row>
    <row r="105" spans="2:8" ht="12.75">
      <c r="B105" s="42" t="s">
        <v>74</v>
      </c>
      <c r="C105" s="109">
        <v>72491733.37</v>
      </c>
      <c r="D105" s="2">
        <v>72491733.37</v>
      </c>
      <c r="E105" s="140">
        <f>C105-D105</f>
        <v>0</v>
      </c>
      <c r="F105" s="2"/>
      <c r="G105" s="56">
        <f>E105+F105</f>
        <v>0</v>
      </c>
      <c r="H105">
        <v>22777</v>
      </c>
    </row>
    <row r="106" spans="2:8" ht="12.75">
      <c r="B106" s="45" t="s">
        <v>75</v>
      </c>
      <c r="C106" s="109">
        <v>38564364</v>
      </c>
      <c r="D106" s="2">
        <v>38564364</v>
      </c>
      <c r="E106" s="140">
        <f>C106-D106</f>
        <v>0</v>
      </c>
      <c r="F106" s="2"/>
      <c r="G106" s="56">
        <f>E106+F106</f>
        <v>0</v>
      </c>
      <c r="H106">
        <v>22777</v>
      </c>
    </row>
    <row r="107" spans="2:7" ht="13.5" thickBot="1">
      <c r="B107" s="81" t="s">
        <v>58</v>
      </c>
      <c r="C107" s="102">
        <f>SUM(C105:C106)</f>
        <v>111056097.37</v>
      </c>
      <c r="D107" s="82">
        <f>SUM(D105:D106)</f>
        <v>111056097.37</v>
      </c>
      <c r="E107" s="103">
        <f>SUM(E105:E106)</f>
        <v>0</v>
      </c>
      <c r="F107" s="82">
        <f>SUM(F105:F106)</f>
        <v>0</v>
      </c>
      <c r="G107" s="83">
        <f>SUM(G105:G106)</f>
        <v>0</v>
      </c>
    </row>
    <row r="108" spans="2:7" s="158" customFormat="1" ht="12.75">
      <c r="B108" s="153"/>
      <c r="C108" s="154"/>
      <c r="D108" s="155"/>
      <c r="E108" s="156"/>
      <c r="F108" s="155"/>
      <c r="G108" s="157"/>
    </row>
    <row r="109" spans="2:7" ht="12.75">
      <c r="B109" s="41" t="s">
        <v>93</v>
      </c>
      <c r="C109" s="115"/>
      <c r="D109" s="3"/>
      <c r="E109" s="139"/>
      <c r="F109" s="19"/>
      <c r="G109" s="61"/>
    </row>
    <row r="110" spans="2:8" ht="12.75">
      <c r="B110" s="42" t="s">
        <v>118</v>
      </c>
      <c r="C110" s="116">
        <v>2125306.85</v>
      </c>
      <c r="D110" s="4">
        <v>0</v>
      </c>
      <c r="E110" s="144">
        <f>C110-D110</f>
        <v>2125306.85</v>
      </c>
      <c r="F110" s="19"/>
      <c r="G110" s="61"/>
      <c r="H110">
        <v>15319</v>
      </c>
    </row>
    <row r="111" spans="2:8" ht="12.75">
      <c r="B111" s="42" t="s">
        <v>149</v>
      </c>
      <c r="C111" s="116">
        <v>3749275.52</v>
      </c>
      <c r="D111" s="4">
        <v>0</v>
      </c>
      <c r="E111" s="144">
        <f>C111-D111</f>
        <v>3749275.52</v>
      </c>
      <c r="F111" s="19"/>
      <c r="G111" s="61"/>
      <c r="H111">
        <v>15835</v>
      </c>
    </row>
    <row r="112" spans="2:7" ht="12.75">
      <c r="B112" s="53" t="s">
        <v>94</v>
      </c>
      <c r="C112" s="111">
        <f>SUM(C110:C111)</f>
        <v>5874582.37</v>
      </c>
      <c r="D112" s="21">
        <f>SUM(D110:D111)</f>
        <v>0</v>
      </c>
      <c r="E112" s="135">
        <f>SUM(E110:E111)</f>
        <v>5874582.37</v>
      </c>
      <c r="F112" s="21">
        <f>SUM(F110:F111)</f>
        <v>0</v>
      </c>
      <c r="G112" s="57">
        <f>SUM(G110:G111)</f>
        <v>0</v>
      </c>
    </row>
    <row r="113" spans="2:7" ht="13.5" thickBot="1">
      <c r="B113" s="170" t="s">
        <v>147</v>
      </c>
      <c r="C113" s="171"/>
      <c r="D113" s="172"/>
      <c r="E113" s="173">
        <f>E112</f>
        <v>5874582.37</v>
      </c>
      <c r="F113" s="172"/>
      <c r="G113" s="174"/>
    </row>
    <row r="114" spans="2:7" ht="12.75">
      <c r="B114" s="41"/>
      <c r="C114" s="115"/>
      <c r="D114" s="3"/>
      <c r="E114" s="139"/>
      <c r="F114" s="3"/>
      <c r="G114" s="60"/>
    </row>
    <row r="115" spans="2:7" ht="12.75">
      <c r="B115" s="41" t="s">
        <v>34</v>
      </c>
      <c r="C115" s="115"/>
      <c r="D115" s="3"/>
      <c r="E115" s="139"/>
      <c r="F115" s="3"/>
      <c r="G115" s="60"/>
    </row>
    <row r="116" spans="2:8" ht="12.75">
      <c r="B116" s="42" t="s">
        <v>110</v>
      </c>
      <c r="C116" s="121">
        <v>2613101.51</v>
      </c>
      <c r="D116" s="26">
        <f>1706383.08-13962.22</f>
        <v>1692420.86</v>
      </c>
      <c r="E116" s="142">
        <f>C116-D116</f>
        <v>920680.6499999997</v>
      </c>
      <c r="F116" s="3"/>
      <c r="G116" s="60"/>
      <c r="H116">
        <v>95113</v>
      </c>
    </row>
    <row r="117" spans="2:9" ht="12.75" hidden="1">
      <c r="B117" s="42"/>
      <c r="C117" s="116"/>
      <c r="D117" s="4"/>
      <c r="E117" s="134">
        <f>C117-D117</f>
        <v>0</v>
      </c>
      <c r="F117" s="3"/>
      <c r="G117" s="56">
        <v>0</v>
      </c>
      <c r="H117" s="28">
        <v>95206</v>
      </c>
      <c r="I117" s="16">
        <v>23137</v>
      </c>
    </row>
    <row r="118" spans="2:9" ht="12.75">
      <c r="B118" s="42" t="s">
        <v>111</v>
      </c>
      <c r="C118" s="184">
        <v>3388090.98</v>
      </c>
      <c r="D118" s="4">
        <v>3361702.81</v>
      </c>
      <c r="E118" s="142">
        <f>C118-D118</f>
        <v>26388.169999999925</v>
      </c>
      <c r="F118" s="3"/>
      <c r="G118" s="56"/>
      <c r="H118" s="28">
        <v>95823</v>
      </c>
      <c r="I118" s="16"/>
    </row>
    <row r="119" spans="2:9" ht="12.75">
      <c r="B119" s="42" t="s">
        <v>156</v>
      </c>
      <c r="C119" s="116">
        <v>92514331.9</v>
      </c>
      <c r="D119" s="24">
        <v>0</v>
      </c>
      <c r="E119" s="144">
        <f>C119-D119</f>
        <v>92514331.9</v>
      </c>
      <c r="F119" s="3"/>
      <c r="G119" s="56"/>
      <c r="H119" s="183">
        <v>95113.95823</v>
      </c>
      <c r="I119" s="16"/>
    </row>
    <row r="120" spans="2:7" ht="12.75">
      <c r="B120" s="53" t="s">
        <v>35</v>
      </c>
      <c r="C120" s="111">
        <f>SUM(C116:C119)</f>
        <v>98515524.39</v>
      </c>
      <c r="D120" s="21">
        <f>SUM(D116:D119)</f>
        <v>5054123.67</v>
      </c>
      <c r="E120" s="21">
        <f>SUM(E116:E119)</f>
        <v>93461400.72</v>
      </c>
      <c r="F120" s="21">
        <f>SUM(F116:F119)</f>
        <v>0</v>
      </c>
      <c r="G120" s="57">
        <f>SUM(G116:G119)</f>
        <v>0</v>
      </c>
    </row>
    <row r="121" spans="2:7" ht="13.5" thickBot="1">
      <c r="B121" s="48" t="s">
        <v>145</v>
      </c>
      <c r="C121" s="112"/>
      <c r="D121" s="14"/>
      <c r="E121" s="136">
        <f>E116+E118</f>
        <v>947068.8199999996</v>
      </c>
      <c r="F121" s="14"/>
      <c r="G121" s="29"/>
    </row>
    <row r="122" spans="2:7" ht="13.5" hidden="1" thickBot="1">
      <c r="B122" s="85" t="s">
        <v>148</v>
      </c>
      <c r="C122" s="113"/>
      <c r="D122" s="86"/>
      <c r="E122" s="137"/>
      <c r="F122" s="86"/>
      <c r="G122" s="87"/>
    </row>
    <row r="123" spans="2:7" ht="13.5" thickBot="1">
      <c r="B123" s="91" t="s">
        <v>147</v>
      </c>
      <c r="C123" s="166"/>
      <c r="D123" s="167"/>
      <c r="E123" s="168">
        <f>E119</f>
        <v>92514331.9</v>
      </c>
      <c r="F123" s="167"/>
      <c r="G123" s="169"/>
    </row>
    <row r="124" spans="2:7" ht="12.75">
      <c r="B124" s="89"/>
      <c r="C124" s="119"/>
      <c r="D124" s="25"/>
      <c r="E124" s="143"/>
      <c r="F124" s="25"/>
      <c r="G124" s="62"/>
    </row>
    <row r="125" spans="2:7" ht="12.75">
      <c r="B125" s="41" t="s">
        <v>44</v>
      </c>
      <c r="C125" s="115"/>
      <c r="D125" s="3"/>
      <c r="E125" s="139"/>
      <c r="F125" s="19"/>
      <c r="G125" s="61"/>
    </row>
    <row r="126" spans="2:8" ht="12.75">
      <c r="B126" s="42" t="s">
        <v>76</v>
      </c>
      <c r="C126" s="116">
        <v>4248000</v>
      </c>
      <c r="D126" s="4">
        <v>4247999.99</v>
      </c>
      <c r="E126" s="140">
        <f>C126-D126</f>
        <v>0.009999999776482582</v>
      </c>
      <c r="F126" s="19"/>
      <c r="G126" s="56">
        <f>E126+F126</f>
        <v>0.009999999776482582</v>
      </c>
      <c r="H126">
        <v>97573</v>
      </c>
    </row>
    <row r="127" spans="2:7" ht="13.5" thickBot="1">
      <c r="B127" s="90" t="s">
        <v>45</v>
      </c>
      <c r="C127" s="102">
        <f>SUM(C126:C126)</f>
        <v>4248000</v>
      </c>
      <c r="D127" s="82">
        <f>SUM(D126:D126)</f>
        <v>4247999.99</v>
      </c>
      <c r="E127" s="103">
        <f>SUM(E126:E126)</f>
        <v>0.009999999776482582</v>
      </c>
      <c r="F127" s="82">
        <f>SUM(F126:F126)</f>
        <v>0</v>
      </c>
      <c r="G127" s="179">
        <f>SUM(G126:G126)</f>
        <v>0.009999999776482582</v>
      </c>
    </row>
    <row r="128" spans="2:7" ht="12.75">
      <c r="B128" s="89"/>
      <c r="C128" s="119"/>
      <c r="D128" s="25"/>
      <c r="E128" s="143"/>
      <c r="F128" s="25"/>
      <c r="G128" s="62"/>
    </row>
    <row r="129" spans="2:7" ht="12.75">
      <c r="B129" s="41" t="s">
        <v>112</v>
      </c>
      <c r="C129" s="115"/>
      <c r="D129" s="3"/>
      <c r="E129" s="139"/>
      <c r="F129" s="19"/>
      <c r="G129" s="61"/>
    </row>
    <row r="130" spans="2:8" ht="12.75" hidden="1">
      <c r="B130" s="52" t="s">
        <v>113</v>
      </c>
      <c r="C130" s="116"/>
      <c r="D130" s="4">
        <v>0</v>
      </c>
      <c r="E130" s="134">
        <f>C130-D130</f>
        <v>0</v>
      </c>
      <c r="F130" s="19">
        <v>0</v>
      </c>
      <c r="G130" s="61">
        <v>0</v>
      </c>
      <c r="H130">
        <v>85505.85501</v>
      </c>
    </row>
    <row r="131" spans="2:7" ht="12.75">
      <c r="B131" s="182" t="s">
        <v>155</v>
      </c>
      <c r="C131" s="116">
        <v>3880667.89</v>
      </c>
      <c r="D131" s="2">
        <v>0</v>
      </c>
      <c r="E131" s="144">
        <f>C131-D131</f>
        <v>3880667.89</v>
      </c>
      <c r="F131" s="19"/>
      <c r="G131" s="61"/>
    </row>
    <row r="132" spans="2:7" ht="12.75">
      <c r="B132" s="52" t="s">
        <v>162</v>
      </c>
      <c r="C132" s="116">
        <f>7511362.08+62138481.26</f>
        <v>69649843.34</v>
      </c>
      <c r="D132" s="4">
        <v>0</v>
      </c>
      <c r="E132" s="144">
        <f>C132-D132</f>
        <v>69649843.34</v>
      </c>
      <c r="F132" s="19">
        <v>0</v>
      </c>
      <c r="G132" s="61">
        <v>0</v>
      </c>
    </row>
    <row r="133" spans="2:7" ht="12.75">
      <c r="B133" s="182" t="s">
        <v>77</v>
      </c>
      <c r="C133" s="116">
        <v>28213929.91</v>
      </c>
      <c r="D133" s="4">
        <v>28213929.91</v>
      </c>
      <c r="E133" s="134">
        <f>C133-D133</f>
        <v>0</v>
      </c>
      <c r="F133" s="19">
        <v>0</v>
      </c>
      <c r="G133" s="61">
        <v>0</v>
      </c>
    </row>
    <row r="134" spans="2:7" ht="12.75">
      <c r="B134" s="53" t="s">
        <v>46</v>
      </c>
      <c r="C134" s="111">
        <f>SUM(C130:C133)</f>
        <v>101744441.14</v>
      </c>
      <c r="D134" s="21">
        <f>SUM(D130:D133)</f>
        <v>28213929.91</v>
      </c>
      <c r="E134" s="135">
        <f>SUM(E130:E133)</f>
        <v>73530511.23</v>
      </c>
      <c r="F134" s="21">
        <f>SUM(F130:F133)</f>
        <v>0</v>
      </c>
      <c r="G134" s="57">
        <f>SUM(G130:G133)</f>
        <v>0</v>
      </c>
    </row>
    <row r="135" spans="2:7" ht="13.5" thickBot="1">
      <c r="B135" s="91" t="s">
        <v>147</v>
      </c>
      <c r="C135" s="122"/>
      <c r="D135" s="92"/>
      <c r="E135" s="145">
        <f>E131+E132</f>
        <v>73530511.23</v>
      </c>
      <c r="F135" s="92"/>
      <c r="G135" s="93"/>
    </row>
    <row r="136" spans="2:7" ht="13.5" hidden="1" thickBot="1">
      <c r="B136" s="48" t="s">
        <v>145</v>
      </c>
      <c r="C136" s="112"/>
      <c r="D136" s="14"/>
      <c r="E136" s="136">
        <f>E130</f>
        <v>0</v>
      </c>
      <c r="F136" s="14"/>
      <c r="G136" s="29"/>
    </row>
    <row r="137" spans="2:7" ht="13.5" hidden="1" thickBot="1">
      <c r="B137" s="85" t="s">
        <v>146</v>
      </c>
      <c r="C137" s="113"/>
      <c r="D137" s="86"/>
      <c r="E137" s="137">
        <f>E133</f>
        <v>0</v>
      </c>
      <c r="F137" s="86"/>
      <c r="G137" s="87"/>
    </row>
    <row r="138" spans="2:7" ht="12.75" customHeight="1">
      <c r="B138" s="104"/>
      <c r="C138" s="123"/>
      <c r="D138" s="105"/>
      <c r="E138" s="146"/>
      <c r="F138" s="105"/>
      <c r="G138" s="106"/>
    </row>
    <row r="139" spans="2:7" ht="12.75">
      <c r="B139" s="49" t="s">
        <v>47</v>
      </c>
      <c r="C139" s="114"/>
      <c r="D139" s="17"/>
      <c r="E139" s="138"/>
      <c r="F139" s="25"/>
      <c r="G139" s="62"/>
    </row>
    <row r="140" spans="2:8" ht="12.75">
      <c r="B140" s="42" t="s">
        <v>98</v>
      </c>
      <c r="C140" s="116">
        <v>196211.65</v>
      </c>
      <c r="D140" s="4">
        <v>0</v>
      </c>
      <c r="E140" s="159">
        <f>C140-D140</f>
        <v>196211.65</v>
      </c>
      <c r="F140" s="19"/>
      <c r="G140" s="61"/>
      <c r="H140" s="20" t="s">
        <v>49</v>
      </c>
    </row>
    <row r="141" spans="2:9" ht="12.75" hidden="1">
      <c r="B141" s="42" t="s">
        <v>99</v>
      </c>
      <c r="C141" s="116"/>
      <c r="D141" s="4"/>
      <c r="E141" s="159">
        <f>C141-D141</f>
        <v>0</v>
      </c>
      <c r="F141" s="19"/>
      <c r="G141" s="61"/>
      <c r="H141" s="20" t="s">
        <v>49</v>
      </c>
      <c r="I141">
        <v>2312800</v>
      </c>
    </row>
    <row r="142" spans="2:7" ht="12.75">
      <c r="B142" s="43" t="s">
        <v>48</v>
      </c>
      <c r="C142" s="111">
        <f>SUM(C140:C141)</f>
        <v>196211.65</v>
      </c>
      <c r="D142" s="21">
        <f>SUM(D140:D141)</f>
        <v>0</v>
      </c>
      <c r="E142" s="135">
        <f>SUM(E140:E141)</f>
        <v>196211.65</v>
      </c>
      <c r="F142" s="21">
        <f>SUM(F140:F141)</f>
        <v>0</v>
      </c>
      <c r="G142" s="57">
        <f>SUM(G140:G141)</f>
        <v>0</v>
      </c>
    </row>
    <row r="143" spans="2:7" ht="12.75">
      <c r="B143" s="48" t="s">
        <v>145</v>
      </c>
      <c r="C143" s="112"/>
      <c r="D143" s="14"/>
      <c r="E143" s="136">
        <f>E140+E141</f>
        <v>196211.65</v>
      </c>
      <c r="F143" s="14"/>
      <c r="G143" s="29"/>
    </row>
    <row r="144" spans="2:7" ht="12.75">
      <c r="B144" s="89"/>
      <c r="C144" s="119"/>
      <c r="D144" s="25"/>
      <c r="E144" s="143"/>
      <c r="F144" s="25"/>
      <c r="G144" s="62"/>
    </row>
    <row r="145" spans="2:7" ht="12.75">
      <c r="B145" s="54" t="s">
        <v>26</v>
      </c>
      <c r="C145" s="124"/>
      <c r="D145" s="5"/>
      <c r="E145" s="139"/>
      <c r="F145" s="3"/>
      <c r="G145" s="60"/>
    </row>
    <row r="146" spans="2:8" ht="12.75">
      <c r="B146" s="42" t="s">
        <v>40</v>
      </c>
      <c r="C146" s="116">
        <v>250000</v>
      </c>
      <c r="D146" s="4">
        <v>240590</v>
      </c>
      <c r="E146" s="132">
        <f>C146-D146</f>
        <v>9410</v>
      </c>
      <c r="F146" s="3"/>
      <c r="G146" s="56">
        <f>E146+F146</f>
        <v>9410</v>
      </c>
      <c r="H146">
        <v>4001</v>
      </c>
    </row>
    <row r="147" spans="2:8" ht="12.75" hidden="1">
      <c r="B147" s="98"/>
      <c r="C147" s="120"/>
      <c r="D147" s="99"/>
      <c r="E147" s="132">
        <f>C147-D147</f>
        <v>0</v>
      </c>
      <c r="F147" s="3">
        <v>0</v>
      </c>
      <c r="G147" s="56">
        <f>E147+F147</f>
        <v>0</v>
      </c>
      <c r="H147">
        <v>4359</v>
      </c>
    </row>
    <row r="148" spans="2:7" ht="13.5" thickBot="1">
      <c r="B148" s="90" t="s">
        <v>27</v>
      </c>
      <c r="C148" s="125">
        <f>C146+C147</f>
        <v>250000</v>
      </c>
      <c r="D148" s="96">
        <f>D146+D147</f>
        <v>240590</v>
      </c>
      <c r="E148" s="147">
        <f>E146+E147</f>
        <v>9410</v>
      </c>
      <c r="F148" s="96">
        <f>F146+F147</f>
        <v>0</v>
      </c>
      <c r="G148" s="97">
        <f>G146+G147</f>
        <v>9410</v>
      </c>
    </row>
    <row r="149" spans="2:7" ht="12.75" hidden="1">
      <c r="B149" s="94"/>
      <c r="C149" s="126"/>
      <c r="D149" s="95"/>
      <c r="E149" s="138"/>
      <c r="F149" s="17"/>
      <c r="G149" s="88"/>
    </row>
    <row r="150" spans="2:7" ht="12.75" hidden="1">
      <c r="B150" s="54" t="s">
        <v>13</v>
      </c>
      <c r="C150" s="124"/>
      <c r="D150" s="5"/>
      <c r="E150" s="139"/>
      <c r="F150" s="3"/>
      <c r="G150" s="60"/>
    </row>
    <row r="151" spans="2:8" ht="12.75" hidden="1">
      <c r="B151" s="51" t="s">
        <v>29</v>
      </c>
      <c r="C151" s="116"/>
      <c r="D151" s="4"/>
      <c r="E151" s="132">
        <f>C151-D151</f>
        <v>0</v>
      </c>
      <c r="F151" s="3">
        <v>0</v>
      </c>
      <c r="G151" s="63"/>
      <c r="H151">
        <v>75115</v>
      </c>
    </row>
    <row r="152" spans="2:7" ht="13.5" hidden="1" thickBot="1">
      <c r="B152" s="90" t="s">
        <v>14</v>
      </c>
      <c r="C152" s="125">
        <f>C151</f>
        <v>0</v>
      </c>
      <c r="D152" s="96">
        <f>D151</f>
        <v>0</v>
      </c>
      <c r="E152" s="147">
        <f>E151</f>
        <v>0</v>
      </c>
      <c r="F152" s="96">
        <f>F151</f>
        <v>0</v>
      </c>
      <c r="G152" s="97">
        <f>G151</f>
        <v>0</v>
      </c>
    </row>
    <row r="153" spans="2:7" ht="12.75">
      <c r="B153" s="94"/>
      <c r="C153" s="126"/>
      <c r="D153" s="95"/>
      <c r="E153" s="148"/>
      <c r="F153" s="17"/>
      <c r="G153" s="88"/>
    </row>
    <row r="154" spans="2:7" ht="12.75" hidden="1">
      <c r="B154" s="54" t="s">
        <v>36</v>
      </c>
      <c r="C154" s="124"/>
      <c r="D154" s="5"/>
      <c r="E154" s="149"/>
      <c r="F154" s="3"/>
      <c r="G154" s="60"/>
    </row>
    <row r="155" spans="2:8" ht="12.75" hidden="1">
      <c r="B155" s="42" t="s">
        <v>78</v>
      </c>
      <c r="C155" s="116"/>
      <c r="D155" s="24"/>
      <c r="E155" s="132">
        <f>C155-D155</f>
        <v>0</v>
      </c>
      <c r="F155" s="3">
        <v>0</v>
      </c>
      <c r="G155" s="60">
        <v>0</v>
      </c>
      <c r="H155">
        <v>91628</v>
      </c>
    </row>
    <row r="156" spans="2:8" ht="12.75" hidden="1">
      <c r="B156" s="42" t="s">
        <v>90</v>
      </c>
      <c r="C156" s="116"/>
      <c r="D156" s="4"/>
      <c r="E156" s="132">
        <f>C156-D156</f>
        <v>0</v>
      </c>
      <c r="F156" s="3"/>
      <c r="G156" s="60"/>
      <c r="H156" s="20">
        <v>91252</v>
      </c>
    </row>
    <row r="157" spans="2:7" ht="13.5" hidden="1" thickBot="1">
      <c r="B157" s="90" t="s">
        <v>37</v>
      </c>
      <c r="C157" s="125">
        <f>C155+C156</f>
        <v>0</v>
      </c>
      <c r="D157" s="96">
        <f>D155+D156</f>
        <v>0</v>
      </c>
      <c r="E157" s="147">
        <f>E155+E156</f>
        <v>0</v>
      </c>
      <c r="F157" s="96">
        <f>F155+F156</f>
        <v>0</v>
      </c>
      <c r="G157" s="97">
        <f>G155+G156</f>
        <v>0</v>
      </c>
    </row>
    <row r="158" spans="2:7" ht="12.75" hidden="1">
      <c r="B158" s="33"/>
      <c r="C158" s="127"/>
      <c r="D158" s="67"/>
      <c r="E158" s="9"/>
      <c r="F158" s="66"/>
      <c r="G158" s="32"/>
    </row>
    <row r="159" spans="2:7" ht="12.75">
      <c r="B159" s="54" t="s">
        <v>96</v>
      </c>
      <c r="C159" s="115"/>
      <c r="D159" s="3"/>
      <c r="E159" s="139"/>
      <c r="F159" s="19"/>
      <c r="G159" s="61"/>
    </row>
    <row r="160" spans="2:8" ht="12.75">
      <c r="B160" s="42" t="s">
        <v>151</v>
      </c>
      <c r="C160" s="121">
        <v>375054.15</v>
      </c>
      <c r="D160" s="26">
        <v>0</v>
      </c>
      <c r="E160" s="144">
        <f>C160-D160</f>
        <v>375054.15</v>
      </c>
      <c r="F160" s="22"/>
      <c r="G160" s="180"/>
      <c r="H160">
        <v>90001</v>
      </c>
    </row>
    <row r="161" spans="2:8" ht="12.75">
      <c r="B161" s="42" t="s">
        <v>152</v>
      </c>
      <c r="C161" s="121">
        <v>220545.61</v>
      </c>
      <c r="D161" s="26">
        <v>0</v>
      </c>
      <c r="E161" s="144">
        <f>C161-D161</f>
        <v>220545.61</v>
      </c>
      <c r="F161" s="22"/>
      <c r="G161" s="180"/>
      <c r="H161">
        <v>90877</v>
      </c>
    </row>
    <row r="162" spans="2:8" ht="12.75">
      <c r="B162" s="42" t="s">
        <v>150</v>
      </c>
      <c r="C162" s="116">
        <v>24990</v>
      </c>
      <c r="D162" s="4">
        <v>24990</v>
      </c>
      <c r="E162" s="140">
        <f>C162-D162</f>
        <v>0</v>
      </c>
      <c r="F162" s="19"/>
      <c r="G162" s="61"/>
      <c r="H162">
        <v>90909</v>
      </c>
    </row>
    <row r="163" spans="2:7" ht="13.5" thickBot="1">
      <c r="B163" s="90" t="s">
        <v>97</v>
      </c>
      <c r="C163" s="102">
        <f>SUM(C160:C162)</f>
        <v>620589.76</v>
      </c>
      <c r="D163" s="82">
        <f>SUM(D160:D162)</f>
        <v>24990</v>
      </c>
      <c r="E163" s="103">
        <f>SUM(E160:E162)</f>
        <v>595599.76</v>
      </c>
      <c r="F163" s="82">
        <f>SUM(F160:F162)</f>
        <v>0</v>
      </c>
      <c r="G163" s="179">
        <f>SUM(G160:G162)</f>
        <v>0</v>
      </c>
    </row>
    <row r="164" spans="2:7" ht="13.5" thickBot="1">
      <c r="B164" s="91" t="s">
        <v>147</v>
      </c>
      <c r="C164" s="166"/>
      <c r="D164" s="167"/>
      <c r="E164" s="168">
        <f>E160+E161</f>
        <v>595599.76</v>
      </c>
      <c r="F164" s="167"/>
      <c r="G164" s="169"/>
    </row>
    <row r="165" spans="2:7" ht="10.5" customHeight="1">
      <c r="B165" s="54"/>
      <c r="C165" s="126"/>
      <c r="D165" s="95"/>
      <c r="E165" s="148"/>
      <c r="F165" s="15"/>
      <c r="G165" s="59"/>
    </row>
    <row r="166" spans="2:8" ht="15.75">
      <c r="B166" s="187" t="s">
        <v>15</v>
      </c>
      <c r="C166" s="186">
        <f>C14+C53+C60+C66+C72+C76+C84+C95+C102+C107+C112+C120+C127+C134+C142+C148+C152+C157+C163</f>
        <v>5468122379.339999</v>
      </c>
      <c r="D166" s="162">
        <f>D14+D53+D60+D66+D72+D76+D84+D95+D102+D107+D112+D120+D127+D134+D142+D148+D152+D157+D163</f>
        <v>5063732699.389999</v>
      </c>
      <c r="E166" s="161">
        <f>E14+E53+E60+E66+E72+E76+E84+E95+E102+E107+E112+E120+E127+E134+E142+E148+E152+E157+E163</f>
        <v>404389679.95000005</v>
      </c>
      <c r="F166" s="162">
        <f>F14+F53+F60+F66+F72+F76+F84+F95+F102+F107+F112+F120+F127+F134+F142+F148+F152+F157+F163</f>
        <v>1131055.22</v>
      </c>
      <c r="G166" s="160">
        <f>G14+G53+G60+G66+G72+G76+G84+G95+G102+G107+G112+G120+G127+G134+G142+G148+G152+G157+G163</f>
        <v>1511764.9399999992</v>
      </c>
      <c r="H166" s="10"/>
    </row>
    <row r="167" spans="2:7" ht="12.75">
      <c r="B167" s="48" t="s">
        <v>145</v>
      </c>
      <c r="C167" s="128"/>
      <c r="D167" s="11"/>
      <c r="E167" s="150">
        <f>E54+E67+E85+E121+E96+E136+E143+E175+E179+E191</f>
        <v>273582645.09000003</v>
      </c>
      <c r="F167" s="13"/>
      <c r="G167" s="64"/>
    </row>
    <row r="168" spans="2:7" ht="12.75">
      <c r="B168" s="44" t="s">
        <v>146</v>
      </c>
      <c r="C168" s="129"/>
      <c r="D168" s="12"/>
      <c r="E168" s="151">
        <f>E15+E97+E55+E122+E137+E188</f>
        <v>146850</v>
      </c>
      <c r="F168" s="12"/>
      <c r="G168" s="58"/>
    </row>
    <row r="169" spans="2:7" ht="13.5" thickBot="1">
      <c r="B169" s="55" t="s">
        <v>147</v>
      </c>
      <c r="C169" s="130"/>
      <c r="D169" s="34"/>
      <c r="E169" s="152">
        <f>E68+E113+E123+E135+E164+E86</f>
        <v>177422129.28</v>
      </c>
      <c r="F169" s="34"/>
      <c r="G169" s="65"/>
    </row>
    <row r="170" spans="2:7" ht="10.5" customHeight="1">
      <c r="B170" s="31"/>
      <c r="C170" s="8"/>
      <c r="D170" s="8"/>
      <c r="E170" s="9"/>
      <c r="F170" s="8"/>
      <c r="G170" s="164"/>
    </row>
    <row r="171" spans="2:7" ht="15.75" thickBot="1">
      <c r="B171" s="190" t="s">
        <v>133</v>
      </c>
      <c r="C171" s="191"/>
      <c r="D171" s="191"/>
      <c r="E171" s="191"/>
      <c r="F171" s="191"/>
      <c r="G171" s="192"/>
    </row>
    <row r="172" spans="2:9" ht="12.75">
      <c r="B172" s="70" t="s">
        <v>59</v>
      </c>
      <c r="C172" s="72">
        <v>20342604.79</v>
      </c>
      <c r="D172" s="35">
        <v>20342604.79</v>
      </c>
      <c r="E172" s="178">
        <f>C172-D172</f>
        <v>0</v>
      </c>
      <c r="F172" s="36">
        <v>0</v>
      </c>
      <c r="G172" s="37">
        <v>0</v>
      </c>
      <c r="H172" s="177">
        <v>33006</v>
      </c>
      <c r="I172" s="177">
        <v>2314000</v>
      </c>
    </row>
    <row r="173" spans="2:9" ht="12.75">
      <c r="B173" s="42" t="s">
        <v>60</v>
      </c>
      <c r="C173" s="69">
        <v>10219543.48</v>
      </c>
      <c r="D173" s="4">
        <v>10219543.48</v>
      </c>
      <c r="E173" s="22">
        <f aca="true" t="shared" si="4" ref="E173:E190">C173-D173</f>
        <v>0</v>
      </c>
      <c r="F173" s="3">
        <v>0</v>
      </c>
      <c r="G173" s="30">
        <v>0</v>
      </c>
      <c r="H173" s="177">
        <v>33006</v>
      </c>
      <c r="I173" s="177">
        <v>2314100</v>
      </c>
    </row>
    <row r="174" spans="2:9" ht="12.75">
      <c r="B174" s="42" t="s">
        <v>61</v>
      </c>
      <c r="C174" s="69">
        <v>18360146.32</v>
      </c>
      <c r="D174" s="4">
        <v>18360146.32</v>
      </c>
      <c r="E174" s="22">
        <f t="shared" si="4"/>
        <v>0</v>
      </c>
      <c r="F174" s="3">
        <v>0</v>
      </c>
      <c r="G174" s="30">
        <v>0</v>
      </c>
      <c r="H174" s="177">
        <v>33006</v>
      </c>
      <c r="I174" s="177">
        <v>2314200</v>
      </c>
    </row>
    <row r="175" spans="2:9" ht="12.75">
      <c r="B175" s="42" t="s">
        <v>101</v>
      </c>
      <c r="C175" s="69">
        <v>223517.81</v>
      </c>
      <c r="D175" s="4">
        <v>215064.96</v>
      </c>
      <c r="E175" s="107">
        <f t="shared" si="4"/>
        <v>8452.850000000006</v>
      </c>
      <c r="F175" s="3">
        <v>0</v>
      </c>
      <c r="G175" s="30">
        <v>0</v>
      </c>
      <c r="H175" s="177">
        <v>33007</v>
      </c>
      <c r="I175" s="177">
        <v>2314400</v>
      </c>
    </row>
    <row r="176" spans="2:9" ht="12.75">
      <c r="B176" s="42" t="s">
        <v>62</v>
      </c>
      <c r="C176" s="69">
        <v>978173.23</v>
      </c>
      <c r="D176" s="4">
        <v>978173.23</v>
      </c>
      <c r="E176" s="18">
        <f t="shared" si="4"/>
        <v>0</v>
      </c>
      <c r="F176" s="3">
        <v>0</v>
      </c>
      <c r="G176" s="30">
        <v>0</v>
      </c>
      <c r="H176" s="177">
        <v>33007</v>
      </c>
      <c r="I176" s="177">
        <v>2315000</v>
      </c>
    </row>
    <row r="177" spans="2:9" ht="12.75">
      <c r="B177" s="42" t="s">
        <v>139</v>
      </c>
      <c r="C177" s="69">
        <v>27499.41</v>
      </c>
      <c r="D177" s="4">
        <v>27499.41</v>
      </c>
      <c r="E177" s="18">
        <f>C177-D177</f>
        <v>0</v>
      </c>
      <c r="F177" s="3">
        <v>0</v>
      </c>
      <c r="G177" s="30">
        <v>0</v>
      </c>
      <c r="H177" s="177">
        <v>33007</v>
      </c>
      <c r="I177" s="177">
        <v>2313400</v>
      </c>
    </row>
    <row r="178" spans="2:9" ht="12.75">
      <c r="B178" s="42" t="s">
        <v>103</v>
      </c>
      <c r="C178" s="69">
        <v>15621833.42</v>
      </c>
      <c r="D178" s="4">
        <v>15621833.42</v>
      </c>
      <c r="E178" s="22">
        <f t="shared" si="4"/>
        <v>0</v>
      </c>
      <c r="F178" s="3">
        <v>0</v>
      </c>
      <c r="G178" s="30">
        <v>0</v>
      </c>
      <c r="H178" s="177">
        <v>33012.33887</v>
      </c>
      <c r="I178" s="177">
        <v>2315100</v>
      </c>
    </row>
    <row r="179" spans="2:9" ht="12.75">
      <c r="B179" s="42" t="s">
        <v>63</v>
      </c>
      <c r="C179" s="69">
        <v>257824.55</v>
      </c>
      <c r="D179" s="4">
        <v>83715</v>
      </c>
      <c r="E179" s="107">
        <f t="shared" si="4"/>
        <v>174109.55</v>
      </c>
      <c r="F179" s="3">
        <v>0</v>
      </c>
      <c r="G179" s="30">
        <v>0</v>
      </c>
      <c r="H179" s="177">
        <v>33007</v>
      </c>
      <c r="I179" s="177">
        <v>2314500</v>
      </c>
    </row>
    <row r="180" spans="2:9" ht="12.75">
      <c r="B180" s="42" t="s">
        <v>64</v>
      </c>
      <c r="C180" s="69">
        <v>15590384.13</v>
      </c>
      <c r="D180" s="4">
        <v>15590384.13</v>
      </c>
      <c r="E180" s="18">
        <f t="shared" si="4"/>
        <v>0</v>
      </c>
      <c r="F180" s="3">
        <v>0</v>
      </c>
      <c r="G180" s="30">
        <v>0</v>
      </c>
      <c r="H180" s="177">
        <v>13233</v>
      </c>
      <c r="I180" s="177">
        <v>2314600</v>
      </c>
    </row>
    <row r="181" spans="2:9" ht="12.75">
      <c r="B181" s="42" t="s">
        <v>134</v>
      </c>
      <c r="C181" s="69">
        <v>1633690.02</v>
      </c>
      <c r="D181" s="4">
        <v>1633690.02</v>
      </c>
      <c r="E181" s="18">
        <f t="shared" si="4"/>
        <v>0</v>
      </c>
      <c r="F181" s="3">
        <v>0</v>
      </c>
      <c r="G181" s="30">
        <v>0</v>
      </c>
      <c r="H181" s="177">
        <v>13233</v>
      </c>
      <c r="I181" s="177">
        <v>2314702</v>
      </c>
    </row>
    <row r="182" spans="2:9" ht="12.75">
      <c r="B182" s="42" t="s">
        <v>135</v>
      </c>
      <c r="C182" s="69">
        <v>1723830.5</v>
      </c>
      <c r="D182" s="4">
        <v>1723830.5</v>
      </c>
      <c r="E182" s="18">
        <f t="shared" si="4"/>
        <v>0</v>
      </c>
      <c r="F182" s="3">
        <v>0</v>
      </c>
      <c r="G182" s="30">
        <v>0</v>
      </c>
      <c r="H182" s="177">
        <v>13233</v>
      </c>
      <c r="I182" s="177">
        <v>2314802</v>
      </c>
    </row>
    <row r="183" spans="2:9" ht="12.75">
      <c r="B183" s="42" t="s">
        <v>142</v>
      </c>
      <c r="C183" s="69">
        <v>1717012.38</v>
      </c>
      <c r="D183" s="4">
        <v>1717012.38</v>
      </c>
      <c r="E183" s="18">
        <f t="shared" si="4"/>
        <v>0</v>
      </c>
      <c r="F183" s="3">
        <v>0</v>
      </c>
      <c r="G183" s="30">
        <v>0</v>
      </c>
      <c r="H183" s="177">
        <v>13233</v>
      </c>
      <c r="I183" s="177">
        <v>2315300</v>
      </c>
    </row>
    <row r="184" spans="2:9" ht="12.75">
      <c r="B184" s="42" t="s">
        <v>136</v>
      </c>
      <c r="C184" s="69">
        <v>1655890.98</v>
      </c>
      <c r="D184" s="4">
        <v>1655890.98</v>
      </c>
      <c r="E184" s="18">
        <f t="shared" si="4"/>
        <v>0</v>
      </c>
      <c r="F184" s="3">
        <v>0</v>
      </c>
      <c r="G184" s="30">
        <v>0</v>
      </c>
      <c r="H184" s="177">
        <v>13233</v>
      </c>
      <c r="I184" s="177">
        <v>2315302</v>
      </c>
    </row>
    <row r="185" spans="2:10" ht="12.75">
      <c r="B185" s="42" t="s">
        <v>137</v>
      </c>
      <c r="C185" s="69">
        <v>275383.12</v>
      </c>
      <c r="D185" s="4">
        <v>275383.12</v>
      </c>
      <c r="E185" s="18">
        <f>C185-D185</f>
        <v>0</v>
      </c>
      <c r="F185" s="3">
        <v>0</v>
      </c>
      <c r="G185" s="30">
        <v>0</v>
      </c>
      <c r="H185" s="177">
        <v>13233</v>
      </c>
      <c r="I185" s="177">
        <v>2313300</v>
      </c>
      <c r="J185" s="177">
        <v>2310100</v>
      </c>
    </row>
    <row r="186" spans="2:9" ht="12.75">
      <c r="B186" s="42" t="s">
        <v>102</v>
      </c>
      <c r="C186" s="68">
        <v>515661.01</v>
      </c>
      <c r="D186" s="2">
        <v>515661.01</v>
      </c>
      <c r="E186" s="18">
        <f t="shared" si="4"/>
        <v>0</v>
      </c>
      <c r="F186" s="3">
        <v>0</v>
      </c>
      <c r="G186" s="30">
        <v>0</v>
      </c>
      <c r="H186" s="177">
        <v>33019</v>
      </c>
      <c r="I186" s="177">
        <v>2315400</v>
      </c>
    </row>
    <row r="187" spans="2:9" ht="12.75">
      <c r="B187" s="42" t="s">
        <v>138</v>
      </c>
      <c r="C187" s="68">
        <v>3839262.16</v>
      </c>
      <c r="D187" s="2">
        <v>3839262.16</v>
      </c>
      <c r="E187" s="18">
        <f>C187-D187</f>
        <v>0</v>
      </c>
      <c r="F187" s="3">
        <v>0</v>
      </c>
      <c r="G187" s="30">
        <v>0</v>
      </c>
      <c r="H187" s="177">
        <v>33019</v>
      </c>
      <c r="I187" s="177">
        <v>2315800</v>
      </c>
    </row>
    <row r="188" spans="2:9" ht="12.75">
      <c r="B188" s="42" t="s">
        <v>104</v>
      </c>
      <c r="C188" s="68">
        <f>810.22+13962.22</f>
        <v>14772.439999999999</v>
      </c>
      <c r="D188" s="2">
        <f>810.22+13962.22</f>
        <v>14772.439999999999</v>
      </c>
      <c r="E188" s="22">
        <f t="shared" si="4"/>
        <v>0</v>
      </c>
      <c r="F188" s="3">
        <v>0</v>
      </c>
      <c r="G188" s="30">
        <v>0</v>
      </c>
      <c r="H188" s="177">
        <v>17007.95113</v>
      </c>
      <c r="I188" s="177">
        <v>2315200</v>
      </c>
    </row>
    <row r="189" spans="2:9" ht="12.75">
      <c r="B189" s="98" t="s">
        <v>140</v>
      </c>
      <c r="C189" s="175">
        <v>1949208.57</v>
      </c>
      <c r="D189" s="100">
        <v>1949208.57</v>
      </c>
      <c r="E189" s="176">
        <f t="shared" si="4"/>
        <v>0</v>
      </c>
      <c r="F189" s="3">
        <v>0</v>
      </c>
      <c r="G189" s="30">
        <v>0</v>
      </c>
      <c r="H189" s="177">
        <v>14013</v>
      </c>
      <c r="I189" s="177">
        <v>2311800</v>
      </c>
    </row>
    <row r="190" spans="2:9" ht="12.75">
      <c r="B190" s="98" t="s">
        <v>141</v>
      </c>
      <c r="C190" s="175">
        <v>326.32</v>
      </c>
      <c r="D190" s="100">
        <v>326.32</v>
      </c>
      <c r="E190" s="176">
        <f t="shared" si="4"/>
        <v>0</v>
      </c>
      <c r="F190" s="3">
        <v>0</v>
      </c>
      <c r="G190" s="30">
        <v>0</v>
      </c>
      <c r="H190" s="177">
        <v>14012</v>
      </c>
      <c r="I190" s="177">
        <v>2312600</v>
      </c>
    </row>
    <row r="191" spans="2:9" ht="12.75">
      <c r="B191" s="98" t="s">
        <v>159</v>
      </c>
      <c r="C191" s="175">
        <v>367450330</v>
      </c>
      <c r="D191" s="100">
        <v>246834896.71</v>
      </c>
      <c r="E191" s="195">
        <f>C191-D191-D192</f>
        <v>46960091.739999995</v>
      </c>
      <c r="F191" s="3"/>
      <c r="G191" s="30"/>
      <c r="H191" s="177"/>
      <c r="I191" s="177"/>
    </row>
    <row r="192" spans="2:9" ht="13.5" thickBot="1">
      <c r="B192" s="71" t="s">
        <v>160</v>
      </c>
      <c r="C192" s="73"/>
      <c r="D192" s="38">
        <v>73655341.55</v>
      </c>
      <c r="E192" s="196"/>
      <c r="F192" s="39">
        <v>0</v>
      </c>
      <c r="G192" s="40">
        <v>0</v>
      </c>
      <c r="H192" s="181" t="s">
        <v>153</v>
      </c>
      <c r="I192" s="181" t="s">
        <v>154</v>
      </c>
    </row>
    <row r="193" spans="3:5" ht="12.75" hidden="1">
      <c r="C193" s="1">
        <f>SUM(C172:C192)</f>
        <v>462396894.64</v>
      </c>
      <c r="D193" s="1">
        <f>SUM(D172:D192)</f>
        <v>415254240.5</v>
      </c>
      <c r="E193" s="1">
        <f>SUM(E172:E192)</f>
        <v>47142654.13999999</v>
      </c>
    </row>
    <row r="194" ht="12.75" hidden="1"/>
    <row r="195" ht="12.75" hidden="1">
      <c r="E195" s="1">
        <f>E167-E193+E168+E169</f>
        <v>404008970.23</v>
      </c>
    </row>
    <row r="196" ht="12.75" hidden="1">
      <c r="E196" s="1">
        <f>E195+G166-F166</f>
        <v>404389679.95</v>
      </c>
    </row>
  </sheetData>
  <sheetProtection/>
  <mergeCells count="5">
    <mergeCell ref="B3:G3"/>
    <mergeCell ref="B171:G171"/>
    <mergeCell ref="B4:G4"/>
    <mergeCell ref="B5:G5"/>
    <mergeCell ref="E191:E192"/>
  </mergeCells>
  <printOptions horizontalCentered="1"/>
  <pageMargins left="0.1968503937007874" right="0.1968503937007874" top="0.984251968503937" bottom="0.7086614173228347" header="0.5118110236220472" footer="0.5118110236220472"/>
  <pageSetup horizontalDpi="600" verticalDpi="600" orientation="landscape" paperSize="9" scale="95" r:id="rId1"/>
  <headerFooter alignWithMargins="0">
    <oddFooter>&amp;CStránka &amp;P&amp;RTab.č. 10 Dotace ze SR a RRRS SV</oddFooter>
  </headerFooter>
  <rowBreaks count="3" manualBreakCount="3">
    <brk id="85" max="6" man="1"/>
    <brk id="123" max="6" man="1"/>
    <brk id="16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378</cp:lastModifiedBy>
  <cp:lastPrinted>2012-05-10T11:44:09Z</cp:lastPrinted>
  <dcterms:created xsi:type="dcterms:W3CDTF">1997-01-24T11:07:25Z</dcterms:created>
  <dcterms:modified xsi:type="dcterms:W3CDTF">2012-05-10T11:44:47Z</dcterms:modified>
  <cp:category/>
  <cp:version/>
  <cp:contentType/>
  <cp:contentStatus/>
</cp:coreProperties>
</file>