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2120" windowHeight="10095" activeTab="0"/>
  </bookViews>
  <sheets>
    <sheet name="Normativy 2014" sheetId="1" r:id="rId1"/>
    <sheet name="List1" sheetId="2" r:id="rId2"/>
  </sheets>
  <definedNames>
    <definedName name="_xlnm._FilterDatabase" localSheetId="0" hidden="1">'Normativy 2014'!$A$3:$N$354</definedName>
    <definedName name="_xlnm.Print_Titles" localSheetId="1">'List1'!$A:$C</definedName>
    <definedName name="_xlnm.Print_Titles" localSheetId="0">'Normativy 2014'!$A:$A,'Normativy 2014'!$3:$3</definedName>
    <definedName name="_xlnm.Print_Area" localSheetId="0">'Normativy 2014'!$A$1:$M$384</definedName>
    <definedName name="Z_052A1E75_43F9_4332_AFEF_26CF9E421146_.wvu.Cols" localSheetId="1" hidden="1">'List1'!$P:$W</definedName>
    <definedName name="Z_052A1E75_43F9_4332_AFEF_26CF9E421146_.wvu.FilterData" localSheetId="0" hidden="1">'Normativy 2014'!$A$3:$N$309</definedName>
    <definedName name="Z_052A1E75_43F9_4332_AFEF_26CF9E421146_.wvu.PrintTitles" localSheetId="1" hidden="1">'List1'!$A:$C</definedName>
    <definedName name="Z_052A1E75_43F9_4332_AFEF_26CF9E421146_.wvu.PrintTitles" localSheetId="0" hidden="1">'Normativy 2014'!$A:$A,'Normativy 2014'!$3:$3</definedName>
    <definedName name="Z_07A5FCB0_413C_407E_ABC2_7E91E1999FBD_.wvu.Cols" localSheetId="1" hidden="1">'List1'!$P:$W</definedName>
    <definedName name="Z_07A5FCB0_413C_407E_ABC2_7E91E1999FBD_.wvu.Cols" localSheetId="0" hidden="1">'Normativy 2014'!$F:$J</definedName>
    <definedName name="Z_07A5FCB0_413C_407E_ABC2_7E91E1999FBD_.wvu.FilterData" localSheetId="0" hidden="1">'Normativy 2014'!$A$3:$N$309</definedName>
    <definedName name="Z_07A5FCB0_413C_407E_ABC2_7E91E1999FBD_.wvu.PrintTitles" localSheetId="1" hidden="1">'List1'!$A:$C</definedName>
    <definedName name="Z_07A5FCB0_413C_407E_ABC2_7E91E1999FBD_.wvu.PrintTitles" localSheetId="0" hidden="1">'Normativy 2014'!$A:$A,'Normativy 2014'!$3:$3</definedName>
    <definedName name="Z_08647E53_1328_4593_BE6D_7D1D4FBC93CE_.wvu.Cols" localSheetId="0" hidden="1">'Normativy 2014'!#REF!,'Normativy 2014'!#REF!</definedName>
    <definedName name="Z_08647E53_1328_4593_BE6D_7D1D4FBC93CE_.wvu.PrintTitles" localSheetId="0" hidden="1">'Normativy 2014'!$A:$A,'Normativy 2014'!$3:$3</definedName>
    <definedName name="Z_08647E53_1328_4593_BE6D_7D1D4FBC93CE_.wvu.Rows" localSheetId="0" hidden="1">'Normativy 2014'!#REF!,'Normativy 2014'!#REF!</definedName>
    <definedName name="Z_15E8B29B_C512_44DB_B4F0_DEC7540432F5_.wvu.Cols" localSheetId="0" hidden="1">'Normativy 2014'!#REF!,'Normativy 2014'!#REF!</definedName>
    <definedName name="Z_15E8B29B_C512_44DB_B4F0_DEC7540432F5_.wvu.PrintTitles" localSheetId="0" hidden="1">'Normativy 2014'!$A:$A,'Normativy 2014'!$3:$3</definedName>
    <definedName name="Z_15E8B29B_C512_44DB_B4F0_DEC7540432F5_.wvu.Rows" localSheetId="0" hidden="1">'Normativy 2014'!#REF!,'Normativy 2014'!#REF!</definedName>
    <definedName name="Z_1AA8BE61_A288_49E6_ADB2_8E9F8B67827D_.wvu.FilterData" localSheetId="0" hidden="1">'Normativy 2014'!$A$3:$N$309</definedName>
    <definedName name="Z_28E302C8_1730_46AF_A10B_D26EF84F84F5_.wvu.Cols" localSheetId="1" hidden="1">'List1'!$P:$W</definedName>
    <definedName name="Z_28E302C8_1730_46AF_A10B_D26EF84F84F5_.wvu.Cols" localSheetId="0" hidden="1">'Normativy 2014'!#REF!,'Normativy 2014'!#REF!,'Normativy 2014'!#REF!,'Normativy 2014'!#REF!</definedName>
    <definedName name="Z_28E302C8_1730_46AF_A10B_D26EF84F84F5_.wvu.FilterData" localSheetId="0" hidden="1">'Normativy 2014'!$A$3:$N$160</definedName>
    <definedName name="Z_28E302C8_1730_46AF_A10B_D26EF84F84F5_.wvu.PrintTitles" localSheetId="1" hidden="1">'List1'!$A:$C</definedName>
    <definedName name="Z_28E302C8_1730_46AF_A10B_D26EF84F84F5_.wvu.PrintTitles" localSheetId="0" hidden="1">'Normativy 2014'!$A:$A,'Normativy 2014'!$3:$3</definedName>
    <definedName name="Z_395CDB2D_1278_4711_A980_BF78E1E3D0E3_.wvu.Cols" localSheetId="1" hidden="1">'List1'!$P:$W</definedName>
    <definedName name="Z_395CDB2D_1278_4711_A980_BF78E1E3D0E3_.wvu.Cols" localSheetId="0" hidden="1">'Normativy 2014'!#REF!,'Normativy 2014'!#REF!,'Normativy 2014'!$F:$J,'Normativy 2014'!$L:$M</definedName>
    <definedName name="Z_395CDB2D_1278_4711_A980_BF78E1E3D0E3_.wvu.FilterData" localSheetId="0" hidden="1">'Normativy 2014'!$A$3:$N$309</definedName>
    <definedName name="Z_395CDB2D_1278_4711_A980_BF78E1E3D0E3_.wvu.PrintTitles" localSheetId="1" hidden="1">'List1'!$A:$C</definedName>
    <definedName name="Z_395CDB2D_1278_4711_A980_BF78E1E3D0E3_.wvu.PrintTitles" localSheetId="0" hidden="1">'Normativy 2014'!$A:$A,'Normativy 2014'!$3:$3</definedName>
    <definedName name="Z_424BF41A_7A86_4FC3_9E3E_B404C47947FB_.wvu.Cols" localSheetId="0" hidden="1">'Normativy 2014'!#REF!,'Normativy 2014'!#REF!</definedName>
    <definedName name="Z_424BF41A_7A86_4FC3_9E3E_B404C47947FB_.wvu.PrintTitles" localSheetId="0" hidden="1">'Normativy 2014'!$A:$A,'Normativy 2014'!$3:$3</definedName>
    <definedName name="Z_424BF41A_7A86_4FC3_9E3E_B404C47947FB_.wvu.Rows" localSheetId="0" hidden="1">'Normativy 2014'!#REF!,'Normativy 2014'!#REF!</definedName>
    <definedName name="Z_4491993C_3C9E_4226_B31A_911CEA7B6DA6_.wvu.Cols" localSheetId="1" hidden="1">'List1'!$P:$W</definedName>
    <definedName name="Z_4491993C_3C9E_4226_B31A_911CEA7B6DA6_.wvu.Cols" localSheetId="0" hidden="1">'Normativy 2014'!#REF!,'Normativy 2014'!#REF!,'Normativy 2014'!#REF!,'Normativy 2014'!#REF!</definedName>
    <definedName name="Z_4491993C_3C9E_4226_B31A_911CEA7B6DA6_.wvu.FilterData" localSheetId="0" hidden="1">'Normativy 2014'!$A$3:$N$160</definedName>
    <definedName name="Z_4491993C_3C9E_4226_B31A_911CEA7B6DA6_.wvu.PrintTitles" localSheetId="1" hidden="1">'List1'!$A:$C</definedName>
    <definedName name="Z_4491993C_3C9E_4226_B31A_911CEA7B6DA6_.wvu.PrintTitles" localSheetId="0" hidden="1">'Normativy 2014'!$A:$A,'Normativy 2014'!$3:$3</definedName>
    <definedName name="Z_5D241DBD_A98C_49C8_AC7E_2CA4EDF6359A_.wvu.Cols" localSheetId="1" hidden="1">'List1'!$P:$W</definedName>
    <definedName name="Z_5D241DBD_A98C_49C8_AC7E_2CA4EDF6359A_.wvu.Cols" localSheetId="0" hidden="1">'Normativy 2014'!$F:$J</definedName>
    <definedName name="Z_5D241DBD_A98C_49C8_AC7E_2CA4EDF6359A_.wvu.FilterData" localSheetId="0" hidden="1">'Normativy 2014'!$A$3:$N$309</definedName>
    <definedName name="Z_5D241DBD_A98C_49C8_AC7E_2CA4EDF6359A_.wvu.PrintTitles" localSheetId="1" hidden="1">'List1'!$A:$C</definedName>
    <definedName name="Z_5D241DBD_A98C_49C8_AC7E_2CA4EDF6359A_.wvu.PrintTitles" localSheetId="0" hidden="1">'Normativy 2014'!$A:$A,'Normativy 2014'!$3:$3</definedName>
    <definedName name="Z_5F8A58B2_A524_4A73_9A95_2F9845413B33_.wvu.FilterData" localSheetId="0" hidden="1">'Normativy 2014'!$A$3:$N$160</definedName>
    <definedName name="Z_7A267E7D_5541_425C_9EA4_667F7FAC38C8_.wvu.Cols" localSheetId="1" hidden="1">'List1'!$P:$W</definedName>
    <definedName name="Z_7A267E7D_5541_425C_9EA4_667F7FAC38C8_.wvu.Cols" localSheetId="0" hidden="1">'Normativy 2014'!$F:$J</definedName>
    <definedName name="Z_7A267E7D_5541_425C_9EA4_667F7FAC38C8_.wvu.FilterData" localSheetId="0" hidden="1">'Normativy 2014'!$A$3:$N$309</definedName>
    <definedName name="Z_7A267E7D_5541_425C_9EA4_667F7FAC38C8_.wvu.PrintTitles" localSheetId="1" hidden="1">'List1'!$A:$C</definedName>
    <definedName name="Z_7A267E7D_5541_425C_9EA4_667F7FAC38C8_.wvu.PrintTitles" localSheetId="0" hidden="1">'Normativy 2014'!$A:$A,'Normativy 2014'!$3:$3</definedName>
    <definedName name="Z_83930C79_823D_4BFA_AC77_42E7396856F5_.wvu.Cols" localSheetId="1" hidden="1">'List1'!$P:$W</definedName>
    <definedName name="Z_83930C79_823D_4BFA_AC77_42E7396856F5_.wvu.Cols" localSheetId="0" hidden="1">'Normativy 2014'!$F:$J</definedName>
    <definedName name="Z_83930C79_823D_4BFA_AC77_42E7396856F5_.wvu.FilterData" localSheetId="0" hidden="1">'Normativy 2014'!$A$3:$N$309</definedName>
    <definedName name="Z_83930C79_823D_4BFA_AC77_42E7396856F5_.wvu.PrintTitles" localSheetId="1" hidden="1">'List1'!$A:$C</definedName>
    <definedName name="Z_83930C79_823D_4BFA_AC77_42E7396856F5_.wvu.PrintTitles" localSheetId="0" hidden="1">'Normativy 2014'!$A:$A,'Normativy 2014'!$3:$3</definedName>
    <definedName name="Z_912F4FA1_95A3_4482_AAA9_038E0DC21F7D_.wvu.Cols" localSheetId="1" hidden="1">'List1'!$P:$W</definedName>
    <definedName name="Z_912F4FA1_95A3_4482_AAA9_038E0DC21F7D_.wvu.FilterData" localSheetId="0" hidden="1">'Normativy 2014'!$A$3:$N$309</definedName>
    <definedName name="Z_912F4FA1_95A3_4482_AAA9_038E0DC21F7D_.wvu.PrintTitles" localSheetId="1" hidden="1">'List1'!$A:$C</definedName>
    <definedName name="Z_912F4FA1_95A3_4482_AAA9_038E0DC21F7D_.wvu.PrintTitles" localSheetId="0" hidden="1">'Normativy 2014'!$A:$A,'Normativy 2014'!$3:$3</definedName>
    <definedName name="Z_97729222_926C_4315_89C2_2FABBD20BF17_.wvu.Cols" localSheetId="1" hidden="1">'List1'!$P:$W</definedName>
    <definedName name="Z_97729222_926C_4315_89C2_2FABBD20BF17_.wvu.Cols" localSheetId="0" hidden="1">'Normativy 2014'!#REF!,'Normativy 2014'!#REF!,'Normativy 2014'!$F:$J,'Normativy 2014'!#REF!,'Normativy 2014'!#REF!</definedName>
    <definedName name="Z_97729222_926C_4315_89C2_2FABBD20BF17_.wvu.FilterData" localSheetId="0" hidden="1">'Normativy 2014'!$A$3:$N$309</definedName>
    <definedName name="Z_97729222_926C_4315_89C2_2FABBD20BF17_.wvu.PrintTitles" localSheetId="1" hidden="1">'List1'!$A:$C</definedName>
    <definedName name="Z_97729222_926C_4315_89C2_2FABBD20BF17_.wvu.PrintTitles" localSheetId="0" hidden="1">'Normativy 2014'!$A:$A,'Normativy 2014'!$3:$3</definedName>
    <definedName name="Z_9B49D353_A68B_40CB_B515_5DC152B99F41_.wvu.Cols" localSheetId="0" hidden="1">'Normativy 2014'!#REF!,'Normativy 2014'!#REF!</definedName>
    <definedName name="Z_9B49D353_A68B_40CB_B515_5DC152B99F41_.wvu.PrintTitles" localSheetId="0" hidden="1">'Normativy 2014'!$A:$A,'Normativy 2014'!$3:$3</definedName>
    <definedName name="Z_9B49D353_A68B_40CB_B515_5DC152B99F41_.wvu.Rows" localSheetId="0" hidden="1">'Normativy 2014'!#REF!,'Normativy 2014'!#REF!</definedName>
    <definedName name="Z_F08030CE_B017_4F68_B952_42E60474C44D_.wvu.Cols" localSheetId="1" hidden="1">'List1'!$P:$W</definedName>
    <definedName name="Z_F08030CE_B017_4F68_B952_42E60474C44D_.wvu.Cols" localSheetId="0" hidden="1">'Normativy 2014'!$F:$J,'Normativy 2014'!#REF!</definedName>
    <definedName name="Z_F08030CE_B017_4F68_B952_42E60474C44D_.wvu.FilterData" localSheetId="0" hidden="1">'Normativy 2014'!$A$3:$N$309</definedName>
    <definedName name="Z_F08030CE_B017_4F68_B952_42E60474C44D_.wvu.PrintTitles" localSheetId="1" hidden="1">'List1'!$A:$C</definedName>
    <definedName name="Z_F08030CE_B017_4F68_B952_42E60474C44D_.wvu.PrintTitles" localSheetId="0" hidden="1">'Normativy 2014'!$2:$3</definedName>
    <definedName name="Z_F2AFE41E_FD98_4DB8_8A08_84FF1FEBC455_.wvu.Cols" localSheetId="0" hidden="1">'Normativy 2014'!#REF!,'Normativy 2014'!#REF!</definedName>
    <definedName name="Z_F2AFE41E_FD98_4DB8_8A08_84FF1FEBC455_.wvu.PrintTitles" localSheetId="0" hidden="1">'Normativy 2014'!$A:$A,'Normativy 2014'!$3:$3</definedName>
    <definedName name="Z_F2AFE41E_FD98_4DB8_8A08_84FF1FEBC455_.wvu.Rows" localSheetId="0" hidden="1">'Normativy 2014'!#REF!,'Normativy 2014'!#REF!</definedName>
    <definedName name="Z_F9022AAB_6417_4047_A295_A6122F1907FA_.wvu.Cols" localSheetId="1" hidden="1">'List1'!$P:$W</definedName>
    <definedName name="Z_F9022AAB_6417_4047_A295_A6122F1907FA_.wvu.Cols" localSheetId="0" hidden="1">'Normativy 2014'!#REF!,'Normativy 2014'!#REF!,'Normativy 2014'!$F:$J,'Normativy 2014'!#REF!,'Normativy 2014'!#REF!</definedName>
    <definedName name="Z_F9022AAB_6417_4047_A295_A6122F1907FA_.wvu.FilterData" localSheetId="0" hidden="1">'Normativy 2014'!$A$3:$N$309</definedName>
    <definedName name="Z_F9022AAB_6417_4047_A295_A6122F1907FA_.wvu.PrintTitles" localSheetId="1" hidden="1">'List1'!$A:$C</definedName>
    <definedName name="Z_F9022AAB_6417_4047_A295_A6122F1907FA_.wvu.PrintTitles" localSheetId="0" hidden="1">'Normativy 2014'!$A:$A,'Normativy 2014'!$3:$3</definedName>
  </definedNames>
  <calcPr fullCalcOnLoad="1"/>
</workbook>
</file>

<file path=xl/sharedStrings.xml><?xml version="1.0" encoding="utf-8"?>
<sst xmlns="http://schemas.openxmlformats.org/spreadsheetml/2006/main" count="701" uniqueCount="408">
  <si>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</si>
  <si>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</si>
  <si>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</si>
  <si>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</si>
  <si>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</si>
  <si>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Středisku pro volný čas dětí a mládeže (SVČ)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</si>
  <si>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</si>
  <si>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</si>
  <si>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</si>
  <si>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</rPr>
      <t>3</t>
    </r>
  </si>
  <si>
    <r>
      <t>X</t>
    </r>
    <r>
      <rPr>
        <vertAlign val="superscript"/>
        <sz val="10"/>
        <rFont val="Arial CE"/>
        <family val="2"/>
      </rPr>
      <t>2</t>
    </r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</si>
  <si>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</si>
  <si>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</si>
  <si>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</si>
  <si>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</si>
  <si>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</si>
  <si>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</si>
  <si>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</si>
  <si>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</si>
  <si>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</si>
  <si>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</si>
  <si>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</si>
  <si>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</si>
  <si>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</rPr>
      <t>1</t>
    </r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</si>
  <si>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</si>
  <si>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</si>
  <si>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</si>
  <si>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</si>
  <si>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</si>
  <si>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</si>
  <si>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</si>
  <si>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</si>
  <si>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</si>
  <si>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</si>
  <si>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</si>
  <si>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</si>
  <si>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36-41-N Stavebnictví</t>
  </si>
  <si>
    <t>53-45-N/004 dipl. radiologický asistent</t>
  </si>
  <si>
    <t>K ped
Kč</t>
  </si>
  <si>
    <t>Kneped
Kč</t>
  </si>
  <si>
    <t>Ubytovaného v Domově mládeže, jde-li o žáka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</si>
  <si>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</si>
  <si>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</si>
  <si>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</si>
  <si>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</si>
  <si>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</si>
  <si>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</si>
  <si>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</si>
  <si>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</si>
  <si>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</si>
  <si>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23-4x-N  Strojírenství</t>
  </si>
  <si>
    <t>Mateřské škole, jde-li o dítě s pravidelnou docházkou, poloden. péče</t>
  </si>
  <si>
    <t>Dětském domově  po ukončení transf. dle z. 109/2002 Sb.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</si>
  <si>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</si>
  <si>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</si>
  <si>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</si>
  <si>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</si>
  <si>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</si>
  <si>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</si>
  <si>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vady řeči v MŠ</t>
  </si>
  <si>
    <t>na vady řeči v ZŠ</t>
  </si>
  <si>
    <t>na tělesné postižení v MŠ</t>
  </si>
  <si>
    <t>na tělesné postižení v ZŠ</t>
  </si>
  <si>
    <t>na tělesné postižení v SŠ</t>
  </si>
  <si>
    <t>na vývojové poruchy učení a chování v ZŠ</t>
  </si>
  <si>
    <t>na těžké mentální postižení v MŠ</t>
  </si>
  <si>
    <t>na sluchové postižení v ZŠ 1.st.</t>
  </si>
  <si>
    <t>na sluchové postižení v ZŠ 2.st.</t>
  </si>
  <si>
    <t>na zrakové postižení v ZŠ 1. st.</t>
  </si>
  <si>
    <t>na zrakové postižení v ZŠ 2. st.</t>
  </si>
  <si>
    <t>na tělesné postižení v ZŠ 1. st.</t>
  </si>
  <si>
    <t>na tělesné postižení v ZŠ 2. st.</t>
  </si>
  <si>
    <t>Příplatky na individuálně integrované žáky se zdrav. postiž.</t>
  </si>
  <si>
    <t>na autismus, kombinace smysl. a tělesného postižení v MŠ</t>
  </si>
  <si>
    <t>na autismus, kombinace smyslového a tělesného postižení v ZŠ</t>
  </si>
  <si>
    <t>na autismus, kombinace smyslového a tělesného postižení v ZŠ 1. st.</t>
  </si>
  <si>
    <t>na autismus, kombinace smyslového a tělesného postižení v ZŠ 2. st.</t>
  </si>
  <si>
    <t>na autismus, kombinace smyslového a tělesného postižení v SŠ</t>
  </si>
  <si>
    <t>Příplatky na žáky ve školách a třídách samostatně zřízených</t>
  </si>
  <si>
    <t xml:space="preserve">v běžných třídách v mateřské, základní a střední škole </t>
  </si>
  <si>
    <t>pro děti, žáky se zdravotním postižením, jde li   o žáka</t>
  </si>
  <si>
    <t>na těžké mentální postižení v ZŠ</t>
  </si>
  <si>
    <t>na vady řeči v SŠ</t>
  </si>
  <si>
    <t>1x</t>
  </si>
  <si>
    <t>2x</t>
  </si>
  <si>
    <t>1,75 x</t>
  </si>
  <si>
    <t>0,5 x</t>
  </si>
  <si>
    <t>Mateřské škole, jde-li o dítě s docházkou dle zák. 117/95 Sb.</t>
  </si>
  <si>
    <t>Mateřské škole s internátním provozem</t>
  </si>
  <si>
    <t>1,5 x</t>
  </si>
  <si>
    <t xml:space="preserve">      ve výši 1,5 násobku základního normativu příslušného oboru</t>
  </si>
  <si>
    <t xml:space="preserve">      ve výši příslušné základní částky normativu příslušného oboru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</si>
  <si>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</si>
  <si>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</si>
  <si>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</si>
  <si>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</si>
  <si>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</si>
  <si>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</si>
  <si>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</si>
  <si>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v oddělení, které je tvořeno pouze žáky se zdr. post. (ne ZŠ spec.)</t>
  </si>
  <si>
    <t xml:space="preserve">Příplatky na ubytovaného v domově mládeže ve
 skupinětvořené pouze žáky se zdravotním post. 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</si>
  <si>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</si>
  <si>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</si>
  <si>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</si>
  <si>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</si>
  <si>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</si>
  <si>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>na vývojové poruchy učení a chování v MŠ</t>
  </si>
  <si>
    <t>0,5x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</si>
  <si>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</si>
  <si>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</si>
  <si>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</si>
  <si>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pro každou jednotlivou školu. Výše násobku:</t>
  </si>
  <si>
    <t>Příplatek je stanoven ve výši násobku základního normativu práce pedagogů, v individuální výši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</si>
  <si>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</si>
  <si>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</si>
  <si>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</si>
  <si>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</si>
  <si>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26-57-H  autoelektrikář</t>
  </si>
  <si>
    <t xml:space="preserve">  66-52-H  aranžér</t>
  </si>
  <si>
    <t xml:space="preserve">  69-51-H kadeřník</t>
  </si>
  <si>
    <t>.</t>
  </si>
  <si>
    <t>0,9x</t>
  </si>
  <si>
    <t>na vývojové poruchy chování v ZŠ</t>
  </si>
  <si>
    <t>na vývojové poruchy učení v ZŠ</t>
  </si>
  <si>
    <t xml:space="preserve">      ve výši 0,5 násobku základního normativu příslušného oboru</t>
  </si>
  <si>
    <t>na vývojové poruchy učení a chování v SŠ</t>
  </si>
  <si>
    <r>
      <t>X</t>
    </r>
    <r>
      <rPr>
        <vertAlign val="superscript"/>
        <sz val="10"/>
        <rFont val="Arial CE"/>
        <family val="2"/>
      </rPr>
      <t>4</t>
    </r>
  </si>
  <si>
    <t>hodnoty nejsou stanoveny</t>
  </si>
  <si>
    <t>0,95x</t>
  </si>
  <si>
    <t>U výdejen MŠ bude finanční normativ výdejny odpovídat 0,33 normativu srovnatelné školní jídelny MŠ (s kuchyní) se stejnými výkony, 
u vývařoven pro stravované děti MŠ ve výši 0,67 násobku normativu použitého pro rozpis jídelny.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</si>
  <si>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</si>
  <si>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</si>
  <si>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>V případě 1 žáka nebo studenta, který se vzdělává v jiné než denní formě vzdělávání, se základní částka stanoví ze základní částky pro denní formu vzdělávání v příslušném oboru vzdělávání nebo vzdělávacím programu jako její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</si>
  <si>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</si>
  <si>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</si>
  <si>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</si>
  <si>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</si>
  <si>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</si>
  <si>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</si>
  <si>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</si>
  <si>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</si>
  <si>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</si>
  <si>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</si>
  <si>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</si>
  <si>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</si>
  <si>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</si>
  <si>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</si>
  <si>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</si>
  <si>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</si>
  <si>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</si>
  <si>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</si>
  <si>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</si>
  <si>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</si>
  <si>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</si>
  <si>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</si>
  <si>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</si>
  <si>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</si>
  <si>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</si>
  <si>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</si>
  <si>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</si>
  <si>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</si>
  <si>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</si>
  <si>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</si>
  <si>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</si>
  <si>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</si>
  <si>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</si>
  <si>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</si>
  <si>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</si>
  <si>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</si>
  <si>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</si>
  <si>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</si>
  <si>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</si>
  <si>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</si>
  <si>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</si>
  <si>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</si>
  <si>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</si>
  <si>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</si>
  <si>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</si>
  <si>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</si>
  <si>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</si>
  <si>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</si>
  <si>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</si>
  <si>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</si>
  <si>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</si>
  <si>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</si>
  <si>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</si>
  <si>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</si>
  <si>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</si>
  <si>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</si>
  <si>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</si>
  <si>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</si>
  <si>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</si>
  <si>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</si>
  <si>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</si>
  <si>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</si>
  <si>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</si>
  <si>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</si>
  <si>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</si>
  <si>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</si>
  <si>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</si>
  <si>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</si>
  <si>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</si>
  <si>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</si>
  <si>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</si>
  <si>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</si>
  <si>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</si>
  <si>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</si>
  <si>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65-42-M/01 Hotelnictví</t>
  </si>
  <si>
    <t xml:space="preserve">  23-52-H  nástrojař</t>
  </si>
  <si>
    <t xml:space="preserve">  23-56-H  obráběč kovů</t>
  </si>
  <si>
    <t>31-59-E  Textilní výroba a oděvnictví: šití oděvů</t>
  </si>
  <si>
    <t xml:space="preserve">  33-54-H  mechanik hudebních nástrojů</t>
  </si>
  <si>
    <t xml:space="preserve">  36-52-H  instalatér</t>
  </si>
  <si>
    <t xml:space="preserve">  36-57-H  malíř</t>
  </si>
  <si>
    <t>23-41-M  Strojírenství</t>
  </si>
  <si>
    <t>ONIV náhrady nem</t>
  </si>
  <si>
    <t>na lehké a střední mentální postižení v MŠ</t>
  </si>
  <si>
    <t>na lehké a střední mentální postižení v ZŠ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</si>
  <si>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</si>
  <si>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</si>
  <si>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</si>
  <si>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</si>
  <si>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na těžké vady řeči v ZŠ</t>
  </si>
  <si>
    <t>na těžké vady řeči v MŠ</t>
  </si>
  <si>
    <t>na těžké vývojové poruchy učení a chování v MŠ</t>
  </si>
  <si>
    <t>1,0x</t>
  </si>
  <si>
    <t>na těžké vývojové poruchy učení a chování v ZŠ</t>
  </si>
  <si>
    <t>na těžké tělesné postižení v ZŠ 1. st.</t>
  </si>
  <si>
    <t>ZUŠ v hudebním oboru s individuální výukou (do 4 žáků ve skup.)</t>
  </si>
  <si>
    <t>Obory středního vzdělání s maturitní zkouškou</t>
  </si>
  <si>
    <t>18-20-M Informační technologie</t>
  </si>
  <si>
    <t>23-45-M  Silniční doprava, Dopravní prostředky</t>
  </si>
  <si>
    <t>26-47-M  Výpočetní technika, IT-aplikace osob. počítačů</t>
  </si>
  <si>
    <t>31-43-M  Oděvnictví</t>
  </si>
  <si>
    <t>36-45-M  Technická zařízení budov</t>
  </si>
  <si>
    <t>36-46-M  Geodézie</t>
  </si>
  <si>
    <t>36-47-M  Stavebnictví</t>
  </si>
  <si>
    <t>37-41-M  Provoz a ekonomika dopravy</t>
  </si>
  <si>
    <t>41-41-M, 41-44-M  Agropodnikání, Zahradnictví</t>
  </si>
  <si>
    <t>41-46-M  Lesnictví</t>
  </si>
  <si>
    <t>53-44-M  Asistent zubního technika</t>
  </si>
  <si>
    <t>78-42-M  Technické, ekonomické, přírodovědné a pedagogické lyceum</t>
  </si>
  <si>
    <t>82-xx-M  Umění a užité umění - mimo níže uvedené</t>
  </si>
  <si>
    <t>78-42-M/005, 04 Zdravotnické lyceum</t>
  </si>
  <si>
    <t>34-52-L tiskař na polygrafických strojích</t>
  </si>
  <si>
    <t>34-53-L  reprod. grafik pro média</t>
  </si>
  <si>
    <t>34-56-L  fotograf</t>
  </si>
  <si>
    <t>66-41-L obchodník</t>
  </si>
  <si>
    <t xml:space="preserve">  23-57-H  kovář, strojní kovář</t>
  </si>
  <si>
    <t xml:space="preserve">  29-5x-H  pekař, cukrář, řezník-uzenář</t>
  </si>
  <si>
    <t xml:space="preserve">  31-58-H  krejčí</t>
  </si>
  <si>
    <t xml:space="preserve">  36-57-H malíř</t>
  </si>
  <si>
    <t>37-51-H  Doprava a spoje: manipulant pošt. provozu a přepr.</t>
  </si>
  <si>
    <t>39-41-H/01 Malíř a lakýrník</t>
  </si>
  <si>
    <t xml:space="preserve">  66-51-H  prodavač</t>
  </si>
  <si>
    <t>34-52-L  tiskař na polygrafických strojích</t>
  </si>
  <si>
    <t xml:space="preserve">  29-53-H  pekař</t>
  </si>
  <si>
    <t xml:space="preserve">  29-56-H  řezník-uzenář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</si>
  <si>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</si>
  <si>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</si>
  <si>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</si>
  <si>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</si>
  <si>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</si>
  <si>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r>
      <t>X</t>
    </r>
    <r>
      <rPr>
        <vertAlign val="superscript"/>
        <sz val="10"/>
        <color indexed="8"/>
        <rFont val="Arial CE"/>
        <family val="2"/>
      </rPr>
      <t>1</t>
    </r>
  </si>
  <si>
    <r>
      <t>X</t>
    </r>
    <r>
      <rPr>
        <vertAlign val="superscript"/>
        <sz val="10"/>
        <color indexed="8"/>
        <rFont val="Arial CE"/>
        <family val="2"/>
      </rPr>
      <t>3</t>
    </r>
  </si>
  <si>
    <r>
      <t>X</t>
    </r>
    <r>
      <rPr>
        <vertAlign val="superscript"/>
        <sz val="10"/>
        <color indexed="8"/>
        <rFont val="Arial CE"/>
        <family val="2"/>
      </rPr>
      <t>2</t>
    </r>
  </si>
  <si>
    <r>
      <t>X</t>
    </r>
    <r>
      <rPr>
        <vertAlign val="superscript"/>
        <sz val="10"/>
        <color indexed="8"/>
        <rFont val="Arial CE"/>
        <family val="0"/>
      </rPr>
      <t>1</t>
    </r>
  </si>
  <si>
    <r>
      <t>X</t>
    </r>
    <r>
      <rPr>
        <vertAlign val="superscript"/>
        <sz val="10"/>
        <color indexed="8"/>
        <rFont val="Arial CE"/>
        <family val="0"/>
      </rPr>
      <t>3</t>
    </r>
  </si>
  <si>
    <r>
      <t>X</t>
    </r>
    <r>
      <rPr>
        <vertAlign val="superscript"/>
        <sz val="10"/>
        <color indexed="8"/>
        <rFont val="Arial CE"/>
        <family val="2"/>
      </rPr>
      <t>4</t>
    </r>
  </si>
  <si>
    <t>72-4x-M  Knihovnické a informační systémy a služby</t>
  </si>
  <si>
    <t>75-31-M  Předškolní a mimoškolní pedagogika</t>
  </si>
  <si>
    <t>79-41-K/6xx, 6x  Gymnázium šestileté:   1. stupeň</t>
  </si>
  <si>
    <t>79-41-K/8xx, 8x  Gymnázium osmileté:  1. stupeň</t>
  </si>
  <si>
    <t xml:space="preserve">  36-56-H kominík</t>
  </si>
  <si>
    <t>75-41-E  pečovatelské služby</t>
  </si>
  <si>
    <t>39-41-H/01 malíř a lakýrník</t>
  </si>
  <si>
    <t>63-41-N  Ekonomika: firemní ekonomika, účetnictví a daně</t>
  </si>
  <si>
    <t>lehce mentálně postižené, vývojové poruchy učení a chování</t>
  </si>
  <si>
    <t>na těžké mentální postižení v ZŠ 1. stupeň</t>
  </si>
  <si>
    <t>na těžké mentální postižení v ZŠ 2. stupeň</t>
  </si>
  <si>
    <t>na těžké tělesné postižení v ZŠ 2. st.</t>
  </si>
  <si>
    <t>na tělesné postižení v MŠ (lehké)</t>
  </si>
  <si>
    <t>53-41-H  ošetřovatel</t>
  </si>
  <si>
    <t>21-42-M  Těžba a zpracování kamene, Geotechnika</t>
  </si>
  <si>
    <t>přípravném stupni základ. školy speciální</t>
  </si>
  <si>
    <t>Internátu základních a středních škol - žáci bez postižení</t>
  </si>
  <si>
    <t>na lehké a středně těžké mentální postižení v MŠ</t>
  </si>
  <si>
    <t>na lehké a středně těžké mentální postižení v ZŠ 1. stupeň</t>
  </si>
  <si>
    <t>na lehké a středně těžké mentální postižení v ZŠ 2. stupeň</t>
  </si>
  <si>
    <t>na těžké sluchové post. v MŠ</t>
  </si>
  <si>
    <t>na těžké sluchové post. v ZŠ 1. st.</t>
  </si>
  <si>
    <t>na těžké sluchové post. v ZŠ 2. st.</t>
  </si>
  <si>
    <t>na těžké zrakové post. v MŠ</t>
  </si>
  <si>
    <t>na těžké zrakové post. v ZŠ 1.st.</t>
  </si>
  <si>
    <t>na těžké zrakové post. v ZŠ 2.st.</t>
  </si>
  <si>
    <t>Zákl. škole - vzdělávání dle §42 zák. 561/04 Sb. pro 1. i 2. stupeň</t>
  </si>
  <si>
    <t>na žáka v Praktické škole (SŠ)</t>
  </si>
  <si>
    <t>Kurzy pro získ. základního vzdělání dle §55 z. 564/2004 Sb. v dálkové a dist. formě vzdělávání</t>
  </si>
  <si>
    <t>na mentální postižení v SŠ</t>
  </si>
  <si>
    <t>xx-xx-L/5xx, xx-xx-L/5x  nástavbového studia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</si>
  <si>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</si>
  <si>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</si>
  <si>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</si>
  <si>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</si>
  <si>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</si>
  <si>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>Soustava normativů a komponent pro rozpis rozpočtu přímých výdajů na vzdělávání pro rok 2014</t>
  </si>
  <si>
    <r>
      <t>komponenty pro stanovení normativu na jednotku výkonů -</t>
    </r>
    <r>
      <rPr>
        <b/>
        <sz val="10"/>
        <color indexed="8"/>
        <rFont val="Arial CE"/>
        <family val="0"/>
      </rPr>
      <t xml:space="preserve"> r.2014</t>
    </r>
  </si>
  <si>
    <t>Np kraj
2014</t>
  </si>
  <si>
    <t>No kraj
2014</t>
  </si>
  <si>
    <t>finanční normativ pro rozpis rozpočtu pro r. 2014 v Kč</t>
  </si>
  <si>
    <t>Normativy NIV ze státního rozpočtu v roce 2014</t>
  </si>
  <si>
    <t>23-4x-L  mechanik strojů a zař., mech. strojů, mech. seřizovač</t>
  </si>
  <si>
    <t>23-51-E  strojírenské práce</t>
  </si>
  <si>
    <t>26-41-M  Elektrotechnika</t>
  </si>
  <si>
    <t>29-5x-E  potravin. výroba, potravin. práce, pekař. práce, cukrář. práce</t>
  </si>
  <si>
    <t>33-42-M  Nábytk. a dřevařská výroba</t>
  </si>
  <si>
    <t>33-5x-E  čalounické práce, truhlář. práce, výroba, dřevařské práce, dřev. výroba</t>
  </si>
  <si>
    <t xml:space="preserve">  34-53-H  reprodukční grafik</t>
  </si>
  <si>
    <t>34-57-E  knihařské práce</t>
  </si>
  <si>
    <t>36-57-E, 36-64-E  malířské a natěrač. práce, tesařské práce</t>
  </si>
  <si>
    <t>36-67-E  zednické práce</t>
  </si>
  <si>
    <t>37-51-H  Doprava a spoje: manipulant pošt. provozu</t>
  </si>
  <si>
    <t>39-41-L/02 mechanik inst. a elektr. zařízení budov</t>
  </si>
  <si>
    <t>39-41-L/01 autotronik</t>
  </si>
  <si>
    <t>41-45-M/01 Mechanizace a služby</t>
  </si>
  <si>
    <t>41-5x-E  zemědělské práce, zahradnické pr., opravářské práce</t>
  </si>
  <si>
    <t xml:space="preserve">  41-54-H, 41-55-H podkovář a zeměděl. kovář, opravář zem. strojů</t>
  </si>
  <si>
    <t xml:space="preserve">  41-56-H lesní mechanizátor</t>
  </si>
  <si>
    <t>43-41-M  Veterinářství</t>
  </si>
  <si>
    <t>63-41-M/02, 004  Obchodní akademie</t>
  </si>
  <si>
    <t>63-41-M/01 Ekonomika a podnikání</t>
  </si>
  <si>
    <t>65-5x-E  strav. a ubyt. služby, práce ve stravování</t>
  </si>
  <si>
    <t>66-5x-E  prodavačské práce</t>
  </si>
  <si>
    <t>69-41-L kosmetické služby</t>
  </si>
  <si>
    <t>69-5x-E  provozní služby</t>
  </si>
  <si>
    <t>75-41-M/01,003,008 Sociální činnost, soc. péče- pečov. čin.</t>
  </si>
  <si>
    <t>78-62-C/01, 001 praktická škola jednoletá</t>
  </si>
  <si>
    <t>78-62-C/02, 002 praktická škola dvouletá</t>
  </si>
  <si>
    <t>79-41-K/4x  Gymnázium čtyřleté</t>
  </si>
  <si>
    <t>82-xx-H umělecký kovář a zámečník, uměl. keramik, um. truhlář a řezbář</t>
  </si>
  <si>
    <t>82-51-L/02 uměl. řem. zprac. dřeva</t>
  </si>
  <si>
    <t>82-51-L/06  uměl. řem. stavba hudeb. nástrojů</t>
  </si>
  <si>
    <t>16-01-M, 16-02M Ochrana přírody, Ekologie a ŽP, Průmysl. ekologie</t>
  </si>
  <si>
    <t>37-42-M  Logist. a finanční služby</t>
  </si>
  <si>
    <t>53-43-M  Laboratorní asistent</t>
  </si>
  <si>
    <t>53-41-M  Zdravotnický asistent</t>
  </si>
  <si>
    <t>65-42-M/02 Cestovní ruch</t>
  </si>
  <si>
    <t>68-4x-M  Právo, veřejnosprávní činnost</t>
  </si>
  <si>
    <t xml:space="preserve">                                                                 2. stupeň</t>
  </si>
  <si>
    <t>26-4x-L  mechanik elektrotechnik</t>
  </si>
  <si>
    <r>
      <t xml:space="preserve">65-41-L </t>
    </r>
    <r>
      <rPr>
        <sz val="10"/>
        <rFont val="Times New Roman"/>
        <family val="1"/>
      </rPr>
      <t xml:space="preserve">gastronomie </t>
    </r>
  </si>
  <si>
    <r>
      <t xml:space="preserve">  23-51-H  </t>
    </r>
    <r>
      <rPr>
        <sz val="10"/>
        <rFont val="Times New Roman CE"/>
        <family val="1"/>
      </rPr>
      <t>strojní mechanik</t>
    </r>
  </si>
  <si>
    <r>
      <t xml:space="preserve">  23-55-H  klempíř,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karosář</t>
    </r>
  </si>
  <si>
    <r>
      <t xml:space="preserve">  23-61-H  </t>
    </r>
    <r>
      <rPr>
        <sz val="10"/>
        <rFont val="Times New Roman CE"/>
        <family val="1"/>
      </rPr>
      <t>autolakýrník</t>
    </r>
  </si>
  <si>
    <r>
      <t xml:space="preserve">  23-68-H  </t>
    </r>
    <r>
      <rPr>
        <sz val="10"/>
        <rFont val="Times New Roman"/>
        <family val="1"/>
      </rPr>
      <t>mechanik opravář motor. vozidel</t>
    </r>
  </si>
  <si>
    <r>
      <t xml:space="preserve">  26-51-H  elektrikář, </t>
    </r>
    <r>
      <rPr>
        <sz val="10"/>
        <rFont val="Times New Roman CE"/>
        <family val="1"/>
      </rPr>
      <t>el. - silnoproud</t>
    </r>
  </si>
  <si>
    <t xml:space="preserve">  26-52-H  elektromechanik</t>
  </si>
  <si>
    <t xml:space="preserve">  33-56-H  truhlář</t>
  </si>
  <si>
    <r>
      <t xml:space="preserve">  36-6x-H  tesař</t>
    </r>
    <r>
      <rPr>
        <sz val="10"/>
        <rFont val="Times New Roman"/>
        <family val="1"/>
      </rPr>
      <t>, zedník</t>
    </r>
  </si>
  <si>
    <r>
      <t xml:space="preserve">  41-51-H, 41-52-H zemědělec -farmář, </t>
    </r>
    <r>
      <rPr>
        <sz val="10"/>
        <rFont val="Times New Roman"/>
        <family val="1"/>
      </rPr>
      <t>zahradník</t>
    </r>
  </si>
  <si>
    <t xml:space="preserve">  82-41-M/058, 16  Kamenosochařství - kamenosochařská tvorba</t>
  </si>
  <si>
    <t xml:space="preserve">  82-42-M/002, 01  Kamenosochařství - restaur. a konzerv. kamene</t>
  </si>
  <si>
    <t xml:space="preserve">  65-5x-H  kuchař-číšník</t>
  </si>
  <si>
    <t xml:space="preserve">65-41-L gastronomie </t>
  </si>
  <si>
    <t xml:space="preserve">  23-55-H  klempíř, karosář</t>
  </si>
  <si>
    <t xml:space="preserve">  26-51-H/01  elektrikář</t>
  </si>
  <si>
    <t xml:space="preserve">  26-51-H/02  elektrikář - silnoproud</t>
  </si>
  <si>
    <t xml:space="preserve">  29-54-H  cukrář</t>
  </si>
  <si>
    <t xml:space="preserve">  36-64-H  tesař</t>
  </si>
  <si>
    <t xml:space="preserve">  36-67-H  zedník</t>
  </si>
  <si>
    <t xml:space="preserve">  36-52-H instalatér</t>
  </si>
  <si>
    <t xml:space="preserve">  41-51-H, 41-52-H zemědělec -farmář, zahradník</t>
  </si>
  <si>
    <t xml:space="preserve">  41-54-H  podkovář a zemědělský kovář</t>
  </si>
  <si>
    <t xml:space="preserve">  41-56-H  lesní mechanizátor</t>
  </si>
  <si>
    <t>32-xx-E  kožedělná výroba, brašnářské a sedl. práce</t>
  </si>
  <si>
    <t>32-xx-E  kožedělná výr., brašnářské a sedl. práce, obuvnické práce</t>
  </si>
  <si>
    <t>34-5x-E  knihařské práce</t>
  </si>
  <si>
    <t>0,3x</t>
  </si>
  <si>
    <t>Kursu pro získ. základů vzdělání organ. v ZŠ spec.</t>
  </si>
  <si>
    <t xml:space="preserve">  69-53-H provoz služeb</t>
  </si>
  <si>
    <t xml:space="preserve">  69-53-H provoz služeb </t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</si>
  <si>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</si>
  <si>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</si>
  <si>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</si>
  <si>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</si>
  <si>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r>
      <t xml:space="preserve">V případě střední školy a VOŠ se stanoví opravný koeficient ve výši 0,05, kterým se základní částka vynásobí, jde-li o žáka nebo studenta, který se vzdělává podle individuálního vzdělávacího plánu; </t>
    </r>
    <r>
      <rPr>
        <sz val="10"/>
        <rFont val="Times New Roman"/>
        <family val="1"/>
      </rPr>
      <t>.</t>
    </r>
  </si>
  <si>
    <t>tento koeficient se nevztahuje na případy, kdy jsou důvodem pro povolení individuálního vzdělávacího plánu speciální vzdělávací potřeby nebo mimořádné nadání žáka nebo studenta (§4 vyhlášky o krajských normativech)</t>
  </si>
  <si>
    <t>na vady řeči v ZŠ 1. st.</t>
  </si>
  <si>
    <t>na vady řeči v ZŠ 2. st.</t>
  </si>
  <si>
    <t>na těžké vady řeči v ZŠ 1. st.</t>
  </si>
  <si>
    <t>na těžké vady řeči v ZŠ 2. st.</t>
  </si>
  <si>
    <t>ÚZ 33353</t>
  </si>
  <si>
    <t>Stravov. ve školní jídelně, jde-li o žáka střední školy nebo VOŠ</t>
  </si>
  <si>
    <t>na těžké výv. poruchy chování v ZŠ 1. st. - indiv.</t>
  </si>
  <si>
    <t>na těžké výv. poruchy chování v ZŠ 2. st. - indiv.</t>
  </si>
  <si>
    <t>který se zároveň vzdělává v základní škole speciální 
nebo ve třídě přípravného stupně základní školy speciální</t>
  </si>
  <si>
    <t>41-32-N  lesnictví</t>
  </si>
  <si>
    <t>Teoretická výuka oborů středního vzdělání s maturitní zkouškou</t>
  </si>
  <si>
    <t xml:space="preserve">Teoretická výuka v oborech středního vzdělání s výučním listem jejichž denní forma studia trvá 3 roky </t>
  </si>
  <si>
    <t>Teoretická výuka v oborech "E" - dvouleté a tříleté obory poskytující stř. vzdělání s výučním listem</t>
  </si>
  <si>
    <t>Praktickém vyučování v oborech střední vzdělání s maturitní zkouškou</t>
  </si>
  <si>
    <t>Praktické vyučování v oborech středního vzdělání s výučním listem jejichž denní forma studia trvá 3 roky</t>
  </si>
  <si>
    <t>Praktické vyučování v oborech "E"  - dvouleté a tříleté obory poskytující stř. vzdělání s výučním listem</t>
  </si>
  <si>
    <t>Denní nástavbové studium</t>
  </si>
  <si>
    <t>Denní studium vyšší odborné školy v oborech studia:</t>
  </si>
  <si>
    <r>
      <rPr>
        <u val="single"/>
        <sz val="10"/>
        <rFont val="Times New Roman"/>
        <family val="1"/>
      </rPr>
      <t>Stravování ve školní výdejně</t>
    </r>
    <r>
      <rPr>
        <sz val="10"/>
        <rFont val="Times New Roman"/>
        <family val="1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</si>
  <si>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 val="single"/>
        <sz val="10"/>
        <rFont val="Arial CE"/>
        <family val="0"/>
      </rPr>
      <t>pro výkony „vývařovny</t>
    </r>
    <r>
      <rPr>
        <sz val="10"/>
        <rFont val="Arial CE"/>
        <family val="0"/>
      </rPr>
      <t>“ odvozena</t>
    </r>
  </si>
  <si>
    <t>u MŠ, ZŠ, ŠD, DM a ŠJ MŠ, ZŠ a SŠ  KÚ stanovil Np a No ve formě plynulé závislosti na velikosti výkonů (samost. přehledy)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</si>
</sst>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_-* #,##0.0\ _K_č_-;\-* #,##0.0\ _K_č_-;_-* &quot;-&quot;??\ _K_č_-;_-@_-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4"/>
      <name val="Arial CE"/>
      <family val="2"/>
    </font>
    <font>
      <vertAlign val="superscript"/>
      <sz val="10"/>
      <name val="Arial CE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1"/>
    </font>
    <font>
      <sz val="9"/>
      <name val="Times New Roman"/>
      <family val="1"/>
    </font>
    <font>
      <sz val="8"/>
      <name val="Arial CE"/>
      <family val="0"/>
    </font>
    <font>
      <b/>
      <sz val="12"/>
      <name val="Arial CE"/>
      <family val="0"/>
    </font>
    <font>
      <b/>
      <sz val="10"/>
      <color indexed="8"/>
      <name val="Arial CE"/>
      <family val="0"/>
    </font>
    <font>
      <vertAlign val="superscript"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0"/>
      <color theme="1"/>
      <name val="Times New Roman"/>
      <family val="1"/>
    </font>
    <font>
      <b/>
      <sz val="10"/>
      <color theme="1"/>
      <name val="Arial CE"/>
      <family val="0"/>
    </font>
    <font>
      <sz val="10"/>
      <color theme="1"/>
      <name val="Times New Roman CE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/>
      <bottom style="hair"/>
    </border>
    <border>
      <left/>
      <right/>
      <top style="thin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/>
    </border>
    <border>
      <left style="medium"/>
      <right style="medium"/>
      <top style="hair"/>
      <bottom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/>
      <top style="medium"/>
      <bottom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0" fillId="0" borderId="12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" fontId="9" fillId="0" borderId="14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 horizontal="center"/>
    </xf>
    <xf numFmtId="166" fontId="2" fillId="0" borderId="18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12" fillId="0" borderId="2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left"/>
    </xf>
    <xf numFmtId="1" fontId="6" fillId="0" borderId="20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1" fontId="8" fillId="0" borderId="14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1" fontId="10" fillId="0" borderId="20" xfId="0" applyNumberFormat="1" applyFont="1" applyFill="1" applyBorder="1" applyAlignment="1">
      <alignment horizontal="right"/>
    </xf>
    <xf numFmtId="1" fontId="6" fillId="0" borderId="21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wrapText="1"/>
    </xf>
    <xf numFmtId="166" fontId="2" fillId="0" borderId="22" xfId="0" applyNumberFormat="1" applyFont="1" applyFill="1" applyBorder="1" applyAlignment="1">
      <alignment horizontal="center"/>
    </xf>
    <xf numFmtId="166" fontId="2" fillId="0" borderId="2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165" fontId="0" fillId="33" borderId="33" xfId="0" applyNumberForma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5" fontId="0" fillId="0" borderId="36" xfId="0" applyNumberFormat="1" applyBorder="1" applyAlignment="1">
      <alignment/>
    </xf>
    <xf numFmtId="165" fontId="0" fillId="33" borderId="38" xfId="0" applyNumberFormat="1" applyFill="1" applyBorder="1" applyAlignment="1">
      <alignment/>
    </xf>
    <xf numFmtId="0" fontId="0" fillId="0" borderId="39" xfId="0" applyBorder="1" applyAlignment="1">
      <alignment/>
    </xf>
    <xf numFmtId="165" fontId="0" fillId="0" borderId="37" xfId="0" applyNumberFormat="1" applyBorder="1" applyAlignment="1">
      <alignment/>
    </xf>
    <xf numFmtId="0" fontId="0" fillId="0" borderId="40" xfId="0" applyBorder="1" applyAlignment="1">
      <alignment/>
    </xf>
    <xf numFmtId="165" fontId="0" fillId="0" borderId="40" xfId="0" applyNumberFormat="1" applyBorder="1" applyAlignment="1">
      <alignment/>
    </xf>
    <xf numFmtId="165" fontId="0" fillId="0" borderId="41" xfId="0" applyNumberFormat="1" applyBorder="1" applyAlignment="1">
      <alignment/>
    </xf>
    <xf numFmtId="165" fontId="0" fillId="33" borderId="42" xfId="0" applyNumberForma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165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165" fontId="0" fillId="0" borderId="47" xfId="0" applyNumberFormat="1" applyBorder="1" applyAlignment="1">
      <alignment/>
    </xf>
    <xf numFmtId="165" fontId="0" fillId="33" borderId="48" xfId="0" applyNumberFormat="1" applyFill="1" applyBorder="1" applyAlignment="1">
      <alignment/>
    </xf>
    <xf numFmtId="0" fontId="0" fillId="0" borderId="35" xfId="0" applyBorder="1" applyAlignment="1">
      <alignment horizontal="right"/>
    </xf>
    <xf numFmtId="165" fontId="0" fillId="33" borderId="49" xfId="0" applyNumberFormat="1" applyFill="1" applyBorder="1" applyAlignment="1">
      <alignment/>
    </xf>
    <xf numFmtId="0" fontId="0" fillId="0" borderId="50" xfId="0" applyBorder="1" applyAlignment="1">
      <alignment/>
    </xf>
    <xf numFmtId="0" fontId="9" fillId="0" borderId="51" xfId="0" applyFont="1" applyBorder="1" applyAlignment="1">
      <alignment horizontal="center" wrapText="1"/>
    </xf>
    <xf numFmtId="165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165" fontId="0" fillId="0" borderId="54" xfId="0" applyNumberFormat="1" applyBorder="1" applyAlignment="1">
      <alignment/>
    </xf>
    <xf numFmtId="0" fontId="13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57" xfId="0" applyNumberFormat="1" applyFont="1" applyBorder="1" applyAlignment="1">
      <alignment horizontal="right"/>
    </xf>
    <xf numFmtId="0" fontId="6" fillId="0" borderId="58" xfId="0" applyNumberFormat="1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0" fillId="34" borderId="34" xfId="0" applyFill="1" applyBorder="1" applyAlignment="1">
      <alignment/>
    </xf>
    <xf numFmtId="0" fontId="0" fillId="33" borderId="34" xfId="0" applyFill="1" applyBorder="1" applyAlignment="1">
      <alignment/>
    </xf>
    <xf numFmtId="165" fontId="0" fillId="0" borderId="39" xfId="0" applyNumberForma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33" borderId="43" xfId="0" applyNumberFormat="1" applyFill="1" applyBorder="1" applyAlignment="1">
      <alignment/>
    </xf>
    <xf numFmtId="165" fontId="0" fillId="34" borderId="43" xfId="0" applyNumberFormat="1" applyFill="1" applyBorder="1" applyAlignment="1">
      <alignment/>
    </xf>
    <xf numFmtId="165" fontId="0" fillId="34" borderId="34" xfId="0" applyNumberFormat="1" applyFill="1" applyBorder="1" applyAlignment="1">
      <alignment/>
    </xf>
    <xf numFmtId="165" fontId="0" fillId="33" borderId="34" xfId="0" applyNumberFormat="1" applyFill="1" applyBorder="1" applyAlignment="1">
      <alignment/>
    </xf>
    <xf numFmtId="0" fontId="9" fillId="0" borderId="62" xfId="0" applyFont="1" applyFill="1" applyBorder="1" applyAlignment="1">
      <alignment horizont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165" fontId="2" fillId="0" borderId="38" xfId="0" applyNumberFormat="1" applyFont="1" applyBorder="1" applyAlignment="1">
      <alignment/>
    </xf>
    <xf numFmtId="0" fontId="2" fillId="0" borderId="33" xfId="0" applyFont="1" applyBorder="1" applyAlignment="1">
      <alignment/>
    </xf>
    <xf numFmtId="165" fontId="2" fillId="0" borderId="48" xfId="0" applyNumberFormat="1" applyFont="1" applyBorder="1" applyAlignment="1">
      <alignment/>
    </xf>
    <xf numFmtId="0" fontId="2" fillId="0" borderId="42" xfId="0" applyFont="1" applyBorder="1" applyAlignment="1">
      <alignment/>
    </xf>
    <xf numFmtId="164" fontId="10" fillId="0" borderId="24" xfId="0" applyNumberFormat="1" applyFont="1" applyBorder="1" applyAlignment="1">
      <alignment horizontal="center" vertical="center" wrapText="1"/>
    </xf>
    <xf numFmtId="0" fontId="2" fillId="33" borderId="33" xfId="0" applyFont="1" applyFill="1" applyBorder="1" applyAlignment="1">
      <alignment/>
    </xf>
    <xf numFmtId="0" fontId="2" fillId="0" borderId="56" xfId="0" applyFont="1" applyBorder="1" applyAlignment="1">
      <alignment/>
    </xf>
    <xf numFmtId="164" fontId="10" fillId="0" borderId="63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/>
    </xf>
    <xf numFmtId="0" fontId="2" fillId="33" borderId="50" xfId="0" applyFont="1" applyFill="1" applyBorder="1" applyAlignment="1">
      <alignment/>
    </xf>
    <xf numFmtId="165" fontId="2" fillId="0" borderId="37" xfId="0" applyNumberFormat="1" applyFont="1" applyBorder="1" applyAlignment="1">
      <alignment/>
    </xf>
    <xf numFmtId="0" fontId="9" fillId="0" borderId="27" xfId="0" applyFont="1" applyBorder="1" applyAlignment="1">
      <alignment horizontal="center" wrapText="1"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5" xfId="0" applyFont="1" applyBorder="1" applyAlignment="1">
      <alignment/>
    </xf>
    <xf numFmtId="165" fontId="2" fillId="0" borderId="36" xfId="0" applyNumberFormat="1" applyFont="1" applyBorder="1" applyAlignment="1">
      <alignment/>
    </xf>
    <xf numFmtId="164" fontId="10" fillId="0" borderId="16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165" fontId="0" fillId="0" borderId="56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35" xfId="0" applyNumberFormat="1" applyBorder="1" applyAlignment="1">
      <alignment/>
    </xf>
    <xf numFmtId="165" fontId="2" fillId="33" borderId="33" xfId="0" applyNumberFormat="1" applyFont="1" applyFill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2" fillId="0" borderId="42" xfId="0" applyNumberFormat="1" applyFont="1" applyBorder="1" applyAlignment="1">
      <alignment/>
    </xf>
    <xf numFmtId="165" fontId="0" fillId="0" borderId="44" xfId="0" applyNumberFormat="1" applyBorder="1" applyAlignment="1">
      <alignment/>
    </xf>
    <xf numFmtId="1" fontId="9" fillId="0" borderId="63" xfId="0" applyNumberFormat="1" applyFont="1" applyFill="1" applyBorder="1" applyAlignment="1">
      <alignment/>
    </xf>
    <xf numFmtId="0" fontId="2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69" xfId="0" applyNumberFormat="1" applyFont="1" applyFill="1" applyBorder="1" applyAlignment="1">
      <alignment horizontal="center"/>
    </xf>
    <xf numFmtId="166" fontId="0" fillId="0" borderId="70" xfId="0" applyNumberFormat="1" applyFont="1" applyFill="1" applyBorder="1" applyAlignment="1">
      <alignment horizontal="center"/>
    </xf>
    <xf numFmtId="166" fontId="0" fillId="0" borderId="71" xfId="0" applyNumberFormat="1" applyFont="1" applyFill="1" applyBorder="1" applyAlignment="1">
      <alignment horizontal="center"/>
    </xf>
    <xf numFmtId="166" fontId="0" fillId="0" borderId="72" xfId="0" applyNumberFormat="1" applyFont="1" applyFill="1" applyBorder="1" applyAlignment="1">
      <alignment horizontal="center"/>
    </xf>
    <xf numFmtId="166" fontId="0" fillId="0" borderId="68" xfId="0" applyNumberFormat="1" applyFont="1" applyFill="1" applyBorder="1" applyAlignment="1">
      <alignment horizontal="center"/>
    </xf>
    <xf numFmtId="166" fontId="0" fillId="0" borderId="73" xfId="0" applyNumberFormat="1" applyFont="1" applyFill="1" applyBorder="1" applyAlignment="1">
      <alignment horizontal="center"/>
    </xf>
    <xf numFmtId="166" fontId="0" fillId="0" borderId="69" xfId="0" applyNumberFormat="1" applyFont="1" applyFill="1" applyBorder="1" applyAlignment="1">
      <alignment horizontal="center"/>
    </xf>
    <xf numFmtId="166" fontId="0" fillId="0" borderId="70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166" fontId="0" fillId="0" borderId="77" xfId="0" applyNumberFormat="1" applyFont="1" applyFill="1" applyBorder="1" applyAlignment="1">
      <alignment horizontal="center"/>
    </xf>
    <xf numFmtId="166" fontId="0" fillId="0" borderId="76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78" xfId="0" applyNumberFormat="1" applyFont="1" applyFill="1" applyBorder="1" applyAlignment="1">
      <alignment horizontal="center"/>
    </xf>
    <xf numFmtId="166" fontId="0" fillId="0" borderId="79" xfId="0" applyNumberFormat="1" applyFont="1" applyFill="1" applyBorder="1" applyAlignment="1">
      <alignment horizontal="center"/>
    </xf>
    <xf numFmtId="166" fontId="0" fillId="0" borderId="75" xfId="0" applyNumberFormat="1" applyFont="1" applyFill="1" applyBorder="1" applyAlignment="1">
      <alignment horizontal="center"/>
    </xf>
    <xf numFmtId="166" fontId="0" fillId="0" borderId="80" xfId="0" applyNumberFormat="1" applyFont="1" applyFill="1" applyBorder="1" applyAlignment="1">
      <alignment horizontal="center"/>
    </xf>
    <xf numFmtId="166" fontId="0" fillId="0" borderId="76" xfId="0" applyNumberFormat="1" applyFont="1" applyFill="1" applyBorder="1" applyAlignment="1">
      <alignment horizontal="center"/>
    </xf>
    <xf numFmtId="1" fontId="9" fillId="0" borderId="81" xfId="0" applyNumberFormat="1" applyFont="1" applyFill="1" applyBorder="1" applyAlignment="1">
      <alignment/>
    </xf>
    <xf numFmtId="1" fontId="9" fillId="0" borderId="63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left" vertical="top"/>
    </xf>
    <xf numFmtId="1" fontId="10" fillId="0" borderId="82" xfId="0" applyNumberFormat="1" applyFont="1" applyFill="1" applyBorder="1" applyAlignment="1">
      <alignment/>
    </xf>
    <xf numFmtId="0" fontId="9" fillId="0" borderId="63" xfId="0" applyFont="1" applyFill="1" applyBorder="1" applyAlignment="1">
      <alignment/>
    </xf>
    <xf numFmtId="4" fontId="58" fillId="0" borderId="77" xfId="0" applyNumberFormat="1" applyFont="1" applyFill="1" applyBorder="1" applyAlignment="1">
      <alignment horizontal="center"/>
    </xf>
    <xf numFmtId="4" fontId="58" fillId="0" borderId="18" xfId="0" applyNumberFormat="1" applyFont="1" applyFill="1" applyBorder="1" applyAlignment="1">
      <alignment horizontal="center"/>
    </xf>
    <xf numFmtId="4" fontId="58" fillId="0" borderId="19" xfId="0" applyNumberFormat="1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58" fillId="0" borderId="18" xfId="0" applyNumberFormat="1" applyFont="1" applyFill="1" applyBorder="1" applyAlignment="1">
      <alignment horizontal="center"/>
    </xf>
    <xf numFmtId="1" fontId="59" fillId="0" borderId="13" xfId="0" applyNumberFormat="1" applyFont="1" applyFill="1" applyBorder="1" applyAlignment="1">
      <alignment horizontal="right"/>
    </xf>
    <xf numFmtId="0" fontId="2" fillId="0" borderId="8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3" fontId="60" fillId="0" borderId="1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3" fontId="60" fillId="0" borderId="0" xfId="0" applyNumberFormat="1" applyFont="1" applyFill="1" applyAlignment="1">
      <alignment horizontal="center"/>
    </xf>
    <xf numFmtId="0" fontId="58" fillId="0" borderId="67" xfId="0" applyFont="1" applyFill="1" applyBorder="1" applyAlignment="1">
      <alignment horizontal="left"/>
    </xf>
    <xf numFmtId="0" fontId="58" fillId="0" borderId="83" xfId="0" applyFont="1" applyFill="1" applyBorder="1" applyAlignment="1">
      <alignment horizontal="center"/>
    </xf>
    <xf numFmtId="3" fontId="60" fillId="0" borderId="83" xfId="0" applyNumberFormat="1" applyFont="1" applyFill="1" applyBorder="1" applyAlignment="1">
      <alignment horizontal="center"/>
    </xf>
    <xf numFmtId="0" fontId="60" fillId="0" borderId="67" xfId="0" applyFont="1" applyFill="1" applyBorder="1" applyAlignment="1">
      <alignment/>
    </xf>
    <xf numFmtId="0" fontId="60" fillId="0" borderId="83" xfId="0" applyFont="1" applyFill="1" applyBorder="1" applyAlignment="1">
      <alignment/>
    </xf>
    <xf numFmtId="0" fontId="58" fillId="0" borderId="84" xfId="0" applyFont="1" applyFill="1" applyBorder="1" applyAlignment="1">
      <alignment horizontal="center" vertical="center" wrapText="1"/>
    </xf>
    <xf numFmtId="0" fontId="58" fillId="0" borderId="74" xfId="0" applyFont="1" applyFill="1" applyBorder="1" applyAlignment="1">
      <alignment horizontal="center" vertical="center" wrapText="1"/>
    </xf>
    <xf numFmtId="3" fontId="60" fillId="0" borderId="83" xfId="0" applyNumberFormat="1" applyFont="1" applyFill="1" applyBorder="1" applyAlignment="1">
      <alignment horizontal="center" vertical="center" wrapText="1"/>
    </xf>
    <xf numFmtId="3" fontId="60" fillId="0" borderId="24" xfId="0" applyNumberFormat="1" applyFont="1" applyFill="1" applyBorder="1" applyAlignment="1">
      <alignment horizontal="center" vertical="center" wrapText="1"/>
    </xf>
    <xf numFmtId="0" fontId="58" fillId="0" borderId="85" xfId="0" applyFont="1" applyFill="1" applyBorder="1" applyAlignment="1">
      <alignment horizontal="center" vertical="center" wrapText="1"/>
    </xf>
    <xf numFmtId="0" fontId="58" fillId="0" borderId="86" xfId="0" applyFont="1" applyFill="1" applyBorder="1" applyAlignment="1">
      <alignment horizontal="center" vertical="center" wrapText="1"/>
    </xf>
    <xf numFmtId="0" fontId="58" fillId="0" borderId="84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3" fontId="60" fillId="0" borderId="87" xfId="0" applyNumberFormat="1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0" fontId="58" fillId="0" borderId="82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75" xfId="0" applyFont="1" applyFill="1" applyBorder="1" applyAlignment="1">
      <alignment horizontal="center"/>
    </xf>
    <xf numFmtId="0" fontId="58" fillId="0" borderId="88" xfId="0" applyFont="1" applyFill="1" applyBorder="1" applyAlignment="1">
      <alignment horizontal="center"/>
    </xf>
    <xf numFmtId="0" fontId="58" fillId="0" borderId="51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58" fillId="0" borderId="76" xfId="0" applyFont="1" applyFill="1" applyBorder="1" applyAlignment="1">
      <alignment horizontal="center"/>
    </xf>
    <xf numFmtId="0" fontId="58" fillId="0" borderId="89" xfId="0" applyFont="1" applyFill="1" applyBorder="1" applyAlignment="1">
      <alignment horizontal="center"/>
    </xf>
    <xf numFmtId="0" fontId="58" fillId="0" borderId="90" xfId="0" applyFont="1" applyFill="1" applyBorder="1" applyAlignment="1">
      <alignment horizontal="center"/>
    </xf>
    <xf numFmtId="167" fontId="58" fillId="0" borderId="76" xfId="34" applyNumberFormat="1" applyFont="1" applyFill="1" applyBorder="1" applyAlignment="1">
      <alignment horizontal="center"/>
    </xf>
    <xf numFmtId="4" fontId="58" fillId="0" borderId="81" xfId="0" applyNumberFormat="1" applyFont="1" applyFill="1" applyBorder="1" applyAlignment="1">
      <alignment horizontal="center"/>
    </xf>
    <xf numFmtId="4" fontId="58" fillId="0" borderId="11" xfId="0" applyNumberFormat="1" applyFont="1" applyFill="1" applyBorder="1" applyAlignment="1">
      <alignment horizontal="center"/>
    </xf>
    <xf numFmtId="3" fontId="60" fillId="0" borderId="91" xfId="0" applyNumberFormat="1" applyFont="1" applyFill="1" applyBorder="1" applyAlignment="1">
      <alignment horizontal="center"/>
    </xf>
    <xf numFmtId="4" fontId="58" fillId="0" borderId="92" xfId="0" applyNumberFormat="1" applyFont="1" applyFill="1" applyBorder="1" applyAlignment="1">
      <alignment horizontal="center"/>
    </xf>
    <xf numFmtId="4" fontId="58" fillId="0" borderId="19" xfId="0" applyNumberFormat="1" applyFont="1" applyFill="1" applyBorder="1" applyAlignment="1">
      <alignment horizontal="center"/>
    </xf>
    <xf numFmtId="4" fontId="58" fillId="0" borderId="93" xfId="0" applyNumberFormat="1" applyFont="1" applyFill="1" applyBorder="1" applyAlignment="1">
      <alignment horizontal="center"/>
    </xf>
    <xf numFmtId="3" fontId="60" fillId="0" borderId="10" xfId="0" applyNumberFormat="1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4" fontId="58" fillId="0" borderId="63" xfId="0" applyNumberFormat="1" applyFont="1" applyFill="1" applyBorder="1" applyAlignment="1">
      <alignment horizontal="center"/>
    </xf>
    <xf numFmtId="4" fontId="58" fillId="0" borderId="27" xfId="0" applyNumberFormat="1" applyFont="1" applyFill="1" applyBorder="1" applyAlignment="1">
      <alignment horizontal="center"/>
    </xf>
    <xf numFmtId="4" fontId="58" fillId="0" borderId="10" xfId="0" applyNumberFormat="1" applyFont="1" applyFill="1" applyBorder="1" applyAlignment="1">
      <alignment horizontal="center"/>
    </xf>
    <xf numFmtId="4" fontId="58" fillId="0" borderId="62" xfId="0" applyNumberFormat="1" applyFont="1" applyFill="1" applyBorder="1" applyAlignment="1">
      <alignment horizontal="center"/>
    </xf>
    <xf numFmtId="4" fontId="58" fillId="0" borderId="31" xfId="0" applyNumberFormat="1" applyFont="1" applyFill="1" applyBorder="1" applyAlignment="1">
      <alignment horizontal="center"/>
    </xf>
    <xf numFmtId="4" fontId="60" fillId="0" borderId="14" xfId="0" applyNumberFormat="1" applyFont="1" applyFill="1" applyBorder="1" applyAlignment="1">
      <alignment horizontal="center"/>
    </xf>
    <xf numFmtId="4" fontId="58" fillId="0" borderId="16" xfId="0" applyNumberFormat="1" applyFont="1" applyFill="1" applyBorder="1" applyAlignment="1">
      <alignment horizontal="left"/>
    </xf>
    <xf numFmtId="4" fontId="58" fillId="0" borderId="31" xfId="0" applyNumberFormat="1" applyFont="1" applyFill="1" applyBorder="1" applyAlignment="1">
      <alignment horizontal="center"/>
    </xf>
    <xf numFmtId="3" fontId="60" fillId="0" borderId="31" xfId="0" applyNumberFormat="1" applyFont="1" applyFill="1" applyBorder="1" applyAlignment="1">
      <alignment horizontal="center"/>
    </xf>
    <xf numFmtId="166" fontId="58" fillId="0" borderId="31" xfId="0" applyNumberFormat="1" applyFont="1" applyFill="1" applyBorder="1" applyAlignment="1">
      <alignment horizontal="center"/>
    </xf>
    <xf numFmtId="166" fontId="58" fillId="0" borderId="31" xfId="0" applyNumberFormat="1" applyFont="1" applyFill="1" applyBorder="1" applyAlignment="1">
      <alignment horizontal="center"/>
    </xf>
    <xf numFmtId="166" fontId="58" fillId="0" borderId="31" xfId="0" applyNumberFormat="1" applyFont="1" applyFill="1" applyBorder="1" applyAlignment="1">
      <alignment horizontal="center"/>
    </xf>
    <xf numFmtId="166" fontId="58" fillId="0" borderId="63" xfId="0" applyNumberFormat="1" applyFont="1" applyFill="1" applyBorder="1" applyAlignment="1">
      <alignment horizontal="center"/>
    </xf>
    <xf numFmtId="166" fontId="58" fillId="0" borderId="77" xfId="0" applyNumberFormat="1" applyFont="1" applyFill="1" applyBorder="1" applyAlignment="1">
      <alignment horizontal="center"/>
    </xf>
    <xf numFmtId="166" fontId="58" fillId="0" borderId="28" xfId="0" applyNumberFormat="1" applyFont="1" applyFill="1" applyBorder="1" applyAlignment="1">
      <alignment horizontal="center"/>
    </xf>
    <xf numFmtId="166" fontId="58" fillId="0" borderId="62" xfId="0" applyNumberFormat="1" applyFont="1" applyFill="1" applyBorder="1" applyAlignment="1">
      <alignment horizontal="center"/>
    </xf>
    <xf numFmtId="4" fontId="58" fillId="0" borderId="77" xfId="0" applyNumberFormat="1" applyFont="1" applyFill="1" applyBorder="1" applyAlignment="1">
      <alignment horizontal="center"/>
    </xf>
    <xf numFmtId="166" fontId="58" fillId="0" borderId="27" xfId="0" applyNumberFormat="1" applyFont="1" applyFill="1" applyBorder="1" applyAlignment="1">
      <alignment horizontal="center"/>
    </xf>
    <xf numFmtId="166" fontId="58" fillId="0" borderId="10" xfId="0" applyNumberFormat="1" applyFont="1" applyFill="1" applyBorder="1" applyAlignment="1">
      <alignment horizontal="center"/>
    </xf>
    <xf numFmtId="166" fontId="58" fillId="0" borderId="28" xfId="0" applyNumberFormat="1" applyFont="1" applyFill="1" applyBorder="1" applyAlignment="1">
      <alignment horizontal="center"/>
    </xf>
    <xf numFmtId="166" fontId="58" fillId="0" borderId="77" xfId="0" applyNumberFormat="1" applyFont="1" applyFill="1" applyBorder="1" applyAlignment="1">
      <alignment horizontal="center"/>
    </xf>
    <xf numFmtId="4" fontId="58" fillId="0" borderId="82" xfId="0" applyNumberFormat="1" applyFont="1" applyFill="1" applyBorder="1" applyAlignment="1">
      <alignment horizontal="center"/>
    </xf>
    <xf numFmtId="166" fontId="58" fillId="0" borderId="82" xfId="0" applyNumberFormat="1" applyFont="1" applyFill="1" applyBorder="1" applyAlignment="1">
      <alignment horizontal="center"/>
    </xf>
    <xf numFmtId="166" fontId="58" fillId="0" borderId="0" xfId="0" applyNumberFormat="1" applyFont="1" applyFill="1" applyBorder="1" applyAlignment="1">
      <alignment horizontal="center"/>
    </xf>
    <xf numFmtId="166" fontId="58" fillId="0" borderId="76" xfId="0" applyNumberFormat="1" applyFont="1" applyFill="1" applyBorder="1" applyAlignment="1">
      <alignment horizontal="center"/>
    </xf>
    <xf numFmtId="166" fontId="58" fillId="0" borderId="89" xfId="0" applyNumberFormat="1" applyFont="1" applyFill="1" applyBorder="1" applyAlignment="1">
      <alignment horizontal="center"/>
    </xf>
    <xf numFmtId="166" fontId="58" fillId="0" borderId="90" xfId="0" applyNumberFormat="1" applyFont="1" applyFill="1" applyBorder="1" applyAlignment="1">
      <alignment horizontal="center"/>
    </xf>
    <xf numFmtId="166" fontId="58" fillId="0" borderId="81" xfId="0" applyNumberFormat="1" applyFont="1" applyFill="1" applyBorder="1" applyAlignment="1">
      <alignment horizontal="center"/>
    </xf>
    <xf numFmtId="166" fontId="58" fillId="0" borderId="91" xfId="0" applyNumberFormat="1" applyFont="1" applyFill="1" applyBorder="1" applyAlignment="1">
      <alignment horizontal="center"/>
    </xf>
    <xf numFmtId="166" fontId="58" fillId="0" borderId="11" xfId="0" applyNumberFormat="1" applyFont="1" applyFill="1" applyBorder="1" applyAlignment="1">
      <alignment horizontal="center"/>
    </xf>
    <xf numFmtId="166" fontId="58" fillId="0" borderId="94" xfId="0" applyNumberFormat="1" applyFont="1" applyFill="1" applyBorder="1" applyAlignment="1">
      <alignment horizontal="center"/>
    </xf>
    <xf numFmtId="166" fontId="58" fillId="0" borderId="93" xfId="0" applyNumberFormat="1" applyFont="1" applyFill="1" applyBorder="1" applyAlignment="1">
      <alignment horizontal="center"/>
    </xf>
    <xf numFmtId="4" fontId="58" fillId="0" borderId="63" xfId="0" applyNumberFormat="1" applyFont="1" applyFill="1" applyBorder="1" applyAlignment="1">
      <alignment horizontal="center"/>
    </xf>
    <xf numFmtId="4" fontId="58" fillId="0" borderId="82" xfId="0" applyNumberFormat="1" applyFont="1" applyFill="1" applyBorder="1" applyAlignment="1">
      <alignment horizontal="center"/>
    </xf>
    <xf numFmtId="4" fontId="58" fillId="0" borderId="95" xfId="0" applyNumberFormat="1" applyFont="1" applyFill="1" applyBorder="1" applyAlignment="1">
      <alignment horizontal="center"/>
    </xf>
    <xf numFmtId="4" fontId="58" fillId="0" borderId="22" xfId="0" applyNumberFormat="1" applyFont="1" applyFill="1" applyBorder="1" applyAlignment="1">
      <alignment horizontal="center"/>
    </xf>
    <xf numFmtId="3" fontId="60" fillId="0" borderId="44" xfId="0" applyNumberFormat="1" applyFont="1" applyFill="1" applyBorder="1" applyAlignment="1">
      <alignment horizontal="center"/>
    </xf>
    <xf numFmtId="3" fontId="60" fillId="0" borderId="96" xfId="0" applyNumberFormat="1" applyFont="1" applyFill="1" applyBorder="1" applyAlignment="1">
      <alignment horizontal="center"/>
    </xf>
    <xf numFmtId="166" fontId="58" fillId="0" borderId="95" xfId="0" applyNumberFormat="1" applyFont="1" applyFill="1" applyBorder="1" applyAlignment="1">
      <alignment horizontal="center"/>
    </xf>
    <xf numFmtId="166" fontId="58" fillId="0" borderId="44" xfId="0" applyNumberFormat="1" applyFont="1" applyFill="1" applyBorder="1" applyAlignment="1">
      <alignment horizontal="center"/>
    </xf>
    <xf numFmtId="166" fontId="58" fillId="0" borderId="78" xfId="0" applyNumberFormat="1" applyFont="1" applyFill="1" applyBorder="1" applyAlignment="1">
      <alignment horizontal="center"/>
    </xf>
    <xf numFmtId="166" fontId="58" fillId="0" borderId="97" xfId="0" applyNumberFormat="1" applyFont="1" applyFill="1" applyBorder="1" applyAlignment="1">
      <alignment horizontal="center"/>
    </xf>
    <xf numFmtId="166" fontId="58" fillId="0" borderId="98" xfId="0" applyNumberFormat="1" applyFont="1" applyFill="1" applyBorder="1" applyAlignment="1">
      <alignment horizontal="center"/>
    </xf>
    <xf numFmtId="4" fontId="58" fillId="0" borderId="99" xfId="0" applyNumberFormat="1" applyFont="1" applyFill="1" applyBorder="1" applyAlignment="1">
      <alignment horizontal="center"/>
    </xf>
    <xf numFmtId="4" fontId="58" fillId="0" borderId="23" xfId="0" applyNumberFormat="1" applyFont="1" applyFill="1" applyBorder="1" applyAlignment="1">
      <alignment horizontal="center"/>
    </xf>
    <xf numFmtId="3" fontId="60" fillId="0" borderId="100" xfId="0" applyNumberFormat="1" applyFont="1" applyFill="1" applyBorder="1" applyAlignment="1">
      <alignment horizontal="center"/>
    </xf>
    <xf numFmtId="3" fontId="60" fillId="0" borderId="15" xfId="0" applyNumberFormat="1" applyFont="1" applyFill="1" applyBorder="1" applyAlignment="1">
      <alignment horizontal="center"/>
    </xf>
    <xf numFmtId="166" fontId="58" fillId="0" borderId="99" xfId="0" applyNumberFormat="1" applyFont="1" applyFill="1" applyBorder="1" applyAlignment="1">
      <alignment horizontal="center"/>
    </xf>
    <xf numFmtId="166" fontId="58" fillId="0" borderId="100" xfId="0" applyNumberFormat="1" applyFont="1" applyFill="1" applyBorder="1" applyAlignment="1">
      <alignment horizontal="center"/>
    </xf>
    <xf numFmtId="166" fontId="58" fillId="0" borderId="79" xfId="0" applyNumberFormat="1" applyFont="1" applyFill="1" applyBorder="1" applyAlignment="1">
      <alignment horizontal="center"/>
    </xf>
    <xf numFmtId="166" fontId="58" fillId="0" borderId="101" xfId="0" applyNumberFormat="1" applyFont="1" applyFill="1" applyBorder="1" applyAlignment="1">
      <alignment horizontal="center"/>
    </xf>
    <xf numFmtId="166" fontId="58" fillId="0" borderId="102" xfId="0" applyNumberFormat="1" applyFont="1" applyFill="1" applyBorder="1" applyAlignment="1">
      <alignment horizontal="center"/>
    </xf>
    <xf numFmtId="4" fontId="58" fillId="0" borderId="29" xfId="0" applyNumberFormat="1" applyFont="1" applyFill="1" applyBorder="1" applyAlignment="1">
      <alignment horizontal="center"/>
    </xf>
    <xf numFmtId="4" fontId="58" fillId="0" borderId="17" xfId="0" applyNumberFormat="1" applyFont="1" applyFill="1" applyBorder="1" applyAlignment="1">
      <alignment horizontal="center"/>
    </xf>
    <xf numFmtId="3" fontId="60" fillId="0" borderId="12" xfId="0" applyNumberFormat="1" applyFont="1" applyFill="1" applyBorder="1" applyAlignment="1">
      <alignment horizontal="center"/>
    </xf>
    <xf numFmtId="166" fontId="58" fillId="0" borderId="29" xfId="0" applyNumberFormat="1" applyFont="1" applyFill="1" applyBorder="1" applyAlignment="1">
      <alignment horizontal="center"/>
    </xf>
    <xf numFmtId="166" fontId="58" fillId="0" borderId="87" xfId="0" applyNumberFormat="1" applyFont="1" applyFill="1" applyBorder="1" applyAlignment="1">
      <alignment horizontal="center"/>
    </xf>
    <xf numFmtId="166" fontId="58" fillId="0" borderId="75" xfId="0" applyNumberFormat="1" applyFont="1" applyFill="1" applyBorder="1" applyAlignment="1">
      <alignment horizontal="center"/>
    </xf>
    <xf numFmtId="166" fontId="58" fillId="0" borderId="88" xfId="0" applyNumberFormat="1" applyFont="1" applyFill="1" applyBorder="1" applyAlignment="1">
      <alignment horizontal="center"/>
    </xf>
    <xf numFmtId="166" fontId="58" fillId="0" borderId="51" xfId="0" applyNumberFormat="1" applyFont="1" applyFill="1" applyBorder="1" applyAlignment="1">
      <alignment horizontal="center"/>
    </xf>
    <xf numFmtId="4" fontId="58" fillId="0" borderId="103" xfId="0" applyNumberFormat="1" applyFont="1" applyFill="1" applyBorder="1" applyAlignment="1">
      <alignment horizontal="center"/>
    </xf>
    <xf numFmtId="4" fontId="58" fillId="0" borderId="26" xfId="0" applyNumberFormat="1" applyFont="1" applyFill="1" applyBorder="1" applyAlignment="1">
      <alignment horizontal="center"/>
    </xf>
    <xf numFmtId="3" fontId="60" fillId="0" borderId="104" xfId="0" applyNumberFormat="1" applyFont="1" applyFill="1" applyBorder="1" applyAlignment="1">
      <alignment horizontal="center"/>
    </xf>
    <xf numFmtId="3" fontId="60" fillId="0" borderId="21" xfId="0" applyNumberFormat="1" applyFont="1" applyFill="1" applyBorder="1" applyAlignment="1">
      <alignment horizontal="center"/>
    </xf>
    <xf numFmtId="166" fontId="58" fillId="0" borderId="103" xfId="0" applyNumberFormat="1" applyFont="1" applyFill="1" applyBorder="1" applyAlignment="1">
      <alignment horizontal="center"/>
    </xf>
    <xf numFmtId="166" fontId="58" fillId="0" borderId="80" xfId="0" applyNumberFormat="1" applyFont="1" applyFill="1" applyBorder="1" applyAlignment="1">
      <alignment horizontal="center"/>
    </xf>
    <xf numFmtId="166" fontId="58" fillId="0" borderId="105" xfId="0" applyNumberFormat="1" applyFont="1" applyFill="1" applyBorder="1" applyAlignment="1">
      <alignment horizontal="center"/>
    </xf>
    <xf numFmtId="166" fontId="58" fillId="0" borderId="0" xfId="0" applyNumberFormat="1" applyFont="1" applyFill="1" applyBorder="1" applyAlignment="1">
      <alignment horizontal="center"/>
    </xf>
    <xf numFmtId="166" fontId="58" fillId="0" borderId="91" xfId="0" applyNumberFormat="1" applyFont="1" applyFill="1" applyBorder="1" applyAlignment="1">
      <alignment horizontal="center"/>
    </xf>
    <xf numFmtId="166" fontId="58" fillId="0" borderId="90" xfId="0" applyNumberFormat="1" applyFont="1" applyFill="1" applyBorder="1" applyAlignment="1">
      <alignment horizontal="center"/>
    </xf>
    <xf numFmtId="4" fontId="58" fillId="0" borderId="27" xfId="0" applyNumberFormat="1" applyFont="1" applyFill="1" applyBorder="1" applyAlignment="1">
      <alignment horizontal="center"/>
    </xf>
    <xf numFmtId="4" fontId="58" fillId="0" borderId="63" xfId="0" applyNumberFormat="1" applyFont="1" applyFill="1" applyBorder="1" applyAlignment="1">
      <alignment horizontal="center"/>
    </xf>
    <xf numFmtId="166" fontId="58" fillId="0" borderId="19" xfId="0" applyNumberFormat="1" applyFont="1" applyFill="1" applyBorder="1" applyAlignment="1">
      <alignment horizontal="center"/>
    </xf>
    <xf numFmtId="166" fontId="58" fillId="0" borderId="11" xfId="0" applyNumberFormat="1" applyFont="1" applyFill="1" applyBorder="1" applyAlignment="1">
      <alignment horizontal="center"/>
    </xf>
    <xf numFmtId="4" fontId="58" fillId="0" borderId="16" xfId="0" applyNumberFormat="1" applyFont="1" applyFill="1" applyBorder="1" applyAlignment="1">
      <alignment horizontal="center"/>
    </xf>
    <xf numFmtId="166" fontId="58" fillId="0" borderId="104" xfId="0" applyNumberFormat="1" applyFont="1" applyFill="1" applyBorder="1" applyAlignment="1">
      <alignment horizontal="center"/>
    </xf>
    <xf numFmtId="166" fontId="58" fillId="0" borderId="106" xfId="0" applyNumberFormat="1" applyFont="1" applyFill="1" applyBorder="1" applyAlignment="1">
      <alignment horizontal="center"/>
    </xf>
    <xf numFmtId="4" fontId="58" fillId="0" borderId="68" xfId="0" applyNumberFormat="1" applyFont="1" applyFill="1" applyBorder="1" applyAlignment="1">
      <alignment horizontal="center"/>
    </xf>
    <xf numFmtId="4" fontId="58" fillId="0" borderId="87" xfId="0" applyNumberFormat="1" applyFont="1" applyFill="1" applyBorder="1" applyAlignment="1">
      <alignment horizontal="center"/>
    </xf>
    <xf numFmtId="166" fontId="58" fillId="0" borderId="87" xfId="0" applyNumberFormat="1" applyFont="1" applyFill="1" applyBorder="1" applyAlignment="1">
      <alignment horizontal="center"/>
    </xf>
    <xf numFmtId="166" fontId="58" fillId="0" borderId="87" xfId="0" applyNumberFormat="1" applyFont="1" applyFill="1" applyBorder="1" applyAlignment="1">
      <alignment horizontal="center"/>
    </xf>
    <xf numFmtId="4" fontId="58" fillId="0" borderId="69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left"/>
    </xf>
    <xf numFmtId="166" fontId="58" fillId="0" borderId="0" xfId="0" applyNumberFormat="1" applyFont="1" applyFill="1" applyBorder="1" applyAlignment="1">
      <alignment horizontal="center"/>
    </xf>
    <xf numFmtId="4" fontId="58" fillId="0" borderId="70" xfId="0" applyNumberFormat="1" applyFont="1" applyFill="1" applyBorder="1" applyAlignment="1">
      <alignment horizontal="center"/>
    </xf>
    <xf numFmtId="4" fontId="58" fillId="0" borderId="91" xfId="0" applyNumberFormat="1" applyFont="1" applyFill="1" applyBorder="1" applyAlignment="1">
      <alignment horizontal="center"/>
    </xf>
    <xf numFmtId="166" fontId="58" fillId="0" borderId="91" xfId="0" applyNumberFormat="1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" fontId="58" fillId="0" borderId="71" xfId="0" applyNumberFormat="1" applyFont="1" applyFill="1" applyBorder="1" applyAlignment="1">
      <alignment horizontal="center"/>
    </xf>
    <xf numFmtId="4" fontId="58" fillId="0" borderId="44" xfId="0" applyNumberFormat="1" applyFont="1" applyFill="1" applyBorder="1" applyAlignment="1">
      <alignment horizontal="center"/>
    </xf>
    <xf numFmtId="166" fontId="58" fillId="0" borderId="44" xfId="0" applyNumberFormat="1" applyFont="1" applyFill="1" applyBorder="1" applyAlignment="1">
      <alignment horizontal="center"/>
    </xf>
    <xf numFmtId="166" fontId="58" fillId="0" borderId="44" xfId="0" applyNumberFormat="1" applyFont="1" applyFill="1" applyBorder="1" applyAlignment="1">
      <alignment horizontal="center"/>
    </xf>
    <xf numFmtId="4" fontId="58" fillId="0" borderId="92" xfId="0" applyNumberFormat="1" applyFont="1" applyFill="1" applyBorder="1" applyAlignment="1">
      <alignment horizontal="center"/>
    </xf>
    <xf numFmtId="4" fontId="58" fillId="0" borderId="72" xfId="0" applyNumberFormat="1" applyFont="1" applyFill="1" applyBorder="1" applyAlignment="1">
      <alignment horizontal="center"/>
    </xf>
    <xf numFmtId="4" fontId="58" fillId="0" borderId="100" xfId="0" applyNumberFormat="1" applyFont="1" applyFill="1" applyBorder="1" applyAlignment="1">
      <alignment horizontal="center"/>
    </xf>
    <xf numFmtId="166" fontId="58" fillId="0" borderId="100" xfId="0" applyNumberFormat="1" applyFont="1" applyFill="1" applyBorder="1" applyAlignment="1">
      <alignment horizontal="center"/>
    </xf>
    <xf numFmtId="166" fontId="58" fillId="0" borderId="10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3" fontId="60" fillId="0" borderId="0" xfId="0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60" fillId="0" borderId="0" xfId="0" applyFont="1" applyFill="1" applyBorder="1" applyAlignment="1">
      <alignment horizontal="left"/>
    </xf>
    <xf numFmtId="166" fontId="0" fillId="0" borderId="16" xfId="0" applyNumberFormat="1" applyFont="1" applyFill="1" applyBorder="1" applyAlignment="1">
      <alignment horizontal="center"/>
    </xf>
    <xf numFmtId="166" fontId="0" fillId="0" borderId="77" xfId="0" applyNumberFormat="1" applyFont="1" applyFill="1" applyBorder="1" applyAlignment="1">
      <alignment horizontal="center"/>
    </xf>
    <xf numFmtId="166" fontId="0" fillId="0" borderId="72" xfId="0" applyNumberFormat="1" applyFont="1" applyFill="1" applyBorder="1" applyAlignment="1">
      <alignment horizontal="center"/>
    </xf>
    <xf numFmtId="166" fontId="0" fillId="0" borderId="79" xfId="0" applyNumberFormat="1" applyFont="1" applyFill="1" applyBorder="1" applyAlignment="1">
      <alignment horizontal="center"/>
    </xf>
    <xf numFmtId="166" fontId="0" fillId="0" borderId="68" xfId="0" applyNumberFormat="1" applyFont="1" applyFill="1" applyBorder="1" applyAlignment="1">
      <alignment horizontal="center"/>
    </xf>
    <xf numFmtId="166" fontId="0" fillId="0" borderId="75" xfId="0" applyNumberFormat="1" applyFont="1" applyFill="1" applyBorder="1" applyAlignment="1">
      <alignment horizontal="center"/>
    </xf>
    <xf numFmtId="1" fontId="6" fillId="0" borderId="91" xfId="0" applyNumberFormat="1" applyFont="1" applyFill="1" applyBorder="1" applyAlignment="1">
      <alignment horizontal="left"/>
    </xf>
    <xf numFmtId="166" fontId="0" fillId="0" borderId="31" xfId="0" applyNumberFormat="1" applyFont="1" applyFill="1" applyBorder="1" applyAlignment="1">
      <alignment horizontal="center"/>
    </xf>
    <xf numFmtId="166" fontId="2" fillId="0" borderId="31" xfId="0" applyNumberFormat="1" applyFont="1" applyFill="1" applyBorder="1" applyAlignment="1">
      <alignment horizontal="center"/>
    </xf>
    <xf numFmtId="166" fontId="0" fillId="0" borderId="81" xfId="0" applyNumberFormat="1" applyFont="1" applyFill="1" applyBorder="1" applyAlignment="1">
      <alignment horizontal="center"/>
    </xf>
    <xf numFmtId="1" fontId="61" fillId="0" borderId="63" xfId="0" applyNumberFormat="1" applyFont="1" applyFill="1" applyBorder="1" applyAlignment="1" applyProtection="1">
      <alignment/>
      <protection locked="0"/>
    </xf>
    <xf numFmtId="1" fontId="6" fillId="0" borderId="13" xfId="0" applyNumberFormat="1" applyFont="1" applyFill="1" applyBorder="1" applyAlignment="1">
      <alignment horizontal="right" wrapText="1"/>
    </xf>
    <xf numFmtId="1" fontId="61" fillId="0" borderId="14" xfId="0" applyNumberFormat="1" applyFont="1" applyFill="1" applyBorder="1" applyAlignment="1" applyProtection="1">
      <alignment/>
      <protection locked="0"/>
    </xf>
    <xf numFmtId="166" fontId="58" fillId="0" borderId="70" xfId="0" applyNumberFormat="1" applyFont="1" applyFill="1" applyBorder="1" applyAlignment="1">
      <alignment horizontal="center"/>
    </xf>
    <xf numFmtId="166" fontId="60" fillId="0" borderId="10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1" fontId="59" fillId="0" borderId="13" xfId="0" applyNumberFormat="1" applyFont="1" applyFill="1" applyBorder="1" applyAlignment="1">
      <alignment horizontal="left"/>
    </xf>
    <xf numFmtId="1" fontId="61" fillId="0" borderId="63" xfId="0" applyNumberFormat="1" applyFont="1" applyFill="1" applyBorder="1" applyAlignment="1">
      <alignment/>
    </xf>
    <xf numFmtId="1" fontId="61" fillId="0" borderId="8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" fontId="6" fillId="0" borderId="27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2" fillId="0" borderId="0" xfId="0" applyFont="1" applyAlignment="1">
      <alignment/>
    </xf>
    <xf numFmtId="166" fontId="58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8" fillId="0" borderId="13" xfId="0" applyNumberFormat="1" applyFont="1" applyFill="1" applyBorder="1" applyAlignment="1">
      <alignment horizontal="right"/>
    </xf>
    <xf numFmtId="4" fontId="58" fillId="0" borderId="16" xfId="0" applyNumberFormat="1" applyFont="1" applyFill="1" applyBorder="1" applyAlignment="1">
      <alignment horizontal="left" vertical="center"/>
    </xf>
    <xf numFmtId="4" fontId="58" fillId="0" borderId="7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59" fillId="0" borderId="16" xfId="0" applyNumberFormat="1" applyFont="1" applyFill="1" applyBorder="1" applyAlignment="1">
      <alignment horizontal="left" wrapText="1"/>
    </xf>
    <xf numFmtId="4" fontId="59" fillId="0" borderId="31" xfId="0" applyNumberFormat="1" applyFont="1" applyFill="1" applyBorder="1" applyAlignment="1">
      <alignment horizontal="left" wrapText="1"/>
    </xf>
    <xf numFmtId="4" fontId="59" fillId="0" borderId="10" xfId="0" applyNumberFormat="1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5"/>
  <sheetViews>
    <sheetView tabSelected="1" zoomScale="90" zoomScaleNormal="90" zoomScalePageLayoutView="0" workbookViewId="0" topLeftCell="A284">
      <pane xSplit="1" ySplit="3" topLeftCell="B4" activePane="bottomRight" state="split"/>
      <selection pane="topLeft" activeCell="A1" sqref="A1"/>
      <selection pane="topRight" activeCell="B1" sqref="B1"/>
      <selection pane="bottomLeft" activeCell="A4" sqref="A4"/>
      <selection pane="bottomRight" activeCell="A32" sqref="A32"/>
      <selection pane="topLeft" activeCell="A136" sqref="A136"/>
    </sheetView>
  </sheetViews>
  <sheetFormatPr defaultColWidth="9.00390625" defaultRowHeight="12.75"/>
  <cols>
    <col min="1" max="1" width="55.125" style="18" customWidth="1"/>
    <col min="2" max="2" width="8.75390625" style="196" customWidth="1"/>
    <col min="3" max="3" width="8.00390625" style="196" customWidth="1"/>
    <col min="4" max="5" width="7.875" style="197" customWidth="1"/>
    <col min="6" max="6" width="9.625" style="196" customWidth="1"/>
    <col min="7" max="7" width="9.25390625" style="196" customWidth="1"/>
    <col min="8" max="8" width="9.75390625" style="196" customWidth="1"/>
    <col min="9" max="9" width="9.00390625" style="196" customWidth="1"/>
    <col min="10" max="10" width="7.25390625" style="196" customWidth="1"/>
    <col min="11" max="13" width="9.875" style="17" customWidth="1"/>
    <col min="14" max="14" width="2.00390625" style="0" customWidth="1"/>
  </cols>
  <sheetData>
    <row r="1" spans="1:13" ht="24.75" customHeight="1" thickBot="1">
      <c r="A1" s="184" t="s">
        <v>305</v>
      </c>
      <c r="M1" s="360" t="s">
        <v>391</v>
      </c>
    </row>
    <row r="2" spans="1:13" ht="13.5" thickBot="1">
      <c r="A2" s="43"/>
      <c r="B2" s="198" t="s">
        <v>306</v>
      </c>
      <c r="C2" s="199"/>
      <c r="D2" s="200"/>
      <c r="E2" s="200"/>
      <c r="F2" s="201" t="s">
        <v>309</v>
      </c>
      <c r="G2" s="202"/>
      <c r="H2" s="202"/>
      <c r="I2" s="202"/>
      <c r="J2" s="202"/>
      <c r="K2" s="193"/>
      <c r="L2" s="193"/>
      <c r="M2" s="194"/>
    </row>
    <row r="3" spans="1:14" s="1" customFormat="1" ht="39" thickBot="1">
      <c r="A3" s="45" t="s">
        <v>15</v>
      </c>
      <c r="B3" s="203" t="s">
        <v>307</v>
      </c>
      <c r="C3" s="204" t="s">
        <v>308</v>
      </c>
      <c r="D3" s="205" t="s">
        <v>38</v>
      </c>
      <c r="E3" s="206" t="s">
        <v>39</v>
      </c>
      <c r="F3" s="207" t="s">
        <v>16</v>
      </c>
      <c r="G3" s="208" t="s">
        <v>17</v>
      </c>
      <c r="H3" s="204" t="s">
        <v>18</v>
      </c>
      <c r="I3" s="209" t="s">
        <v>19</v>
      </c>
      <c r="J3" s="210" t="s">
        <v>20</v>
      </c>
      <c r="K3" s="159" t="s">
        <v>205</v>
      </c>
      <c r="L3" s="171" t="s">
        <v>215</v>
      </c>
      <c r="M3" s="138" t="s">
        <v>21</v>
      </c>
      <c r="N3" s="44"/>
    </row>
    <row r="4" spans="1:13" ht="15.75">
      <c r="A4" s="19" t="s">
        <v>310</v>
      </c>
      <c r="B4" s="211"/>
      <c r="C4" s="212"/>
      <c r="D4" s="213"/>
      <c r="E4" s="214"/>
      <c r="F4" s="215"/>
      <c r="G4" s="216"/>
      <c r="H4" s="217"/>
      <c r="I4" s="218"/>
      <c r="J4" s="219"/>
      <c r="K4" s="160"/>
      <c r="L4" s="172"/>
      <c r="M4" s="139"/>
    </row>
    <row r="5" spans="1:13" ht="13.5" customHeight="1">
      <c r="A5" s="20" t="s">
        <v>7</v>
      </c>
      <c r="B5" s="215"/>
      <c r="C5" s="220"/>
      <c r="D5" s="221"/>
      <c r="E5" s="214"/>
      <c r="F5" s="215"/>
      <c r="G5" s="216"/>
      <c r="H5" s="222"/>
      <c r="I5" s="223"/>
      <c r="J5" s="224"/>
      <c r="K5" s="161"/>
      <c r="L5" s="173"/>
      <c r="M5" s="140"/>
    </row>
    <row r="6" spans="1:13" ht="14.25">
      <c r="A6" s="20" t="s">
        <v>6</v>
      </c>
      <c r="B6" s="215"/>
      <c r="C6" s="220"/>
      <c r="D6" s="221"/>
      <c r="E6" s="214"/>
      <c r="F6" s="215"/>
      <c r="G6" s="216"/>
      <c r="H6" s="225"/>
      <c r="I6" s="223"/>
      <c r="J6" s="224"/>
      <c r="K6" s="161"/>
      <c r="L6" s="173"/>
      <c r="M6" s="140"/>
    </row>
    <row r="7" spans="1:13" ht="27.75" customHeight="1">
      <c r="A7" s="40" t="s">
        <v>105</v>
      </c>
      <c r="B7" s="226" t="s">
        <v>263</v>
      </c>
      <c r="C7" s="227" t="s">
        <v>263</v>
      </c>
      <c r="D7" s="233">
        <v>22500</v>
      </c>
      <c r="E7" s="228">
        <v>11480</v>
      </c>
      <c r="F7" s="226" t="s">
        <v>263</v>
      </c>
      <c r="G7" s="229" t="s">
        <v>263</v>
      </c>
      <c r="H7" s="230" t="s">
        <v>263</v>
      </c>
      <c r="I7" s="226" t="s">
        <v>263</v>
      </c>
      <c r="J7" s="231" t="s">
        <v>263</v>
      </c>
      <c r="K7" s="170">
        <v>250</v>
      </c>
      <c r="L7" s="227" t="s">
        <v>263</v>
      </c>
      <c r="M7" s="141" t="s">
        <v>23</v>
      </c>
    </row>
    <row r="8" spans="1:13" ht="12.75" customHeight="1">
      <c r="A8" s="21" t="s">
        <v>51</v>
      </c>
      <c r="B8" s="226" t="s">
        <v>263</v>
      </c>
      <c r="C8" s="227" t="s">
        <v>263</v>
      </c>
      <c r="D8" s="232">
        <v>22500</v>
      </c>
      <c r="E8" s="233">
        <v>11480</v>
      </c>
      <c r="F8" s="226" t="s">
        <v>263</v>
      </c>
      <c r="G8" s="229" t="s">
        <v>263</v>
      </c>
      <c r="H8" s="230" t="s">
        <v>263</v>
      </c>
      <c r="I8" s="226" t="s">
        <v>263</v>
      </c>
      <c r="J8" s="231" t="s">
        <v>263</v>
      </c>
      <c r="K8" s="170">
        <v>125</v>
      </c>
      <c r="L8" s="227" t="s">
        <v>263</v>
      </c>
      <c r="M8" s="2" t="s">
        <v>23</v>
      </c>
    </row>
    <row r="9" spans="1:13" ht="12.75" customHeight="1">
      <c r="A9" s="21" t="s">
        <v>88</v>
      </c>
      <c r="B9" s="226" t="s">
        <v>263</v>
      </c>
      <c r="C9" s="227" t="s">
        <v>263</v>
      </c>
      <c r="D9" s="195">
        <v>22500</v>
      </c>
      <c r="E9" s="233">
        <v>11480</v>
      </c>
      <c r="F9" s="226" t="s">
        <v>263</v>
      </c>
      <c r="G9" s="229" t="s">
        <v>263</v>
      </c>
      <c r="H9" s="230" t="s">
        <v>263</v>
      </c>
      <c r="I9" s="226" t="s">
        <v>263</v>
      </c>
      <c r="J9" s="231" t="s">
        <v>263</v>
      </c>
      <c r="K9" s="170">
        <v>250</v>
      </c>
      <c r="L9" s="227" t="s">
        <v>263</v>
      </c>
      <c r="M9" s="2" t="s">
        <v>23</v>
      </c>
    </row>
    <row r="10" spans="1:13" ht="14.25">
      <c r="A10" s="21" t="s">
        <v>87</v>
      </c>
      <c r="B10" s="226" t="s">
        <v>263</v>
      </c>
      <c r="C10" s="227" t="s">
        <v>263</v>
      </c>
      <c r="D10" s="195">
        <v>22500</v>
      </c>
      <c r="E10" s="233">
        <v>11480</v>
      </c>
      <c r="F10" s="226" t="s">
        <v>263</v>
      </c>
      <c r="G10" s="229" t="s">
        <v>263</v>
      </c>
      <c r="H10" s="230" t="s">
        <v>263</v>
      </c>
      <c r="I10" s="226" t="s">
        <v>263</v>
      </c>
      <c r="J10" s="231" t="s">
        <v>263</v>
      </c>
      <c r="K10" s="335">
        <v>125</v>
      </c>
      <c r="L10" s="227" t="s">
        <v>263</v>
      </c>
      <c r="M10" s="141" t="s">
        <v>23</v>
      </c>
    </row>
    <row r="11" spans="1:13" ht="14.25">
      <c r="A11" s="21" t="s">
        <v>42</v>
      </c>
      <c r="B11" s="234" t="s">
        <v>263</v>
      </c>
      <c r="C11" s="187" t="s">
        <v>263</v>
      </c>
      <c r="D11" s="195">
        <v>26310</v>
      </c>
      <c r="E11" s="195">
        <v>13010</v>
      </c>
      <c r="F11" s="234" t="s">
        <v>263</v>
      </c>
      <c r="G11" s="235" t="s">
        <v>263</v>
      </c>
      <c r="H11" s="236" t="s">
        <v>263</v>
      </c>
      <c r="I11" s="234" t="s">
        <v>263</v>
      </c>
      <c r="J11" s="237" t="s">
        <v>263</v>
      </c>
      <c r="K11" s="335">
        <v>1170</v>
      </c>
      <c r="L11" s="187" t="s">
        <v>263</v>
      </c>
      <c r="M11" s="2" t="s">
        <v>23</v>
      </c>
    </row>
    <row r="12" spans="1:13" ht="14.25">
      <c r="A12" s="21" t="s">
        <v>44</v>
      </c>
      <c r="B12" s="234" t="s">
        <v>263</v>
      </c>
      <c r="C12" s="187" t="s">
        <v>264</v>
      </c>
      <c r="D12" s="195">
        <v>26310</v>
      </c>
      <c r="E12" s="239" t="s">
        <v>8</v>
      </c>
      <c r="F12" s="234" t="s">
        <v>263</v>
      </c>
      <c r="G12" s="235" t="s">
        <v>264</v>
      </c>
      <c r="H12" s="236" t="s">
        <v>263</v>
      </c>
      <c r="I12" s="234" t="s">
        <v>263</v>
      </c>
      <c r="J12" s="237" t="s">
        <v>263</v>
      </c>
      <c r="K12" s="335">
        <v>910</v>
      </c>
      <c r="L12" s="187" t="s">
        <v>263</v>
      </c>
      <c r="M12" s="2" t="s">
        <v>23</v>
      </c>
    </row>
    <row r="13" spans="1:13" ht="14.25">
      <c r="A13" s="21" t="s">
        <v>45</v>
      </c>
      <c r="B13" s="234" t="s">
        <v>263</v>
      </c>
      <c r="C13" s="187" t="s">
        <v>264</v>
      </c>
      <c r="D13" s="195">
        <v>26310</v>
      </c>
      <c r="E13" s="239" t="s">
        <v>8</v>
      </c>
      <c r="F13" s="234" t="s">
        <v>263</v>
      </c>
      <c r="G13" s="235" t="s">
        <v>264</v>
      </c>
      <c r="H13" s="236" t="s">
        <v>263</v>
      </c>
      <c r="I13" s="234" t="s">
        <v>263</v>
      </c>
      <c r="J13" s="237" t="s">
        <v>263</v>
      </c>
      <c r="K13" s="335">
        <v>650</v>
      </c>
      <c r="L13" s="187" t="s">
        <v>263</v>
      </c>
      <c r="M13" s="2" t="s">
        <v>23</v>
      </c>
    </row>
    <row r="14" spans="1:13" ht="14.25">
      <c r="A14" s="21" t="s">
        <v>43</v>
      </c>
      <c r="B14" s="234" t="s">
        <v>265</v>
      </c>
      <c r="C14" s="187" t="s">
        <v>263</v>
      </c>
      <c r="D14" s="195" t="s">
        <v>8</v>
      </c>
      <c r="E14" s="195">
        <v>13010</v>
      </c>
      <c r="F14" s="234" t="s">
        <v>265</v>
      </c>
      <c r="G14" s="235" t="s">
        <v>263</v>
      </c>
      <c r="H14" s="236" t="s">
        <v>263</v>
      </c>
      <c r="I14" s="234" t="s">
        <v>263</v>
      </c>
      <c r="J14" s="237" t="s">
        <v>263</v>
      </c>
      <c r="K14" s="335">
        <v>0</v>
      </c>
      <c r="L14" s="187" t="s">
        <v>263</v>
      </c>
      <c r="M14" s="2" t="s">
        <v>23</v>
      </c>
    </row>
    <row r="15" spans="1:13" ht="12.75">
      <c r="A15" s="22" t="s">
        <v>110</v>
      </c>
      <c r="B15" s="240" t="s">
        <v>108</v>
      </c>
      <c r="C15" s="241"/>
      <c r="D15" s="242"/>
      <c r="E15" s="242"/>
      <c r="F15" s="243"/>
      <c r="G15" s="244"/>
      <c r="H15" s="245"/>
      <c r="I15" s="244"/>
      <c r="J15" s="243"/>
      <c r="K15" s="335"/>
      <c r="L15" s="336"/>
      <c r="M15" s="16"/>
    </row>
    <row r="16" spans="1:13" ht="12.75">
      <c r="A16" s="22" t="s">
        <v>109</v>
      </c>
      <c r="B16" s="240" t="s">
        <v>108</v>
      </c>
      <c r="C16" s="241"/>
      <c r="D16" s="242"/>
      <c r="E16" s="242"/>
      <c r="F16" s="243"/>
      <c r="G16" s="244"/>
      <c r="H16" s="245"/>
      <c r="I16" s="244"/>
      <c r="J16" s="243"/>
      <c r="K16" s="335"/>
      <c r="L16" s="336"/>
      <c r="M16" s="16"/>
    </row>
    <row r="17" spans="1:13" ht="12.75">
      <c r="A17" s="192" t="s">
        <v>92</v>
      </c>
      <c r="B17" s="234">
        <v>11.91</v>
      </c>
      <c r="C17" s="190">
        <v>50</v>
      </c>
      <c r="D17" s="195">
        <v>24370</v>
      </c>
      <c r="E17" s="195">
        <v>13010</v>
      </c>
      <c r="F17" s="246">
        <v>24554.2</v>
      </c>
      <c r="G17" s="244">
        <v>3122.4</v>
      </c>
      <c r="H17" s="247">
        <f aca="true" t="shared" si="0" ref="H17:H22">SUM(F17:G17)</f>
        <v>27676.600000000002</v>
      </c>
      <c r="I17" s="248">
        <f aca="true" t="shared" si="1" ref="I17:I22">ROUND(H17*0.34,1)</f>
        <v>9410</v>
      </c>
      <c r="J17" s="249">
        <f aca="true" t="shared" si="2" ref="J17:J22">ROUND(H17*0.01,1)</f>
        <v>276.8</v>
      </c>
      <c r="K17" s="335">
        <v>530</v>
      </c>
      <c r="L17" s="336">
        <f>ROUND(0.0042*H17,1)</f>
        <v>116.2</v>
      </c>
      <c r="M17" s="16">
        <f aca="true" t="shared" si="3" ref="M17:M22">SUM(H17:L17)</f>
        <v>38009.600000000006</v>
      </c>
    </row>
    <row r="18" spans="1:13" ht="12.75">
      <c r="A18" s="22" t="s">
        <v>93</v>
      </c>
      <c r="B18" s="234">
        <v>3</v>
      </c>
      <c r="C18" s="190">
        <v>15.4</v>
      </c>
      <c r="D18" s="242">
        <v>24310</v>
      </c>
      <c r="E18" s="195">
        <v>13010</v>
      </c>
      <c r="F18" s="246">
        <v>97240</v>
      </c>
      <c r="G18" s="244">
        <v>10137.7</v>
      </c>
      <c r="H18" s="247">
        <f t="shared" si="0"/>
        <v>107377.7</v>
      </c>
      <c r="I18" s="248">
        <f t="shared" si="1"/>
        <v>36508.4</v>
      </c>
      <c r="J18" s="249">
        <f t="shared" si="2"/>
        <v>1073.8</v>
      </c>
      <c r="K18" s="335">
        <v>840</v>
      </c>
      <c r="L18" s="336">
        <f>ROUND(0.0042*H18,1)</f>
        <v>451</v>
      </c>
      <c r="M18" s="16">
        <f t="shared" si="3"/>
        <v>146250.9</v>
      </c>
    </row>
    <row r="19" spans="1:13" ht="12.75">
      <c r="A19" s="22" t="s">
        <v>284</v>
      </c>
      <c r="B19" s="234">
        <v>3</v>
      </c>
      <c r="C19" s="190">
        <v>15.4</v>
      </c>
      <c r="D19" s="242">
        <v>24310</v>
      </c>
      <c r="E19" s="195">
        <v>13010</v>
      </c>
      <c r="F19" s="246">
        <v>97240</v>
      </c>
      <c r="G19" s="244">
        <v>10137.7</v>
      </c>
      <c r="H19" s="247">
        <f t="shared" si="0"/>
        <v>107377.7</v>
      </c>
      <c r="I19" s="248">
        <f t="shared" si="1"/>
        <v>36508.4</v>
      </c>
      <c r="J19" s="249">
        <f t="shared" si="2"/>
        <v>1073.8</v>
      </c>
      <c r="K19" s="335">
        <v>840</v>
      </c>
      <c r="L19" s="336">
        <f>ROUND(0.0042*H19,1)</f>
        <v>451</v>
      </c>
      <c r="M19" s="16">
        <f t="shared" si="3"/>
        <v>146250.9</v>
      </c>
    </row>
    <row r="20" spans="1:13" ht="25.5">
      <c r="A20" s="346" t="s">
        <v>297</v>
      </c>
      <c r="B20" s="234">
        <v>18.25</v>
      </c>
      <c r="C20" s="250" t="s">
        <v>264</v>
      </c>
      <c r="D20" s="195">
        <v>26140</v>
      </c>
      <c r="E20" s="195" t="s">
        <v>8</v>
      </c>
      <c r="F20" s="246">
        <v>17187.9</v>
      </c>
      <c r="G20" s="251" t="s">
        <v>8</v>
      </c>
      <c r="H20" s="252">
        <f t="shared" si="0"/>
        <v>17187.9</v>
      </c>
      <c r="I20" s="253">
        <f t="shared" si="1"/>
        <v>5843.9</v>
      </c>
      <c r="J20" s="249">
        <f t="shared" si="2"/>
        <v>171.9</v>
      </c>
      <c r="K20" s="335">
        <v>115</v>
      </c>
      <c r="L20" s="336">
        <f>ROUND(0.0042*H20,1)</f>
        <v>72.2</v>
      </c>
      <c r="M20" s="16">
        <f t="shared" si="3"/>
        <v>23390.900000000005</v>
      </c>
    </row>
    <row r="21" spans="1:13" ht="14.25">
      <c r="A21" s="22" t="s">
        <v>378</v>
      </c>
      <c r="B21" s="234">
        <v>13.3</v>
      </c>
      <c r="C21" s="250" t="s">
        <v>264</v>
      </c>
      <c r="D21" s="195">
        <v>26140</v>
      </c>
      <c r="E21" s="195" t="s">
        <v>8</v>
      </c>
      <c r="F21" s="246">
        <v>23585</v>
      </c>
      <c r="G21" s="251" t="s">
        <v>8</v>
      </c>
      <c r="H21" s="252">
        <f t="shared" si="0"/>
        <v>23585</v>
      </c>
      <c r="I21" s="253">
        <f t="shared" si="1"/>
        <v>8018.9</v>
      </c>
      <c r="J21" s="249">
        <f t="shared" si="2"/>
        <v>235.9</v>
      </c>
      <c r="K21" s="335">
        <v>190</v>
      </c>
      <c r="L21" s="336">
        <f>ROUND(0.0042*H21,1)</f>
        <v>99.1</v>
      </c>
      <c r="M21" s="16">
        <f t="shared" si="3"/>
        <v>32128.9</v>
      </c>
    </row>
    <row r="22" spans="1:13" ht="14.25">
      <c r="A22" s="22" t="s">
        <v>295</v>
      </c>
      <c r="B22" s="234">
        <v>3.3</v>
      </c>
      <c r="C22" s="250" t="s">
        <v>264</v>
      </c>
      <c r="D22" s="195">
        <v>26140</v>
      </c>
      <c r="E22" s="195" t="s">
        <v>8</v>
      </c>
      <c r="F22" s="246">
        <v>95054.5</v>
      </c>
      <c r="G22" s="251" t="s">
        <v>8</v>
      </c>
      <c r="H22" s="252">
        <f t="shared" si="0"/>
        <v>95054.5</v>
      </c>
      <c r="I22" s="253">
        <f t="shared" si="1"/>
        <v>32318.5</v>
      </c>
      <c r="J22" s="249">
        <f t="shared" si="2"/>
        <v>950.5</v>
      </c>
      <c r="K22" s="335">
        <v>730</v>
      </c>
      <c r="L22" s="336">
        <f>ROUND(0.0042*H22,1)</f>
        <v>399.2</v>
      </c>
      <c r="M22" s="16">
        <f t="shared" si="3"/>
        <v>129452.7</v>
      </c>
    </row>
    <row r="23" spans="1:13" ht="14.25">
      <c r="A23" s="23" t="s">
        <v>13</v>
      </c>
      <c r="B23" s="234" t="s">
        <v>266</v>
      </c>
      <c r="C23" s="187" t="s">
        <v>267</v>
      </c>
      <c r="D23" s="195">
        <v>21240</v>
      </c>
      <c r="E23" s="195" t="s">
        <v>8</v>
      </c>
      <c r="F23" s="234" t="s">
        <v>263</v>
      </c>
      <c r="G23" s="251" t="s">
        <v>8</v>
      </c>
      <c r="H23" s="236" t="s">
        <v>263</v>
      </c>
      <c r="I23" s="234" t="s">
        <v>263</v>
      </c>
      <c r="J23" s="237" t="s">
        <v>263</v>
      </c>
      <c r="K23" s="162">
        <v>16</v>
      </c>
      <c r="L23" s="187" t="s">
        <v>263</v>
      </c>
      <c r="M23" s="2" t="s">
        <v>23</v>
      </c>
    </row>
    <row r="24" spans="1:13" ht="14.25">
      <c r="A24" s="22" t="s">
        <v>14</v>
      </c>
      <c r="B24" s="234">
        <v>90</v>
      </c>
      <c r="C24" s="250" t="s">
        <v>264</v>
      </c>
      <c r="D24" s="195">
        <v>21240</v>
      </c>
      <c r="E24" s="195" t="s">
        <v>8</v>
      </c>
      <c r="F24" s="246">
        <v>2832</v>
      </c>
      <c r="G24" s="251" t="s">
        <v>8</v>
      </c>
      <c r="H24" s="252">
        <f aca="true" t="shared" si="4" ref="H24:H29">SUM(F24:G24)</f>
        <v>2832</v>
      </c>
      <c r="I24" s="253">
        <f aca="true" t="shared" si="5" ref="I24:I29">ROUND(H24*0.34,1)</f>
        <v>962.9</v>
      </c>
      <c r="J24" s="249">
        <f aca="true" t="shared" si="6" ref="J24:J29">ROUND(H24*0.01,1)</f>
        <v>28.3</v>
      </c>
      <c r="K24" s="162">
        <v>10</v>
      </c>
      <c r="L24" s="336">
        <f aca="true" t="shared" si="7" ref="L24:L29">ROUND(0.0042*H24,1)</f>
        <v>11.9</v>
      </c>
      <c r="M24" s="16">
        <f aca="true" t="shared" si="8" ref="M24:M29">SUM(H24:L24)</f>
        <v>3845.1000000000004</v>
      </c>
    </row>
    <row r="25" spans="1:13" ht="12.75">
      <c r="A25" s="22" t="s">
        <v>259</v>
      </c>
      <c r="B25" s="234">
        <v>7</v>
      </c>
      <c r="C25" s="236">
        <v>11</v>
      </c>
      <c r="D25" s="242">
        <v>22430</v>
      </c>
      <c r="E25" s="195">
        <v>13700</v>
      </c>
      <c r="F25" s="246">
        <v>38451.4</v>
      </c>
      <c r="G25" s="244">
        <v>14945.5</v>
      </c>
      <c r="H25" s="247">
        <f t="shared" si="4"/>
        <v>53396.9</v>
      </c>
      <c r="I25" s="248">
        <f t="shared" si="5"/>
        <v>18154.9</v>
      </c>
      <c r="J25" s="249">
        <f t="shared" si="6"/>
        <v>534</v>
      </c>
      <c r="K25" s="162">
        <v>284</v>
      </c>
      <c r="L25" s="336">
        <f t="shared" si="7"/>
        <v>224.3</v>
      </c>
      <c r="M25" s="16">
        <f t="shared" si="8"/>
        <v>72594.1</v>
      </c>
    </row>
    <row r="26" spans="1:13" ht="12.75">
      <c r="A26" s="22" t="s">
        <v>260</v>
      </c>
      <c r="B26" s="234">
        <v>8</v>
      </c>
      <c r="C26" s="236">
        <v>11</v>
      </c>
      <c r="D26" s="242">
        <v>22430</v>
      </c>
      <c r="E26" s="195">
        <v>13700</v>
      </c>
      <c r="F26" s="246">
        <v>33645</v>
      </c>
      <c r="G26" s="244">
        <v>14945.5</v>
      </c>
      <c r="H26" s="247">
        <f t="shared" si="4"/>
        <v>48590.5</v>
      </c>
      <c r="I26" s="248">
        <f t="shared" si="5"/>
        <v>16520.8</v>
      </c>
      <c r="J26" s="249">
        <f t="shared" si="6"/>
        <v>485.9</v>
      </c>
      <c r="K26" s="162">
        <v>284</v>
      </c>
      <c r="L26" s="336">
        <f t="shared" si="7"/>
        <v>204.1</v>
      </c>
      <c r="M26" s="16">
        <f t="shared" si="8"/>
        <v>66085.3</v>
      </c>
    </row>
    <row r="27" spans="1:13" ht="12.75">
      <c r="A27" s="22" t="s">
        <v>261</v>
      </c>
      <c r="B27" s="234">
        <v>7</v>
      </c>
      <c r="C27" s="236">
        <v>11.5</v>
      </c>
      <c r="D27" s="242">
        <v>22430</v>
      </c>
      <c r="E27" s="195">
        <v>13700</v>
      </c>
      <c r="F27" s="246">
        <v>38451.4</v>
      </c>
      <c r="G27" s="244">
        <v>14295.7</v>
      </c>
      <c r="H27" s="247">
        <f t="shared" si="4"/>
        <v>52747.100000000006</v>
      </c>
      <c r="I27" s="248">
        <f t="shared" si="5"/>
        <v>17934</v>
      </c>
      <c r="J27" s="249">
        <f t="shared" si="6"/>
        <v>527.5</v>
      </c>
      <c r="K27" s="162">
        <v>284</v>
      </c>
      <c r="L27" s="336">
        <f t="shared" si="7"/>
        <v>221.5</v>
      </c>
      <c r="M27" s="16">
        <f t="shared" si="8"/>
        <v>71714.1</v>
      </c>
    </row>
    <row r="28" spans="1:13" ht="12.75">
      <c r="A28" s="22" t="s">
        <v>262</v>
      </c>
      <c r="B28" s="234">
        <v>8.7</v>
      </c>
      <c r="C28" s="190">
        <v>12.2</v>
      </c>
      <c r="D28" s="242">
        <v>22430</v>
      </c>
      <c r="E28" s="195">
        <v>13700</v>
      </c>
      <c r="F28" s="246">
        <v>30937.9</v>
      </c>
      <c r="G28" s="244">
        <v>13475.4</v>
      </c>
      <c r="H28" s="247">
        <f t="shared" si="4"/>
        <v>44413.3</v>
      </c>
      <c r="I28" s="248">
        <f t="shared" si="5"/>
        <v>15100.5</v>
      </c>
      <c r="J28" s="249">
        <f t="shared" si="6"/>
        <v>444.1</v>
      </c>
      <c r="K28" s="162">
        <v>284</v>
      </c>
      <c r="L28" s="336">
        <f t="shared" si="7"/>
        <v>186.5</v>
      </c>
      <c r="M28" s="16">
        <f t="shared" si="8"/>
        <v>60428.4</v>
      </c>
    </row>
    <row r="29" spans="1:13" ht="12.75">
      <c r="A29" s="22" t="s">
        <v>285</v>
      </c>
      <c r="B29" s="234">
        <v>17.4</v>
      </c>
      <c r="C29" s="190">
        <v>29</v>
      </c>
      <c r="D29" s="242">
        <v>22430</v>
      </c>
      <c r="E29" s="195">
        <v>13700</v>
      </c>
      <c r="F29" s="246">
        <v>15469</v>
      </c>
      <c r="G29" s="244">
        <v>5669</v>
      </c>
      <c r="H29" s="247">
        <f t="shared" si="4"/>
        <v>21138</v>
      </c>
      <c r="I29" s="248">
        <f t="shared" si="5"/>
        <v>7186.9</v>
      </c>
      <c r="J29" s="249">
        <f t="shared" si="6"/>
        <v>211.4</v>
      </c>
      <c r="K29" s="162">
        <v>214</v>
      </c>
      <c r="L29" s="336">
        <f t="shared" si="7"/>
        <v>88.8</v>
      </c>
      <c r="M29" s="16">
        <f t="shared" si="8"/>
        <v>28839.100000000002</v>
      </c>
    </row>
    <row r="30" spans="1:13" ht="14.25">
      <c r="A30" s="23" t="s">
        <v>41</v>
      </c>
      <c r="B30" s="234" t="s">
        <v>263</v>
      </c>
      <c r="C30" s="190">
        <v>29</v>
      </c>
      <c r="D30" s="242">
        <v>22950</v>
      </c>
      <c r="E30" s="195">
        <v>13700</v>
      </c>
      <c r="F30" s="234" t="s">
        <v>263</v>
      </c>
      <c r="G30" s="251">
        <v>5669</v>
      </c>
      <c r="H30" s="236" t="s">
        <v>263</v>
      </c>
      <c r="I30" s="234" t="s">
        <v>263</v>
      </c>
      <c r="J30" s="237" t="s">
        <v>263</v>
      </c>
      <c r="K30" s="162">
        <v>214</v>
      </c>
      <c r="L30" s="187" t="s">
        <v>263</v>
      </c>
      <c r="M30" s="2" t="s">
        <v>23</v>
      </c>
    </row>
    <row r="31" spans="1:13" ht="14.25">
      <c r="A31" s="23" t="s">
        <v>40</v>
      </c>
      <c r="B31" s="234" t="s">
        <v>263</v>
      </c>
      <c r="C31" s="190">
        <v>29</v>
      </c>
      <c r="D31" s="242">
        <v>22950</v>
      </c>
      <c r="E31" s="195">
        <v>13700</v>
      </c>
      <c r="F31" s="234" t="s">
        <v>263</v>
      </c>
      <c r="G31" s="251">
        <v>5669</v>
      </c>
      <c r="H31" s="236" t="s">
        <v>263</v>
      </c>
      <c r="I31" s="234" t="s">
        <v>263</v>
      </c>
      <c r="J31" s="237" t="s">
        <v>263</v>
      </c>
      <c r="K31" s="162">
        <v>214</v>
      </c>
      <c r="L31" s="187" t="s">
        <v>263</v>
      </c>
      <c r="M31" s="2" t="s">
        <v>23</v>
      </c>
    </row>
    <row r="32" spans="1:13" ht="14.25">
      <c r="A32" s="22" t="s">
        <v>103</v>
      </c>
      <c r="B32" s="234" t="s">
        <v>265</v>
      </c>
      <c r="C32" s="190">
        <v>30</v>
      </c>
      <c r="D32" s="242" t="s">
        <v>8</v>
      </c>
      <c r="E32" s="195">
        <v>13530</v>
      </c>
      <c r="F32" s="246" t="s">
        <v>8</v>
      </c>
      <c r="G32" s="244">
        <v>5412</v>
      </c>
      <c r="H32" s="254">
        <f>SUM(F32:G32)</f>
        <v>5412</v>
      </c>
      <c r="I32" s="248">
        <f>ROUND(H32*0.34,1)</f>
        <v>1840.1</v>
      </c>
      <c r="J32" s="249">
        <f>ROUND(H32*0.01,1)</f>
        <v>54.1</v>
      </c>
      <c r="K32" s="162">
        <v>72</v>
      </c>
      <c r="L32" s="336">
        <f>ROUND(0.0042*H32,1)</f>
        <v>22.7</v>
      </c>
      <c r="M32" s="16">
        <f>SUM(H32:L32)</f>
        <v>7400.900000000001</v>
      </c>
    </row>
    <row r="33" spans="1:13" ht="14.25">
      <c r="A33" s="22" t="s">
        <v>104</v>
      </c>
      <c r="B33" s="234" t="s">
        <v>265</v>
      </c>
      <c r="C33" s="190">
        <v>39</v>
      </c>
      <c r="D33" s="242" t="s">
        <v>8</v>
      </c>
      <c r="E33" s="195">
        <v>13530</v>
      </c>
      <c r="F33" s="246" t="s">
        <v>8</v>
      </c>
      <c r="G33" s="244">
        <v>4163.1</v>
      </c>
      <c r="H33" s="254">
        <f>SUM(F33:G33)</f>
        <v>4163.1</v>
      </c>
      <c r="I33" s="248">
        <f>ROUND(H33*0.34,1)</f>
        <v>1415.5</v>
      </c>
      <c r="J33" s="249">
        <f>ROUND(H33*0.01,1)</f>
        <v>41.6</v>
      </c>
      <c r="K33" s="162">
        <v>72</v>
      </c>
      <c r="L33" s="336">
        <f>ROUND(0.0042*H33,1)</f>
        <v>17.5</v>
      </c>
      <c r="M33" s="16">
        <f>SUM(H33:L33)</f>
        <v>5709.700000000001</v>
      </c>
    </row>
    <row r="34" spans="1:13" ht="14.25">
      <c r="A34" s="21" t="s">
        <v>2</v>
      </c>
      <c r="B34" s="234" t="s">
        <v>265</v>
      </c>
      <c r="C34" s="227" t="s">
        <v>263</v>
      </c>
      <c r="D34" s="242" t="s">
        <v>8</v>
      </c>
      <c r="E34" s="195">
        <v>13350</v>
      </c>
      <c r="F34" s="246" t="s">
        <v>8</v>
      </c>
      <c r="G34" s="235" t="s">
        <v>263</v>
      </c>
      <c r="H34" s="236" t="s">
        <v>263</v>
      </c>
      <c r="I34" s="234" t="s">
        <v>263</v>
      </c>
      <c r="J34" s="237" t="s">
        <v>263</v>
      </c>
      <c r="K34" s="162">
        <v>40</v>
      </c>
      <c r="L34" s="187" t="s">
        <v>263</v>
      </c>
      <c r="M34" s="2" t="s">
        <v>23</v>
      </c>
    </row>
    <row r="35" spans="1:13" ht="42" customHeight="1">
      <c r="A35" s="21"/>
      <c r="B35" s="366" t="s">
        <v>129</v>
      </c>
      <c r="C35" s="367"/>
      <c r="D35" s="367"/>
      <c r="E35" s="367"/>
      <c r="F35" s="367"/>
      <c r="G35" s="367"/>
      <c r="H35" s="367"/>
      <c r="I35" s="367"/>
      <c r="J35" s="368"/>
      <c r="K35" s="162"/>
      <c r="L35" s="174"/>
      <c r="M35" s="16"/>
    </row>
    <row r="36" spans="1:13" ht="14.25">
      <c r="A36" s="21" t="s">
        <v>22</v>
      </c>
      <c r="B36" s="234" t="s">
        <v>265</v>
      </c>
      <c r="C36" s="227" t="s">
        <v>263</v>
      </c>
      <c r="D36" s="242" t="s">
        <v>8</v>
      </c>
      <c r="E36" s="195">
        <v>13350</v>
      </c>
      <c r="F36" s="246" t="s">
        <v>8</v>
      </c>
      <c r="G36" s="235" t="s">
        <v>263</v>
      </c>
      <c r="H36" s="236" t="s">
        <v>263</v>
      </c>
      <c r="I36" s="234" t="s">
        <v>263</v>
      </c>
      <c r="J36" s="237" t="s">
        <v>263</v>
      </c>
      <c r="K36" s="162">
        <v>40</v>
      </c>
      <c r="L36" s="187" t="s">
        <v>263</v>
      </c>
      <c r="M36" s="2" t="s">
        <v>23</v>
      </c>
    </row>
    <row r="37" spans="1:13" ht="14.25">
      <c r="A37" s="21" t="s">
        <v>392</v>
      </c>
      <c r="B37" s="234" t="s">
        <v>265</v>
      </c>
      <c r="C37" s="227" t="s">
        <v>263</v>
      </c>
      <c r="D37" s="242" t="s">
        <v>8</v>
      </c>
      <c r="E37" s="195">
        <v>13350</v>
      </c>
      <c r="F37" s="246" t="s">
        <v>8</v>
      </c>
      <c r="G37" s="235" t="s">
        <v>263</v>
      </c>
      <c r="H37" s="236" t="s">
        <v>263</v>
      </c>
      <c r="I37" s="234" t="s">
        <v>263</v>
      </c>
      <c r="J37" s="237" t="s">
        <v>263</v>
      </c>
      <c r="K37" s="162">
        <v>40</v>
      </c>
      <c r="L37" s="187" t="s">
        <v>263</v>
      </c>
      <c r="M37" s="2" t="s">
        <v>23</v>
      </c>
    </row>
    <row r="38" spans="1:13" ht="41.25" customHeight="1">
      <c r="A38" s="21"/>
      <c r="B38" s="366" t="s">
        <v>130</v>
      </c>
      <c r="C38" s="367"/>
      <c r="D38" s="367"/>
      <c r="E38" s="367"/>
      <c r="F38" s="367"/>
      <c r="G38" s="367"/>
      <c r="H38" s="367"/>
      <c r="I38" s="367"/>
      <c r="J38" s="368"/>
      <c r="K38" s="162"/>
      <c r="L38" s="174"/>
      <c r="M38" s="16"/>
    </row>
    <row r="39" spans="1:13" ht="12.75">
      <c r="A39" s="22" t="s">
        <v>228</v>
      </c>
      <c r="B39" s="234">
        <f>19.47*1.03</f>
        <v>20.0541</v>
      </c>
      <c r="C39" s="190">
        <v>154</v>
      </c>
      <c r="D39" s="195">
        <v>25300</v>
      </c>
      <c r="E39" s="195">
        <v>15780</v>
      </c>
      <c r="F39" s="246">
        <v>15139</v>
      </c>
      <c r="G39" s="244">
        <v>1229.6</v>
      </c>
      <c r="H39" s="247">
        <f aca="true" t="shared" si="9" ref="H39:H44">SUM(F39:G39)</f>
        <v>16368.6</v>
      </c>
      <c r="I39" s="248">
        <f aca="true" t="shared" si="10" ref="I39:I44">ROUND(H39*0.34,1)</f>
        <v>5565.3</v>
      </c>
      <c r="J39" s="249">
        <f aca="true" t="shared" si="11" ref="J39:J44">ROUND(H39*0.01,1)</f>
        <v>163.7</v>
      </c>
      <c r="K39" s="162">
        <v>0</v>
      </c>
      <c r="L39" s="336">
        <f aca="true" t="shared" si="12" ref="L39:L44">ROUND(0.0042*H39,1)</f>
        <v>68.7</v>
      </c>
      <c r="M39" s="16">
        <f aca="true" t="shared" si="13" ref="M39:M44">SUM(H39:L39)</f>
        <v>22166.300000000003</v>
      </c>
    </row>
    <row r="40" spans="1:13" ht="12.75">
      <c r="A40" s="22" t="s">
        <v>46</v>
      </c>
      <c r="B40" s="234">
        <f>51.93*1.03</f>
        <v>53.4879</v>
      </c>
      <c r="C40" s="190">
        <v>458</v>
      </c>
      <c r="D40" s="195">
        <v>25300</v>
      </c>
      <c r="E40" s="195">
        <v>15780</v>
      </c>
      <c r="F40" s="246">
        <v>5676.1</v>
      </c>
      <c r="G40" s="244">
        <v>413.4</v>
      </c>
      <c r="H40" s="247">
        <f t="shared" si="9"/>
        <v>6089.5</v>
      </c>
      <c r="I40" s="248">
        <f t="shared" si="10"/>
        <v>2070.4</v>
      </c>
      <c r="J40" s="249">
        <f t="shared" si="11"/>
        <v>60.9</v>
      </c>
      <c r="K40" s="162">
        <v>0</v>
      </c>
      <c r="L40" s="336">
        <f t="shared" si="12"/>
        <v>25.6</v>
      </c>
      <c r="M40" s="16">
        <f t="shared" si="13"/>
        <v>8246.4</v>
      </c>
    </row>
    <row r="41" spans="1:13" ht="12.75">
      <c r="A41" s="22" t="s">
        <v>47</v>
      </c>
      <c r="B41" s="234">
        <f>71.75*1.03</f>
        <v>73.9025</v>
      </c>
      <c r="C41" s="190">
        <v>458</v>
      </c>
      <c r="D41" s="195">
        <v>25300</v>
      </c>
      <c r="E41" s="195">
        <v>15780</v>
      </c>
      <c r="F41" s="246">
        <v>4108.1</v>
      </c>
      <c r="G41" s="244">
        <v>413.4</v>
      </c>
      <c r="H41" s="247">
        <f t="shared" si="9"/>
        <v>4521.5</v>
      </c>
      <c r="I41" s="248">
        <f t="shared" si="10"/>
        <v>1537.3</v>
      </c>
      <c r="J41" s="249">
        <f t="shared" si="11"/>
        <v>45.2</v>
      </c>
      <c r="K41" s="162">
        <v>0</v>
      </c>
      <c r="L41" s="336">
        <f t="shared" si="12"/>
        <v>19</v>
      </c>
      <c r="M41" s="16">
        <f t="shared" si="13"/>
        <v>6123</v>
      </c>
    </row>
    <row r="42" spans="1:13" ht="12.75">
      <c r="A42" s="22" t="s">
        <v>48</v>
      </c>
      <c r="B42" s="234">
        <f>43.05*1.03</f>
        <v>44.341499999999996</v>
      </c>
      <c r="C42" s="190">
        <v>458</v>
      </c>
      <c r="D42" s="195">
        <v>25300</v>
      </c>
      <c r="E42" s="195">
        <v>15780</v>
      </c>
      <c r="F42" s="246">
        <v>6846.9</v>
      </c>
      <c r="G42" s="244">
        <v>413.4</v>
      </c>
      <c r="H42" s="247">
        <f t="shared" si="9"/>
        <v>7260.299999999999</v>
      </c>
      <c r="I42" s="248">
        <f t="shared" si="10"/>
        <v>2468.5</v>
      </c>
      <c r="J42" s="249">
        <f t="shared" si="11"/>
        <v>72.6</v>
      </c>
      <c r="K42" s="162">
        <v>0</v>
      </c>
      <c r="L42" s="336">
        <f t="shared" si="12"/>
        <v>30.5</v>
      </c>
      <c r="M42" s="16">
        <f t="shared" si="13"/>
        <v>9831.9</v>
      </c>
    </row>
    <row r="43" spans="1:13" ht="12.75">
      <c r="A43" s="22" t="s">
        <v>49</v>
      </c>
      <c r="B43" s="234">
        <f>92.25*1.03</f>
        <v>95.0175</v>
      </c>
      <c r="C43" s="190">
        <v>458</v>
      </c>
      <c r="D43" s="195">
        <v>25300</v>
      </c>
      <c r="E43" s="195">
        <v>15780</v>
      </c>
      <c r="F43" s="246">
        <v>3195.2</v>
      </c>
      <c r="G43" s="244">
        <v>413.4</v>
      </c>
      <c r="H43" s="247">
        <f t="shared" si="9"/>
        <v>3608.6</v>
      </c>
      <c r="I43" s="248">
        <f t="shared" si="10"/>
        <v>1226.9</v>
      </c>
      <c r="J43" s="249">
        <f t="shared" si="11"/>
        <v>36.1</v>
      </c>
      <c r="K43" s="162">
        <v>0</v>
      </c>
      <c r="L43" s="336">
        <f t="shared" si="12"/>
        <v>15.2</v>
      </c>
      <c r="M43" s="16">
        <f t="shared" si="13"/>
        <v>4886.8</v>
      </c>
    </row>
    <row r="44" spans="1:13" s="350" customFormat="1" ht="12.75">
      <c r="A44" s="192" t="s">
        <v>52</v>
      </c>
      <c r="B44" s="234">
        <v>2.3</v>
      </c>
      <c r="C44" s="190">
        <v>3.3</v>
      </c>
      <c r="D44" s="242">
        <v>23550</v>
      </c>
      <c r="E44" s="195">
        <v>14660</v>
      </c>
      <c r="F44" s="246">
        <v>122869.6</v>
      </c>
      <c r="G44" s="244">
        <v>53309.1</v>
      </c>
      <c r="H44" s="247">
        <f t="shared" si="9"/>
        <v>176178.7</v>
      </c>
      <c r="I44" s="248">
        <f t="shared" si="10"/>
        <v>59900.8</v>
      </c>
      <c r="J44" s="249">
        <f t="shared" si="11"/>
        <v>1761.8</v>
      </c>
      <c r="K44" s="348">
        <v>1500</v>
      </c>
      <c r="L44" s="254">
        <f t="shared" si="12"/>
        <v>740</v>
      </c>
      <c r="M44" s="349">
        <f t="shared" si="13"/>
        <v>240081.3</v>
      </c>
    </row>
    <row r="45" spans="1:13" ht="14.25">
      <c r="A45" s="24" t="s">
        <v>0</v>
      </c>
      <c r="B45" s="255"/>
      <c r="C45" s="191"/>
      <c r="D45" s="221"/>
      <c r="E45" s="214"/>
      <c r="F45" s="256"/>
      <c r="G45" s="257"/>
      <c r="H45" s="258"/>
      <c r="I45" s="259"/>
      <c r="J45" s="260"/>
      <c r="K45" s="163"/>
      <c r="L45" s="175"/>
      <c r="M45" s="14"/>
    </row>
    <row r="46" spans="1:13" ht="14.25">
      <c r="A46" s="24" t="s">
        <v>229</v>
      </c>
      <c r="B46" s="255"/>
      <c r="C46" s="191"/>
      <c r="D46" s="221"/>
      <c r="E46" s="214"/>
      <c r="F46" s="256"/>
      <c r="G46" s="257"/>
      <c r="H46" s="258"/>
      <c r="I46" s="259"/>
      <c r="J46" s="260"/>
      <c r="K46" s="163"/>
      <c r="L46" s="175"/>
      <c r="M46" s="14"/>
    </row>
    <row r="47" spans="1:13" ht="12.75">
      <c r="A47" s="25" t="s">
        <v>342</v>
      </c>
      <c r="B47" s="226">
        <v>10.73</v>
      </c>
      <c r="C47" s="189">
        <v>29</v>
      </c>
      <c r="D47" s="228">
        <v>25980</v>
      </c>
      <c r="E47" s="233">
        <v>14540</v>
      </c>
      <c r="F47" s="261">
        <v>29055</v>
      </c>
      <c r="G47" s="262">
        <v>6016.6</v>
      </c>
      <c r="H47" s="263">
        <f aca="true" t="shared" si="14" ref="H47:H85">SUM(F47:G47)</f>
        <v>35071.6</v>
      </c>
      <c r="I47" s="264">
        <f aca="true" t="shared" si="15" ref="I47:I86">ROUND(H47*0.34,1)</f>
        <v>11924.3</v>
      </c>
      <c r="J47" s="265">
        <f aca="true" t="shared" si="16" ref="J47:J86">ROUND(H47*0.01,1)</f>
        <v>350.7</v>
      </c>
      <c r="K47" s="164">
        <v>650</v>
      </c>
      <c r="L47" s="176">
        <f aca="true" t="shared" si="17" ref="L47:L86">ROUND(0.0042*H47,1)</f>
        <v>147.3</v>
      </c>
      <c r="M47" s="15">
        <f aca="true" t="shared" si="18" ref="M47:M86">SUM(H47:L47)</f>
        <v>48143.899999999994</v>
      </c>
    </row>
    <row r="48" spans="1:13" ht="12.75">
      <c r="A48" s="182" t="s">
        <v>230</v>
      </c>
      <c r="B48" s="226">
        <v>11.44</v>
      </c>
      <c r="C48" s="189">
        <v>37</v>
      </c>
      <c r="D48" s="228">
        <v>25980</v>
      </c>
      <c r="E48" s="233">
        <v>14540</v>
      </c>
      <c r="F48" s="261">
        <v>27251.7</v>
      </c>
      <c r="G48" s="262">
        <v>4715.7</v>
      </c>
      <c r="H48" s="263">
        <f>SUM(F48:G48)</f>
        <v>31967.4</v>
      </c>
      <c r="I48" s="264">
        <f t="shared" si="15"/>
        <v>10868.9</v>
      </c>
      <c r="J48" s="265">
        <f t="shared" si="16"/>
        <v>319.7</v>
      </c>
      <c r="K48" s="164">
        <v>650</v>
      </c>
      <c r="L48" s="176">
        <f t="shared" si="17"/>
        <v>134.3</v>
      </c>
      <c r="M48" s="15">
        <f>SUM(H48:L48)</f>
        <v>43940.3</v>
      </c>
    </row>
    <row r="49" spans="1:13" ht="12.75">
      <c r="A49" s="182" t="s">
        <v>283</v>
      </c>
      <c r="B49" s="234">
        <v>10.56</v>
      </c>
      <c r="C49" s="189">
        <v>37</v>
      </c>
      <c r="D49" s="242">
        <v>25980</v>
      </c>
      <c r="E49" s="195">
        <v>14540</v>
      </c>
      <c r="F49" s="246">
        <v>29522.7</v>
      </c>
      <c r="G49" s="244">
        <v>4715.7</v>
      </c>
      <c r="H49" s="247">
        <f>SUM(F49:G49)</f>
        <v>34238.4</v>
      </c>
      <c r="I49" s="248">
        <f t="shared" si="15"/>
        <v>11641.1</v>
      </c>
      <c r="J49" s="249">
        <f t="shared" si="16"/>
        <v>342.4</v>
      </c>
      <c r="K49" s="162">
        <v>650</v>
      </c>
      <c r="L49" s="174">
        <f t="shared" si="17"/>
        <v>143.8</v>
      </c>
      <c r="M49" s="16">
        <f t="shared" si="18"/>
        <v>47015.700000000004</v>
      </c>
    </row>
    <row r="50" spans="1:13" ht="12.75">
      <c r="A50" s="25" t="s">
        <v>214</v>
      </c>
      <c r="B50" s="234">
        <v>10.56</v>
      </c>
      <c r="C50" s="189">
        <v>37</v>
      </c>
      <c r="D50" s="221">
        <v>25980</v>
      </c>
      <c r="E50" s="214">
        <v>14540</v>
      </c>
      <c r="F50" s="256">
        <v>29522.7</v>
      </c>
      <c r="G50" s="257">
        <v>4715.7</v>
      </c>
      <c r="H50" s="258">
        <f t="shared" si="14"/>
        <v>34238.4</v>
      </c>
      <c r="I50" s="259">
        <f t="shared" si="15"/>
        <v>11641.1</v>
      </c>
      <c r="J50" s="260">
        <f t="shared" si="16"/>
        <v>342.4</v>
      </c>
      <c r="K50" s="163">
        <v>650</v>
      </c>
      <c r="L50" s="175">
        <f t="shared" si="17"/>
        <v>143.8</v>
      </c>
      <c r="M50" s="14">
        <f t="shared" si="18"/>
        <v>47015.700000000004</v>
      </c>
    </row>
    <row r="51" spans="1:13" ht="12.75">
      <c r="A51" s="25" t="s">
        <v>231</v>
      </c>
      <c r="B51" s="234">
        <v>11.69</v>
      </c>
      <c r="C51" s="189">
        <v>37</v>
      </c>
      <c r="D51" s="242">
        <v>25980</v>
      </c>
      <c r="E51" s="195">
        <v>14540</v>
      </c>
      <c r="F51" s="246">
        <v>26668.9</v>
      </c>
      <c r="G51" s="244">
        <v>4715.7</v>
      </c>
      <c r="H51" s="247">
        <f t="shared" si="14"/>
        <v>31384.600000000002</v>
      </c>
      <c r="I51" s="248">
        <f t="shared" si="15"/>
        <v>10670.8</v>
      </c>
      <c r="J51" s="249">
        <f t="shared" si="16"/>
        <v>313.8</v>
      </c>
      <c r="K51" s="162">
        <v>650</v>
      </c>
      <c r="L51" s="174">
        <f t="shared" si="17"/>
        <v>131.8</v>
      </c>
      <c r="M51" s="16">
        <f t="shared" si="18"/>
        <v>43151.00000000001</v>
      </c>
    </row>
    <row r="52" spans="1:13" ht="12.75">
      <c r="A52" s="25" t="s">
        <v>313</v>
      </c>
      <c r="B52" s="234">
        <v>10.56</v>
      </c>
      <c r="C52" s="189">
        <v>37</v>
      </c>
      <c r="D52" s="242">
        <v>25980</v>
      </c>
      <c r="E52" s="195">
        <v>14540</v>
      </c>
      <c r="F52" s="246">
        <v>29522.7</v>
      </c>
      <c r="G52" s="244">
        <v>4715.7</v>
      </c>
      <c r="H52" s="247">
        <f t="shared" si="14"/>
        <v>34238.4</v>
      </c>
      <c r="I52" s="248">
        <f t="shared" si="15"/>
        <v>11641.1</v>
      </c>
      <c r="J52" s="249">
        <f t="shared" si="16"/>
        <v>342.4</v>
      </c>
      <c r="K52" s="162">
        <v>650</v>
      </c>
      <c r="L52" s="174">
        <f t="shared" si="17"/>
        <v>143.8</v>
      </c>
      <c r="M52" s="16">
        <f t="shared" si="18"/>
        <v>47015.700000000004</v>
      </c>
    </row>
    <row r="53" spans="1:13" ht="12.75">
      <c r="A53" s="25" t="s">
        <v>232</v>
      </c>
      <c r="B53" s="234">
        <v>11.44</v>
      </c>
      <c r="C53" s="189">
        <v>37</v>
      </c>
      <c r="D53" s="242">
        <v>25980</v>
      </c>
      <c r="E53" s="195">
        <v>14540</v>
      </c>
      <c r="F53" s="246">
        <v>27251.7</v>
      </c>
      <c r="G53" s="244">
        <v>4715.7</v>
      </c>
      <c r="H53" s="247">
        <f t="shared" si="14"/>
        <v>31967.4</v>
      </c>
      <c r="I53" s="248">
        <f t="shared" si="15"/>
        <v>10868.9</v>
      </c>
      <c r="J53" s="249">
        <f t="shared" si="16"/>
        <v>319.7</v>
      </c>
      <c r="K53" s="162">
        <v>650</v>
      </c>
      <c r="L53" s="174">
        <f t="shared" si="17"/>
        <v>134.3</v>
      </c>
      <c r="M53" s="16">
        <f t="shared" si="18"/>
        <v>43940.3</v>
      </c>
    </row>
    <row r="54" spans="1:13" ht="12.75">
      <c r="A54" s="25" t="s">
        <v>206</v>
      </c>
      <c r="B54" s="234">
        <v>10.8</v>
      </c>
      <c r="C54" s="190">
        <v>38</v>
      </c>
      <c r="D54" s="242">
        <v>25980</v>
      </c>
      <c r="E54" s="195">
        <v>14540</v>
      </c>
      <c r="F54" s="246">
        <v>28866.7</v>
      </c>
      <c r="G54" s="244">
        <v>4591.6</v>
      </c>
      <c r="H54" s="247">
        <f t="shared" si="14"/>
        <v>33458.3</v>
      </c>
      <c r="I54" s="248">
        <f t="shared" si="15"/>
        <v>11375.8</v>
      </c>
      <c r="J54" s="249">
        <f t="shared" si="16"/>
        <v>334.6</v>
      </c>
      <c r="K54" s="162">
        <v>650</v>
      </c>
      <c r="L54" s="174">
        <f t="shared" si="17"/>
        <v>140.5</v>
      </c>
      <c r="M54" s="16">
        <f t="shared" si="18"/>
        <v>45959.200000000004</v>
      </c>
    </row>
    <row r="55" spans="1:13" ht="12.75">
      <c r="A55" s="351" t="s">
        <v>233</v>
      </c>
      <c r="B55" s="255">
        <v>10.89</v>
      </c>
      <c r="C55" s="189">
        <v>37</v>
      </c>
      <c r="D55" s="242">
        <v>25980</v>
      </c>
      <c r="E55" s="195">
        <v>14540</v>
      </c>
      <c r="F55" s="246">
        <v>28628.1</v>
      </c>
      <c r="G55" s="244">
        <v>4715.7</v>
      </c>
      <c r="H55" s="247">
        <f t="shared" si="14"/>
        <v>33343.799999999996</v>
      </c>
      <c r="I55" s="248">
        <f t="shared" si="15"/>
        <v>11336.9</v>
      </c>
      <c r="J55" s="249">
        <f t="shared" si="16"/>
        <v>333.4</v>
      </c>
      <c r="K55" s="162">
        <v>650</v>
      </c>
      <c r="L55" s="174">
        <f t="shared" si="17"/>
        <v>140</v>
      </c>
      <c r="M55" s="16">
        <f t="shared" si="18"/>
        <v>45804.1</v>
      </c>
    </row>
    <row r="56" spans="1:13" ht="12.75">
      <c r="A56" s="25" t="s">
        <v>315</v>
      </c>
      <c r="B56" s="234">
        <v>11.47</v>
      </c>
      <c r="C56" s="189">
        <v>37</v>
      </c>
      <c r="D56" s="242">
        <v>25980</v>
      </c>
      <c r="E56" s="195">
        <v>14540</v>
      </c>
      <c r="F56" s="246">
        <v>27180.5</v>
      </c>
      <c r="G56" s="244">
        <v>4715.7</v>
      </c>
      <c r="H56" s="247">
        <f t="shared" si="14"/>
        <v>31896.2</v>
      </c>
      <c r="I56" s="248">
        <f t="shared" si="15"/>
        <v>10844.7</v>
      </c>
      <c r="J56" s="249">
        <f t="shared" si="16"/>
        <v>319</v>
      </c>
      <c r="K56" s="162">
        <v>650</v>
      </c>
      <c r="L56" s="174">
        <f t="shared" si="17"/>
        <v>134</v>
      </c>
      <c r="M56" s="16">
        <f t="shared" si="18"/>
        <v>43843.9</v>
      </c>
    </row>
    <row r="57" spans="1:13" ht="12.75">
      <c r="A57" s="25" t="s">
        <v>234</v>
      </c>
      <c r="B57" s="234">
        <v>11.47</v>
      </c>
      <c r="C57" s="189">
        <v>37</v>
      </c>
      <c r="D57" s="242">
        <v>25980</v>
      </c>
      <c r="E57" s="195">
        <v>14540</v>
      </c>
      <c r="F57" s="246">
        <v>27180.5</v>
      </c>
      <c r="G57" s="244">
        <v>4715.7</v>
      </c>
      <c r="H57" s="247">
        <f t="shared" si="14"/>
        <v>31896.2</v>
      </c>
      <c r="I57" s="248">
        <f t="shared" si="15"/>
        <v>10844.7</v>
      </c>
      <c r="J57" s="249">
        <f t="shared" si="16"/>
        <v>319</v>
      </c>
      <c r="K57" s="162">
        <v>650</v>
      </c>
      <c r="L57" s="174">
        <f t="shared" si="17"/>
        <v>134</v>
      </c>
      <c r="M57" s="16">
        <f t="shared" si="18"/>
        <v>43843.9</v>
      </c>
    </row>
    <row r="58" spans="1:13" ht="12.75">
      <c r="A58" s="352" t="s">
        <v>235</v>
      </c>
      <c r="B58" s="234">
        <v>11.47</v>
      </c>
      <c r="C58" s="189">
        <v>37</v>
      </c>
      <c r="D58" s="242">
        <v>25980</v>
      </c>
      <c r="E58" s="195">
        <v>14540</v>
      </c>
      <c r="F58" s="246">
        <v>27180.5</v>
      </c>
      <c r="G58" s="244">
        <v>4715.7</v>
      </c>
      <c r="H58" s="247">
        <f>SUM(F58:G58)</f>
        <v>31896.2</v>
      </c>
      <c r="I58" s="248">
        <f t="shared" si="15"/>
        <v>10844.7</v>
      </c>
      <c r="J58" s="249">
        <f t="shared" si="16"/>
        <v>319</v>
      </c>
      <c r="K58" s="162">
        <v>650</v>
      </c>
      <c r="L58" s="174">
        <f t="shared" si="17"/>
        <v>134</v>
      </c>
      <c r="M58" s="16">
        <f t="shared" si="18"/>
        <v>43843.9</v>
      </c>
    </row>
    <row r="59" spans="1:13" ht="12.75">
      <c r="A59" s="25" t="s">
        <v>236</v>
      </c>
      <c r="B59" s="234">
        <v>11.25</v>
      </c>
      <c r="C59" s="189">
        <v>37</v>
      </c>
      <c r="D59" s="242">
        <v>25980</v>
      </c>
      <c r="E59" s="195">
        <v>14540</v>
      </c>
      <c r="F59" s="246">
        <v>27712</v>
      </c>
      <c r="G59" s="244">
        <v>4715.7</v>
      </c>
      <c r="H59" s="247">
        <f t="shared" si="14"/>
        <v>32427.7</v>
      </c>
      <c r="I59" s="248">
        <f t="shared" si="15"/>
        <v>11025.4</v>
      </c>
      <c r="J59" s="249">
        <f t="shared" si="16"/>
        <v>324.3</v>
      </c>
      <c r="K59" s="162">
        <v>650</v>
      </c>
      <c r="L59" s="174">
        <f t="shared" si="17"/>
        <v>136.2</v>
      </c>
      <c r="M59" s="16">
        <f t="shared" si="18"/>
        <v>44563.6</v>
      </c>
    </row>
    <row r="60" spans="1:13" ht="12.75">
      <c r="A60" s="25" t="s">
        <v>237</v>
      </c>
      <c r="B60" s="234">
        <v>12.29</v>
      </c>
      <c r="C60" s="190">
        <v>40</v>
      </c>
      <c r="D60" s="242">
        <v>25980</v>
      </c>
      <c r="E60" s="195">
        <v>14540</v>
      </c>
      <c r="F60" s="246">
        <v>25367</v>
      </c>
      <c r="G60" s="244">
        <v>4362</v>
      </c>
      <c r="H60" s="247">
        <f t="shared" si="14"/>
        <v>29729</v>
      </c>
      <c r="I60" s="248">
        <f t="shared" si="15"/>
        <v>10107.9</v>
      </c>
      <c r="J60" s="249">
        <f t="shared" si="16"/>
        <v>297.3</v>
      </c>
      <c r="K60" s="162">
        <v>650</v>
      </c>
      <c r="L60" s="174">
        <f t="shared" si="17"/>
        <v>124.9</v>
      </c>
      <c r="M60" s="16">
        <f t="shared" si="18"/>
        <v>40909.100000000006</v>
      </c>
    </row>
    <row r="61" spans="1:13" ht="12.75">
      <c r="A61" s="25" t="s">
        <v>343</v>
      </c>
      <c r="B61" s="234">
        <v>12.29</v>
      </c>
      <c r="C61" s="190">
        <v>40</v>
      </c>
      <c r="D61" s="242">
        <v>25980</v>
      </c>
      <c r="E61" s="195">
        <v>14540</v>
      </c>
      <c r="F61" s="246">
        <v>25367</v>
      </c>
      <c r="G61" s="244">
        <v>4362</v>
      </c>
      <c r="H61" s="247">
        <f t="shared" si="14"/>
        <v>29729</v>
      </c>
      <c r="I61" s="248">
        <f t="shared" si="15"/>
        <v>10107.9</v>
      </c>
      <c r="J61" s="249">
        <f t="shared" si="16"/>
        <v>297.3</v>
      </c>
      <c r="K61" s="162">
        <v>650</v>
      </c>
      <c r="L61" s="174">
        <f t="shared" si="17"/>
        <v>124.9</v>
      </c>
      <c r="M61" s="16">
        <f t="shared" si="18"/>
        <v>40909.100000000006</v>
      </c>
    </row>
    <row r="62" spans="1:13" ht="12.75">
      <c r="A62" s="25" t="s">
        <v>238</v>
      </c>
      <c r="B62" s="234">
        <v>10.37</v>
      </c>
      <c r="C62" s="190">
        <v>29</v>
      </c>
      <c r="D62" s="242">
        <v>25980</v>
      </c>
      <c r="E62" s="195">
        <v>14540</v>
      </c>
      <c r="F62" s="246">
        <v>30063.6</v>
      </c>
      <c r="G62" s="244">
        <v>6016.6</v>
      </c>
      <c r="H62" s="247">
        <f>SUM(F62:G62)</f>
        <v>36080.2</v>
      </c>
      <c r="I62" s="248">
        <f t="shared" si="15"/>
        <v>12267.3</v>
      </c>
      <c r="J62" s="249">
        <f t="shared" si="16"/>
        <v>360.8</v>
      </c>
      <c r="K62" s="162">
        <v>650</v>
      </c>
      <c r="L62" s="174">
        <f t="shared" si="17"/>
        <v>151.5</v>
      </c>
      <c r="M62" s="16">
        <f t="shared" si="18"/>
        <v>49509.8</v>
      </c>
    </row>
    <row r="63" spans="1:13" ht="12.75">
      <c r="A63" s="351" t="s">
        <v>324</v>
      </c>
      <c r="B63" s="234">
        <v>10.24</v>
      </c>
      <c r="C63" s="190">
        <v>29</v>
      </c>
      <c r="D63" s="242">
        <v>25980</v>
      </c>
      <c r="E63" s="195">
        <v>14540</v>
      </c>
      <c r="F63" s="246">
        <v>30445.3</v>
      </c>
      <c r="G63" s="244">
        <v>6016.6</v>
      </c>
      <c r="H63" s="247">
        <f t="shared" si="14"/>
        <v>36461.9</v>
      </c>
      <c r="I63" s="248">
        <f t="shared" si="15"/>
        <v>12397</v>
      </c>
      <c r="J63" s="249">
        <f t="shared" si="16"/>
        <v>364.6</v>
      </c>
      <c r="K63" s="162">
        <v>650</v>
      </c>
      <c r="L63" s="174">
        <f t="shared" si="17"/>
        <v>153.1</v>
      </c>
      <c r="M63" s="16">
        <f t="shared" si="18"/>
        <v>50026.6</v>
      </c>
    </row>
    <row r="64" spans="1:13" ht="12.75">
      <c r="A64" s="158" t="s">
        <v>239</v>
      </c>
      <c r="B64" s="226">
        <v>10.52</v>
      </c>
      <c r="C64" s="190">
        <v>29</v>
      </c>
      <c r="D64" s="242">
        <v>25980</v>
      </c>
      <c r="E64" s="195">
        <v>14540</v>
      </c>
      <c r="F64" s="246">
        <v>29635</v>
      </c>
      <c r="G64" s="244">
        <v>6016.6</v>
      </c>
      <c r="H64" s="247">
        <f>SUM(F64:G64)</f>
        <v>35651.6</v>
      </c>
      <c r="I64" s="248">
        <f t="shared" si="15"/>
        <v>12121.5</v>
      </c>
      <c r="J64" s="249">
        <f t="shared" si="16"/>
        <v>356.5</v>
      </c>
      <c r="K64" s="162">
        <v>650</v>
      </c>
      <c r="L64" s="174">
        <f t="shared" si="17"/>
        <v>149.7</v>
      </c>
      <c r="M64" s="16">
        <f>SUM(H64:L64)</f>
        <v>48929.299999999996</v>
      </c>
    </row>
    <row r="65" spans="1:13" ht="12.75">
      <c r="A65" s="25" t="s">
        <v>328</v>
      </c>
      <c r="B65" s="234">
        <v>11.07</v>
      </c>
      <c r="C65" s="190">
        <v>32</v>
      </c>
      <c r="D65" s="242">
        <v>25980</v>
      </c>
      <c r="E65" s="195">
        <v>14540</v>
      </c>
      <c r="F65" s="246">
        <v>28162.6</v>
      </c>
      <c r="G65" s="244">
        <v>5452.5</v>
      </c>
      <c r="H65" s="247">
        <f t="shared" si="14"/>
        <v>33615.1</v>
      </c>
      <c r="I65" s="248">
        <f t="shared" si="15"/>
        <v>11429.1</v>
      </c>
      <c r="J65" s="249">
        <f t="shared" si="16"/>
        <v>336.2</v>
      </c>
      <c r="K65" s="162">
        <v>650</v>
      </c>
      <c r="L65" s="174">
        <f t="shared" si="17"/>
        <v>141.2</v>
      </c>
      <c r="M65" s="16">
        <f t="shared" si="18"/>
        <v>46171.59999999999</v>
      </c>
    </row>
    <row r="66" spans="1:13" ht="12.75">
      <c r="A66" s="158" t="s">
        <v>345</v>
      </c>
      <c r="B66" s="234">
        <v>9.38</v>
      </c>
      <c r="C66" s="190">
        <v>30</v>
      </c>
      <c r="D66" s="242">
        <v>25980</v>
      </c>
      <c r="E66" s="195">
        <v>14540</v>
      </c>
      <c r="F66" s="246">
        <v>33236.7</v>
      </c>
      <c r="G66" s="244">
        <v>5816</v>
      </c>
      <c r="H66" s="247">
        <f>SUM(F66:G66)</f>
        <v>39052.7</v>
      </c>
      <c r="I66" s="248">
        <f t="shared" si="15"/>
        <v>13277.9</v>
      </c>
      <c r="J66" s="249">
        <f t="shared" si="16"/>
        <v>390.5</v>
      </c>
      <c r="K66" s="162">
        <v>650</v>
      </c>
      <c r="L66" s="174">
        <f t="shared" si="17"/>
        <v>164</v>
      </c>
      <c r="M66" s="16">
        <f>SUM(H66:L66)</f>
        <v>53535.1</v>
      </c>
    </row>
    <row r="67" spans="1:13" ht="12.75">
      <c r="A67" s="25" t="s">
        <v>344</v>
      </c>
      <c r="B67" s="234">
        <v>9.38</v>
      </c>
      <c r="C67" s="190">
        <v>38</v>
      </c>
      <c r="D67" s="242">
        <v>25980</v>
      </c>
      <c r="E67" s="195">
        <v>14540</v>
      </c>
      <c r="F67" s="246">
        <v>33236.7</v>
      </c>
      <c r="G67" s="244">
        <v>4591.6</v>
      </c>
      <c r="H67" s="247">
        <f t="shared" si="14"/>
        <v>37828.299999999996</v>
      </c>
      <c r="I67" s="248">
        <f t="shared" si="15"/>
        <v>12861.6</v>
      </c>
      <c r="J67" s="249">
        <f t="shared" si="16"/>
        <v>378.3</v>
      </c>
      <c r="K67" s="162">
        <v>650</v>
      </c>
      <c r="L67" s="174">
        <f t="shared" si="17"/>
        <v>158.9</v>
      </c>
      <c r="M67" s="16">
        <f t="shared" si="18"/>
        <v>51877.1</v>
      </c>
    </row>
    <row r="68" spans="1:13" ht="12.75">
      <c r="A68" s="25" t="s">
        <v>240</v>
      </c>
      <c r="B68" s="234">
        <v>9.21</v>
      </c>
      <c r="C68" s="190">
        <v>30</v>
      </c>
      <c r="D68" s="242">
        <v>25980</v>
      </c>
      <c r="E68" s="195">
        <v>14540</v>
      </c>
      <c r="F68" s="246">
        <v>33850.2</v>
      </c>
      <c r="G68" s="244">
        <v>5816</v>
      </c>
      <c r="H68" s="247">
        <f t="shared" si="14"/>
        <v>39666.2</v>
      </c>
      <c r="I68" s="248">
        <f t="shared" si="15"/>
        <v>13486.5</v>
      </c>
      <c r="J68" s="249">
        <f t="shared" si="16"/>
        <v>396.7</v>
      </c>
      <c r="K68" s="162">
        <v>650</v>
      </c>
      <c r="L68" s="174">
        <f t="shared" si="17"/>
        <v>166.6</v>
      </c>
      <c r="M68" s="16">
        <f t="shared" si="18"/>
        <v>54365.99999999999</v>
      </c>
    </row>
    <row r="69" spans="1:13" ht="12.75">
      <c r="A69" s="25" t="s">
        <v>329</v>
      </c>
      <c r="B69" s="234">
        <v>11.6</v>
      </c>
      <c r="C69" s="190">
        <v>49</v>
      </c>
      <c r="D69" s="242">
        <v>25980</v>
      </c>
      <c r="E69" s="195">
        <v>14540</v>
      </c>
      <c r="F69" s="246">
        <v>26875.9</v>
      </c>
      <c r="G69" s="244">
        <v>3560.8</v>
      </c>
      <c r="H69" s="247">
        <f t="shared" si="14"/>
        <v>30436.7</v>
      </c>
      <c r="I69" s="248">
        <f t="shared" si="15"/>
        <v>10348.5</v>
      </c>
      <c r="J69" s="249">
        <f t="shared" si="16"/>
        <v>304.4</v>
      </c>
      <c r="K69" s="162">
        <v>650</v>
      </c>
      <c r="L69" s="174">
        <f t="shared" si="17"/>
        <v>127.8</v>
      </c>
      <c r="M69" s="16">
        <f t="shared" si="18"/>
        <v>41867.4</v>
      </c>
    </row>
    <row r="70" spans="1:13" ht="12.75">
      <c r="A70" s="25" t="s">
        <v>330</v>
      </c>
      <c r="B70" s="234">
        <v>11.44</v>
      </c>
      <c r="C70" s="190">
        <v>49</v>
      </c>
      <c r="D70" s="242">
        <v>25980</v>
      </c>
      <c r="E70" s="195">
        <v>14540</v>
      </c>
      <c r="F70" s="246">
        <v>27251.7</v>
      </c>
      <c r="G70" s="244">
        <v>3560.8</v>
      </c>
      <c r="H70" s="247">
        <f t="shared" si="14"/>
        <v>30812.5</v>
      </c>
      <c r="I70" s="248">
        <f t="shared" si="15"/>
        <v>10476.3</v>
      </c>
      <c r="J70" s="249">
        <f t="shared" si="16"/>
        <v>308.1</v>
      </c>
      <c r="K70" s="162">
        <v>650</v>
      </c>
      <c r="L70" s="174">
        <f t="shared" si="17"/>
        <v>129.4</v>
      </c>
      <c r="M70" s="16">
        <f t="shared" si="18"/>
        <v>42376.3</v>
      </c>
    </row>
    <row r="71" spans="1:13" ht="12.75">
      <c r="A71" s="25" t="s">
        <v>207</v>
      </c>
      <c r="B71" s="234">
        <v>11.17</v>
      </c>
      <c r="C71" s="190">
        <v>38</v>
      </c>
      <c r="D71" s="242">
        <v>25980</v>
      </c>
      <c r="E71" s="195">
        <v>14540</v>
      </c>
      <c r="F71" s="246">
        <v>27910.5</v>
      </c>
      <c r="G71" s="244">
        <v>4591.6</v>
      </c>
      <c r="H71" s="247">
        <f t="shared" si="14"/>
        <v>32502.1</v>
      </c>
      <c r="I71" s="248">
        <f t="shared" si="15"/>
        <v>11050.7</v>
      </c>
      <c r="J71" s="249">
        <f t="shared" si="16"/>
        <v>325</v>
      </c>
      <c r="K71" s="162">
        <v>650</v>
      </c>
      <c r="L71" s="174">
        <f t="shared" si="17"/>
        <v>136.5</v>
      </c>
      <c r="M71" s="16">
        <f t="shared" si="18"/>
        <v>44664.3</v>
      </c>
    </row>
    <row r="72" spans="1:13" ht="12.75">
      <c r="A72" s="352" t="s">
        <v>346</v>
      </c>
      <c r="B72" s="234">
        <v>11.6</v>
      </c>
      <c r="C72" s="190">
        <v>38</v>
      </c>
      <c r="D72" s="242">
        <v>25980</v>
      </c>
      <c r="E72" s="195">
        <v>14540</v>
      </c>
      <c r="F72" s="246">
        <v>26875.9</v>
      </c>
      <c r="G72" s="244">
        <v>4591.6</v>
      </c>
      <c r="H72" s="247">
        <f>SUM(F72:G72)</f>
        <v>31467.5</v>
      </c>
      <c r="I72" s="248">
        <f t="shared" si="15"/>
        <v>10699</v>
      </c>
      <c r="J72" s="249">
        <f t="shared" si="16"/>
        <v>314.7</v>
      </c>
      <c r="K72" s="162">
        <v>650</v>
      </c>
      <c r="L72" s="174">
        <f t="shared" si="17"/>
        <v>132.2</v>
      </c>
      <c r="M72" s="16">
        <f t="shared" si="18"/>
        <v>43263.399999999994</v>
      </c>
    </row>
    <row r="73" spans="1:13" ht="12.75">
      <c r="A73" s="158" t="s">
        <v>347</v>
      </c>
      <c r="B73" s="234">
        <v>12.41</v>
      </c>
      <c r="C73" s="190">
        <v>49</v>
      </c>
      <c r="D73" s="242">
        <v>25980</v>
      </c>
      <c r="E73" s="195">
        <v>14540</v>
      </c>
      <c r="F73" s="246">
        <v>25121.7</v>
      </c>
      <c r="G73" s="244">
        <v>3560.8</v>
      </c>
      <c r="H73" s="247">
        <f>SUM(F73:G73)</f>
        <v>28682.5</v>
      </c>
      <c r="I73" s="248">
        <f t="shared" si="15"/>
        <v>9752.1</v>
      </c>
      <c r="J73" s="249">
        <f t="shared" si="16"/>
        <v>286.8</v>
      </c>
      <c r="K73" s="162">
        <v>650</v>
      </c>
      <c r="L73" s="174">
        <f t="shared" si="17"/>
        <v>120.5</v>
      </c>
      <c r="M73" s="16">
        <f t="shared" si="18"/>
        <v>39491.9</v>
      </c>
    </row>
    <row r="74" spans="1:13" ht="12.75">
      <c r="A74" s="25" t="s">
        <v>269</v>
      </c>
      <c r="B74" s="234">
        <v>12.41</v>
      </c>
      <c r="C74" s="190">
        <v>49</v>
      </c>
      <c r="D74" s="242">
        <v>25980</v>
      </c>
      <c r="E74" s="195">
        <v>14540</v>
      </c>
      <c r="F74" s="246">
        <v>25121.7</v>
      </c>
      <c r="G74" s="244">
        <v>3560.8</v>
      </c>
      <c r="H74" s="247">
        <f t="shared" si="14"/>
        <v>28682.5</v>
      </c>
      <c r="I74" s="248">
        <f t="shared" si="15"/>
        <v>9752.1</v>
      </c>
      <c r="J74" s="249">
        <f t="shared" si="16"/>
        <v>286.8</v>
      </c>
      <c r="K74" s="162">
        <v>650</v>
      </c>
      <c r="L74" s="174">
        <f t="shared" si="17"/>
        <v>120.5</v>
      </c>
      <c r="M74" s="16">
        <f t="shared" si="18"/>
        <v>39491.9</v>
      </c>
    </row>
    <row r="75" spans="1:13" ht="12.75">
      <c r="A75" s="25" t="s">
        <v>270</v>
      </c>
      <c r="B75" s="234">
        <v>11.44</v>
      </c>
      <c r="C75" s="190">
        <v>49</v>
      </c>
      <c r="D75" s="242">
        <v>25980</v>
      </c>
      <c r="E75" s="195">
        <v>14540</v>
      </c>
      <c r="F75" s="246">
        <v>27251.7</v>
      </c>
      <c r="G75" s="244">
        <v>3560.8</v>
      </c>
      <c r="H75" s="247">
        <f t="shared" si="14"/>
        <v>30812.5</v>
      </c>
      <c r="I75" s="248">
        <f t="shared" si="15"/>
        <v>10476.3</v>
      </c>
      <c r="J75" s="249">
        <f t="shared" si="16"/>
        <v>308.1</v>
      </c>
      <c r="K75" s="162">
        <v>650</v>
      </c>
      <c r="L75" s="174">
        <f t="shared" si="17"/>
        <v>129.4</v>
      </c>
      <c r="M75" s="16">
        <f t="shared" si="18"/>
        <v>42376.3</v>
      </c>
    </row>
    <row r="76" spans="1:13" ht="12.75">
      <c r="A76" s="25" t="s">
        <v>335</v>
      </c>
      <c r="B76" s="234">
        <v>12.41</v>
      </c>
      <c r="C76" s="190">
        <v>40</v>
      </c>
      <c r="D76" s="242">
        <v>25980</v>
      </c>
      <c r="E76" s="195">
        <v>14540</v>
      </c>
      <c r="F76" s="246">
        <v>25121.7</v>
      </c>
      <c r="G76" s="244">
        <v>4362</v>
      </c>
      <c r="H76" s="247">
        <f t="shared" si="14"/>
        <v>29483.7</v>
      </c>
      <c r="I76" s="248">
        <f t="shared" si="15"/>
        <v>10024.5</v>
      </c>
      <c r="J76" s="249">
        <f t="shared" si="16"/>
        <v>294.8</v>
      </c>
      <c r="K76" s="162">
        <v>650</v>
      </c>
      <c r="L76" s="174">
        <f t="shared" si="17"/>
        <v>123.8</v>
      </c>
      <c r="M76" s="16">
        <f t="shared" si="18"/>
        <v>40576.8</v>
      </c>
    </row>
    <row r="77" spans="1:13" ht="12.75">
      <c r="A77" s="25" t="s">
        <v>241</v>
      </c>
      <c r="B77" s="234">
        <v>11.82</v>
      </c>
      <c r="C77" s="190">
        <v>60</v>
      </c>
      <c r="D77" s="242">
        <v>25730</v>
      </c>
      <c r="E77" s="195">
        <v>14540</v>
      </c>
      <c r="F77" s="246">
        <v>26121.8</v>
      </c>
      <c r="G77" s="244">
        <v>2908</v>
      </c>
      <c r="H77" s="247">
        <f t="shared" si="14"/>
        <v>29029.8</v>
      </c>
      <c r="I77" s="248">
        <f t="shared" si="15"/>
        <v>9870.1</v>
      </c>
      <c r="J77" s="249">
        <f t="shared" si="16"/>
        <v>290.3</v>
      </c>
      <c r="K77" s="162">
        <v>650</v>
      </c>
      <c r="L77" s="174">
        <f t="shared" si="17"/>
        <v>121.9</v>
      </c>
      <c r="M77" s="16">
        <f t="shared" si="18"/>
        <v>39962.100000000006</v>
      </c>
    </row>
    <row r="78" spans="1:13" ht="12.75">
      <c r="A78" s="25" t="s">
        <v>243</v>
      </c>
      <c r="B78" s="234">
        <v>11.82</v>
      </c>
      <c r="C78" s="190">
        <v>60</v>
      </c>
      <c r="D78" s="242">
        <v>25730</v>
      </c>
      <c r="E78" s="195">
        <v>14540</v>
      </c>
      <c r="F78" s="246">
        <v>26121.8</v>
      </c>
      <c r="G78" s="244">
        <v>2908</v>
      </c>
      <c r="H78" s="247">
        <f t="shared" si="14"/>
        <v>29029.8</v>
      </c>
      <c r="I78" s="248">
        <f t="shared" si="15"/>
        <v>9870.1</v>
      </c>
      <c r="J78" s="249">
        <f t="shared" si="16"/>
        <v>290.3</v>
      </c>
      <c r="K78" s="162">
        <v>650</v>
      </c>
      <c r="L78" s="174">
        <f t="shared" si="17"/>
        <v>121.9</v>
      </c>
      <c r="M78" s="16">
        <f t="shared" si="18"/>
        <v>39962.100000000006</v>
      </c>
    </row>
    <row r="79" spans="1:13" ht="12.75">
      <c r="A79" s="158" t="s">
        <v>271</v>
      </c>
      <c r="B79" s="234">
        <v>12.96</v>
      </c>
      <c r="C79" s="190">
        <v>60</v>
      </c>
      <c r="D79" s="242">
        <v>25730</v>
      </c>
      <c r="E79" s="195">
        <v>14540</v>
      </c>
      <c r="F79" s="246">
        <v>23824.1</v>
      </c>
      <c r="G79" s="244">
        <v>2908</v>
      </c>
      <c r="H79" s="247">
        <f>SUM(F79:G79)</f>
        <v>26732.1</v>
      </c>
      <c r="I79" s="248">
        <f t="shared" si="15"/>
        <v>9088.9</v>
      </c>
      <c r="J79" s="249">
        <f t="shared" si="16"/>
        <v>267.3</v>
      </c>
      <c r="K79" s="162">
        <v>650</v>
      </c>
      <c r="L79" s="174">
        <f t="shared" si="17"/>
        <v>112.3</v>
      </c>
      <c r="M79" s="16">
        <f>SUM(H79:L79)</f>
        <v>36850.600000000006</v>
      </c>
    </row>
    <row r="80" spans="1:13" ht="12.75">
      <c r="A80" s="25" t="s">
        <v>348</v>
      </c>
      <c r="B80" s="234">
        <v>11.38</v>
      </c>
      <c r="C80" s="190">
        <v>60</v>
      </c>
      <c r="D80" s="242">
        <v>25730</v>
      </c>
      <c r="E80" s="195">
        <v>14540</v>
      </c>
      <c r="F80" s="246">
        <v>27131.8</v>
      </c>
      <c r="G80" s="244">
        <v>2908</v>
      </c>
      <c r="H80" s="247">
        <f t="shared" si="14"/>
        <v>30039.8</v>
      </c>
      <c r="I80" s="248">
        <f t="shared" si="15"/>
        <v>10213.5</v>
      </c>
      <c r="J80" s="249">
        <f t="shared" si="16"/>
        <v>300.4</v>
      </c>
      <c r="K80" s="162">
        <v>650</v>
      </c>
      <c r="L80" s="174">
        <f t="shared" si="17"/>
        <v>126.2</v>
      </c>
      <c r="M80" s="16">
        <f t="shared" si="18"/>
        <v>41329.9</v>
      </c>
    </row>
    <row r="81" spans="1:13" ht="12.75">
      <c r="A81" s="25" t="s">
        <v>272</v>
      </c>
      <c r="B81" s="234">
        <v>13.89</v>
      </c>
      <c r="C81" s="190">
        <v>60</v>
      </c>
      <c r="D81" s="242">
        <v>25730</v>
      </c>
      <c r="E81" s="195">
        <v>14540</v>
      </c>
      <c r="F81" s="246">
        <v>22228.9</v>
      </c>
      <c r="G81" s="244">
        <v>2908</v>
      </c>
      <c r="H81" s="247">
        <f t="shared" si="14"/>
        <v>25136.9</v>
      </c>
      <c r="I81" s="248">
        <f t="shared" si="15"/>
        <v>8546.5</v>
      </c>
      <c r="J81" s="249">
        <f t="shared" si="16"/>
        <v>251.4</v>
      </c>
      <c r="K81" s="162">
        <v>650</v>
      </c>
      <c r="L81" s="174">
        <f t="shared" si="17"/>
        <v>105.6</v>
      </c>
      <c r="M81" s="16">
        <f t="shared" si="18"/>
        <v>34690.4</v>
      </c>
    </row>
    <row r="82" spans="1:13" ht="12.75">
      <c r="A82" s="25" t="s">
        <v>348</v>
      </c>
      <c r="B82" s="234">
        <v>11.38</v>
      </c>
      <c r="C82" s="190">
        <v>60</v>
      </c>
      <c r="D82" s="242">
        <v>25730</v>
      </c>
      <c r="E82" s="195">
        <v>14540</v>
      </c>
      <c r="F82" s="246">
        <v>27131.8</v>
      </c>
      <c r="G82" s="244">
        <v>2908</v>
      </c>
      <c r="H82" s="247">
        <f t="shared" si="14"/>
        <v>30039.8</v>
      </c>
      <c r="I82" s="248">
        <f t="shared" si="15"/>
        <v>10213.5</v>
      </c>
      <c r="J82" s="249">
        <f t="shared" si="16"/>
        <v>300.4</v>
      </c>
      <c r="K82" s="162">
        <v>650</v>
      </c>
      <c r="L82" s="174">
        <f t="shared" si="17"/>
        <v>126.2</v>
      </c>
      <c r="M82" s="16">
        <f t="shared" si="18"/>
        <v>41329.9</v>
      </c>
    </row>
    <row r="83" spans="1:13" ht="12.75">
      <c r="A83" s="158" t="s">
        <v>338</v>
      </c>
      <c r="B83" s="234">
        <v>11.38</v>
      </c>
      <c r="C83" s="190">
        <v>60</v>
      </c>
      <c r="D83" s="242">
        <v>25730</v>
      </c>
      <c r="E83" s="195">
        <v>14540</v>
      </c>
      <c r="F83" s="246">
        <v>27131.8</v>
      </c>
      <c r="G83" s="244">
        <v>2908</v>
      </c>
      <c r="H83" s="247">
        <f>SUM(F83:G83)</f>
        <v>30039.8</v>
      </c>
      <c r="I83" s="248">
        <f t="shared" si="15"/>
        <v>10213.5</v>
      </c>
      <c r="J83" s="249">
        <f t="shared" si="16"/>
        <v>300.4</v>
      </c>
      <c r="K83" s="162">
        <v>650</v>
      </c>
      <c r="L83" s="174">
        <f t="shared" si="17"/>
        <v>126.2</v>
      </c>
      <c r="M83" s="16">
        <f t="shared" si="18"/>
        <v>41329.9</v>
      </c>
    </row>
    <row r="84" spans="1:13" ht="12.75">
      <c r="A84" s="26" t="s">
        <v>242</v>
      </c>
      <c r="B84" s="234">
        <v>7.48</v>
      </c>
      <c r="C84" s="187">
        <v>21</v>
      </c>
      <c r="D84" s="242">
        <v>25980</v>
      </c>
      <c r="E84" s="195">
        <v>14540</v>
      </c>
      <c r="F84" s="246">
        <v>41679.1</v>
      </c>
      <c r="G84" s="244">
        <v>8308.6</v>
      </c>
      <c r="H84" s="247">
        <f t="shared" si="14"/>
        <v>49987.7</v>
      </c>
      <c r="I84" s="248">
        <f t="shared" si="15"/>
        <v>16995.8</v>
      </c>
      <c r="J84" s="249">
        <f t="shared" si="16"/>
        <v>499.9</v>
      </c>
      <c r="K84" s="162">
        <v>650</v>
      </c>
      <c r="L84" s="174">
        <f t="shared" si="17"/>
        <v>209.9</v>
      </c>
      <c r="M84" s="16">
        <f t="shared" si="18"/>
        <v>68343.29999999999</v>
      </c>
    </row>
    <row r="85" spans="1:13" ht="12.75">
      <c r="A85" s="25" t="s">
        <v>360</v>
      </c>
      <c r="B85" s="266">
        <v>5.3</v>
      </c>
      <c r="C85" s="187">
        <v>14</v>
      </c>
      <c r="D85" s="242">
        <v>25980</v>
      </c>
      <c r="E85" s="195">
        <v>14540</v>
      </c>
      <c r="F85" s="246">
        <v>58822.6</v>
      </c>
      <c r="G85" s="244">
        <v>12462.9</v>
      </c>
      <c r="H85" s="247">
        <f t="shared" si="14"/>
        <v>71285.5</v>
      </c>
      <c r="I85" s="248">
        <f t="shared" si="15"/>
        <v>24237.1</v>
      </c>
      <c r="J85" s="249">
        <f t="shared" si="16"/>
        <v>712.9</v>
      </c>
      <c r="K85" s="162">
        <v>650</v>
      </c>
      <c r="L85" s="174">
        <f t="shared" si="17"/>
        <v>299.4</v>
      </c>
      <c r="M85" s="16">
        <f t="shared" si="18"/>
        <v>97184.9</v>
      </c>
    </row>
    <row r="86" spans="1:13" ht="12.75">
      <c r="A86" s="158" t="s">
        <v>361</v>
      </c>
      <c r="B86" s="267">
        <v>5.3</v>
      </c>
      <c r="C86" s="188">
        <v>14</v>
      </c>
      <c r="D86" s="242">
        <v>25980</v>
      </c>
      <c r="E86" s="195">
        <v>14540</v>
      </c>
      <c r="F86" s="246">
        <v>58822.6</v>
      </c>
      <c r="G86" s="244">
        <v>12462.9</v>
      </c>
      <c r="H86" s="247">
        <f>SUM(F86:G86)</f>
        <v>71285.5</v>
      </c>
      <c r="I86" s="248">
        <f t="shared" si="15"/>
        <v>24237.1</v>
      </c>
      <c r="J86" s="249">
        <f t="shared" si="16"/>
        <v>712.9</v>
      </c>
      <c r="K86" s="162">
        <v>650</v>
      </c>
      <c r="L86" s="174">
        <f t="shared" si="17"/>
        <v>299.4</v>
      </c>
      <c r="M86" s="16">
        <f t="shared" si="18"/>
        <v>97184.9</v>
      </c>
    </row>
    <row r="87" spans="1:13" ht="12.75">
      <c r="A87" s="27" t="s">
        <v>120</v>
      </c>
      <c r="B87" s="268"/>
      <c r="C87" s="269"/>
      <c r="D87" s="270"/>
      <c r="E87" s="271"/>
      <c r="F87" s="272"/>
      <c r="G87" s="273"/>
      <c r="H87" s="274"/>
      <c r="I87" s="275"/>
      <c r="J87" s="276"/>
      <c r="K87" s="165"/>
      <c r="L87" s="177"/>
      <c r="M87" s="41"/>
    </row>
    <row r="88" spans="1:13" ht="12.75">
      <c r="A88" s="28" t="s">
        <v>397</v>
      </c>
      <c r="B88" s="226"/>
      <c r="C88" s="189"/>
      <c r="D88" s="228"/>
      <c r="E88" s="233"/>
      <c r="F88" s="261"/>
      <c r="G88" s="262"/>
      <c r="H88" s="263"/>
      <c r="I88" s="264"/>
      <c r="J88" s="265"/>
      <c r="K88" s="164"/>
      <c r="L88" s="176"/>
      <c r="M88" s="15"/>
    </row>
    <row r="89" spans="1:13" ht="12.75">
      <c r="A89" s="25" t="s">
        <v>311</v>
      </c>
      <c r="B89" s="234">
        <v>14.34</v>
      </c>
      <c r="C89" s="190">
        <v>63</v>
      </c>
      <c r="D89" s="242">
        <v>25980</v>
      </c>
      <c r="E89" s="195">
        <v>14540</v>
      </c>
      <c r="F89" s="246">
        <v>21740.6</v>
      </c>
      <c r="G89" s="244">
        <v>2769.5</v>
      </c>
      <c r="H89" s="247">
        <f aca="true" t="shared" si="19" ref="H89:H96">SUM(F89:G89)</f>
        <v>24510.1</v>
      </c>
      <c r="I89" s="248">
        <f aca="true" t="shared" si="20" ref="I89:I100">ROUND(H89*0.34,1)</f>
        <v>8333.4</v>
      </c>
      <c r="J89" s="249">
        <f aca="true" t="shared" si="21" ref="J89:J100">ROUND(H89*0.01,1)</f>
        <v>245.1</v>
      </c>
      <c r="K89" s="162">
        <v>650</v>
      </c>
      <c r="L89" s="336">
        <f aca="true" t="shared" si="22" ref="L89:L100">ROUND(0.0042*H89,1)</f>
        <v>102.9</v>
      </c>
      <c r="M89" s="16">
        <f aca="true" t="shared" si="23" ref="M89:M96">SUM(H89:L89)</f>
        <v>33841.5</v>
      </c>
    </row>
    <row r="90" spans="1:13" ht="12.75">
      <c r="A90" s="25" t="s">
        <v>349</v>
      </c>
      <c r="B90" s="234">
        <v>14.34</v>
      </c>
      <c r="C90" s="190">
        <v>63</v>
      </c>
      <c r="D90" s="242">
        <v>25980</v>
      </c>
      <c r="E90" s="195">
        <v>14540</v>
      </c>
      <c r="F90" s="246">
        <v>21740.6</v>
      </c>
      <c r="G90" s="244">
        <v>2769.5</v>
      </c>
      <c r="H90" s="247">
        <f t="shared" si="19"/>
        <v>24510.1</v>
      </c>
      <c r="I90" s="248">
        <f t="shared" si="20"/>
        <v>8333.4</v>
      </c>
      <c r="J90" s="249">
        <f t="shared" si="21"/>
        <v>245.1</v>
      </c>
      <c r="K90" s="162">
        <v>650</v>
      </c>
      <c r="L90" s="336">
        <f t="shared" si="22"/>
        <v>102.9</v>
      </c>
      <c r="M90" s="16">
        <f t="shared" si="23"/>
        <v>33841.5</v>
      </c>
    </row>
    <row r="91" spans="1:13" ht="12.75">
      <c r="A91" s="25" t="s">
        <v>244</v>
      </c>
      <c r="B91" s="234">
        <v>17.81</v>
      </c>
      <c r="C91" s="190">
        <v>63</v>
      </c>
      <c r="D91" s="242">
        <v>25980</v>
      </c>
      <c r="E91" s="195">
        <v>14540</v>
      </c>
      <c r="F91" s="246">
        <v>17504.8</v>
      </c>
      <c r="G91" s="244">
        <v>2769.5</v>
      </c>
      <c r="H91" s="247">
        <f t="shared" si="19"/>
        <v>20274.3</v>
      </c>
      <c r="I91" s="248">
        <f t="shared" si="20"/>
        <v>6893.3</v>
      </c>
      <c r="J91" s="249">
        <f t="shared" si="21"/>
        <v>202.7</v>
      </c>
      <c r="K91" s="162">
        <v>650</v>
      </c>
      <c r="L91" s="336">
        <f t="shared" si="22"/>
        <v>85.2</v>
      </c>
      <c r="M91" s="16">
        <f t="shared" si="23"/>
        <v>28105.5</v>
      </c>
    </row>
    <row r="92" spans="1:13" ht="12.75">
      <c r="A92" s="12" t="s">
        <v>245</v>
      </c>
      <c r="B92" s="234">
        <v>17.81</v>
      </c>
      <c r="C92" s="190">
        <v>63</v>
      </c>
      <c r="D92" s="242">
        <v>25980</v>
      </c>
      <c r="E92" s="195">
        <v>14540</v>
      </c>
      <c r="F92" s="246">
        <v>17504.8</v>
      </c>
      <c r="G92" s="244">
        <v>2769.5</v>
      </c>
      <c r="H92" s="247">
        <f t="shared" si="19"/>
        <v>20274.3</v>
      </c>
      <c r="I92" s="248">
        <f t="shared" si="20"/>
        <v>6893.3</v>
      </c>
      <c r="J92" s="249">
        <f t="shared" si="21"/>
        <v>202.7</v>
      </c>
      <c r="K92" s="162">
        <v>650</v>
      </c>
      <c r="L92" s="336">
        <f t="shared" si="22"/>
        <v>85.2</v>
      </c>
      <c r="M92" s="16">
        <f t="shared" si="23"/>
        <v>28105.5</v>
      </c>
    </row>
    <row r="93" spans="1:13" ht="12.75">
      <c r="A93" s="25" t="s">
        <v>246</v>
      </c>
      <c r="B93" s="234">
        <v>17.27</v>
      </c>
      <c r="C93" s="190">
        <v>63</v>
      </c>
      <c r="D93" s="242">
        <v>25980</v>
      </c>
      <c r="E93" s="195">
        <v>14540</v>
      </c>
      <c r="F93" s="246">
        <v>18052.1</v>
      </c>
      <c r="G93" s="244">
        <v>2769.5</v>
      </c>
      <c r="H93" s="247">
        <f t="shared" si="19"/>
        <v>20821.6</v>
      </c>
      <c r="I93" s="248">
        <f t="shared" si="20"/>
        <v>7079.3</v>
      </c>
      <c r="J93" s="249">
        <f t="shared" si="21"/>
        <v>208.2</v>
      </c>
      <c r="K93" s="162">
        <v>650</v>
      </c>
      <c r="L93" s="336">
        <f t="shared" si="22"/>
        <v>87.5</v>
      </c>
      <c r="M93" s="16">
        <f t="shared" si="23"/>
        <v>28846.6</v>
      </c>
    </row>
    <row r="94" spans="1:13" ht="12.75">
      <c r="A94" s="25" t="s">
        <v>323</v>
      </c>
      <c r="B94" s="234">
        <v>15.6</v>
      </c>
      <c r="C94" s="190">
        <v>63</v>
      </c>
      <c r="D94" s="242">
        <v>25980</v>
      </c>
      <c r="E94" s="195">
        <v>14540</v>
      </c>
      <c r="F94" s="246">
        <v>19984.6</v>
      </c>
      <c r="G94" s="244">
        <v>2769.5</v>
      </c>
      <c r="H94" s="247">
        <f t="shared" si="19"/>
        <v>22754.1</v>
      </c>
      <c r="I94" s="248">
        <f t="shared" si="20"/>
        <v>7736.4</v>
      </c>
      <c r="J94" s="249">
        <f t="shared" si="21"/>
        <v>227.5</v>
      </c>
      <c r="K94" s="162">
        <v>650</v>
      </c>
      <c r="L94" s="336">
        <f t="shared" si="22"/>
        <v>95.6</v>
      </c>
      <c r="M94" s="16">
        <f t="shared" si="23"/>
        <v>31463.6</v>
      </c>
    </row>
    <row r="95" spans="1:13" ht="12.75">
      <c r="A95" s="25" t="s">
        <v>322</v>
      </c>
      <c r="B95" s="234">
        <v>15.49</v>
      </c>
      <c r="C95" s="190">
        <v>63</v>
      </c>
      <c r="D95" s="242">
        <v>25980</v>
      </c>
      <c r="E95" s="195">
        <v>14540</v>
      </c>
      <c r="F95" s="246">
        <v>20126.5</v>
      </c>
      <c r="G95" s="244">
        <v>2769.5</v>
      </c>
      <c r="H95" s="247">
        <f t="shared" si="19"/>
        <v>22896</v>
      </c>
      <c r="I95" s="248">
        <f t="shared" si="20"/>
        <v>7784.6</v>
      </c>
      <c r="J95" s="249">
        <f t="shared" si="21"/>
        <v>229</v>
      </c>
      <c r="K95" s="162">
        <v>650</v>
      </c>
      <c r="L95" s="336">
        <f t="shared" si="22"/>
        <v>96.2</v>
      </c>
      <c r="M95" s="16">
        <f t="shared" si="23"/>
        <v>31655.8</v>
      </c>
    </row>
    <row r="96" spans="1:13" ht="12.75">
      <c r="A96" s="25" t="s">
        <v>350</v>
      </c>
      <c r="B96" s="234">
        <v>16.71</v>
      </c>
      <c r="C96" s="190">
        <v>63</v>
      </c>
      <c r="D96" s="242">
        <v>25980</v>
      </c>
      <c r="E96" s="195">
        <v>14540</v>
      </c>
      <c r="F96" s="246">
        <v>18657.1</v>
      </c>
      <c r="G96" s="244">
        <v>2769.5</v>
      </c>
      <c r="H96" s="247">
        <f t="shared" si="19"/>
        <v>21426.6</v>
      </c>
      <c r="I96" s="248">
        <f t="shared" si="20"/>
        <v>7285</v>
      </c>
      <c r="J96" s="249">
        <f t="shared" si="21"/>
        <v>214.3</v>
      </c>
      <c r="K96" s="162">
        <v>650</v>
      </c>
      <c r="L96" s="336">
        <f t="shared" si="22"/>
        <v>90</v>
      </c>
      <c r="M96" s="16">
        <f t="shared" si="23"/>
        <v>29665.899999999998</v>
      </c>
    </row>
    <row r="97" spans="1:13" ht="12.75">
      <c r="A97" s="25" t="s">
        <v>247</v>
      </c>
      <c r="B97" s="234">
        <v>15.82</v>
      </c>
      <c r="C97" s="190">
        <v>63</v>
      </c>
      <c r="D97" s="242">
        <v>25980</v>
      </c>
      <c r="E97" s="195">
        <v>14540</v>
      </c>
      <c r="F97" s="246">
        <v>19706.7</v>
      </c>
      <c r="G97" s="244">
        <v>2769.5</v>
      </c>
      <c r="H97" s="247">
        <f>SUM(F97:G97)</f>
        <v>22476.2</v>
      </c>
      <c r="I97" s="248">
        <f t="shared" si="20"/>
        <v>7641.9</v>
      </c>
      <c r="J97" s="249">
        <f t="shared" si="21"/>
        <v>224.8</v>
      </c>
      <c r="K97" s="162">
        <v>650</v>
      </c>
      <c r="L97" s="336">
        <f t="shared" si="22"/>
        <v>94.4</v>
      </c>
      <c r="M97" s="16">
        <f>SUM(H97:L97)</f>
        <v>31087.3</v>
      </c>
    </row>
    <row r="98" spans="1:13" ht="12.75">
      <c r="A98" s="25" t="s">
        <v>333</v>
      </c>
      <c r="B98" s="234">
        <v>16.71</v>
      </c>
      <c r="C98" s="190">
        <v>63</v>
      </c>
      <c r="D98" s="242">
        <v>25980</v>
      </c>
      <c r="E98" s="195">
        <v>14540</v>
      </c>
      <c r="F98" s="246">
        <v>18657.1</v>
      </c>
      <c r="G98" s="244">
        <v>2769.5</v>
      </c>
      <c r="H98" s="247">
        <f>SUM(F98:G98)</f>
        <v>21426.6</v>
      </c>
      <c r="I98" s="248">
        <f t="shared" si="20"/>
        <v>7285</v>
      </c>
      <c r="J98" s="249">
        <f t="shared" si="21"/>
        <v>214.3</v>
      </c>
      <c r="K98" s="162">
        <v>650</v>
      </c>
      <c r="L98" s="336">
        <f t="shared" si="22"/>
        <v>90</v>
      </c>
      <c r="M98" s="16">
        <f>SUM(H98:L98)</f>
        <v>29665.899999999998</v>
      </c>
    </row>
    <row r="99" spans="1:13" ht="12.75">
      <c r="A99" s="25" t="s">
        <v>340</v>
      </c>
      <c r="B99" s="234">
        <v>17.27</v>
      </c>
      <c r="C99" s="190">
        <v>63</v>
      </c>
      <c r="D99" s="242">
        <v>25980</v>
      </c>
      <c r="E99" s="195">
        <v>14540</v>
      </c>
      <c r="F99" s="246">
        <v>18052.1</v>
      </c>
      <c r="G99" s="244">
        <v>2769.5</v>
      </c>
      <c r="H99" s="247">
        <f>SUM(F99:G99)</f>
        <v>20821.6</v>
      </c>
      <c r="I99" s="248">
        <f t="shared" si="20"/>
        <v>7079.3</v>
      </c>
      <c r="J99" s="249">
        <f t="shared" si="21"/>
        <v>208.2</v>
      </c>
      <c r="K99" s="162">
        <v>650</v>
      </c>
      <c r="L99" s="336">
        <f t="shared" si="22"/>
        <v>87.5</v>
      </c>
      <c r="M99" s="16">
        <f>SUM(H99:L99)</f>
        <v>28846.6</v>
      </c>
    </row>
    <row r="100" spans="1:13" ht="12.75">
      <c r="A100" s="25" t="s">
        <v>341</v>
      </c>
      <c r="B100" s="234">
        <v>17.27</v>
      </c>
      <c r="C100" s="190">
        <v>63</v>
      </c>
      <c r="D100" s="242">
        <v>25980</v>
      </c>
      <c r="E100" s="195">
        <v>14540</v>
      </c>
      <c r="F100" s="246">
        <v>18052.1</v>
      </c>
      <c r="G100" s="244">
        <v>2769.5</v>
      </c>
      <c r="H100" s="247">
        <f>SUM(F100:G100)</f>
        <v>20821.6</v>
      </c>
      <c r="I100" s="248">
        <f t="shared" si="20"/>
        <v>7079.3</v>
      </c>
      <c r="J100" s="249">
        <f t="shared" si="21"/>
        <v>208.2</v>
      </c>
      <c r="K100" s="162">
        <v>650</v>
      </c>
      <c r="L100" s="336">
        <f t="shared" si="22"/>
        <v>87.5</v>
      </c>
      <c r="M100" s="16">
        <f>SUM(H100:L100)</f>
        <v>28846.6</v>
      </c>
    </row>
    <row r="101" spans="1:13" ht="12.75">
      <c r="A101" s="25" t="s">
        <v>120</v>
      </c>
      <c r="B101" s="234"/>
      <c r="C101" s="190"/>
      <c r="D101" s="242"/>
      <c r="E101" s="195"/>
      <c r="F101" s="246"/>
      <c r="G101" s="244"/>
      <c r="H101" s="247"/>
      <c r="I101" s="248"/>
      <c r="J101" s="249"/>
      <c r="K101" s="162"/>
      <c r="L101" s="174"/>
      <c r="M101" s="16"/>
    </row>
    <row r="102" spans="1:13" ht="12.75">
      <c r="A102" s="28" t="s">
        <v>398</v>
      </c>
      <c r="B102" s="234"/>
      <c r="C102" s="190"/>
      <c r="D102" s="242"/>
      <c r="E102" s="195"/>
      <c r="F102" s="246"/>
      <c r="G102" s="244"/>
      <c r="H102" s="247"/>
      <c r="I102" s="248"/>
      <c r="J102" s="249"/>
      <c r="K102" s="162"/>
      <c r="L102" s="174"/>
      <c r="M102" s="16"/>
    </row>
    <row r="103" spans="1:13" ht="12.75">
      <c r="A103" s="25" t="s">
        <v>24</v>
      </c>
      <c r="B103" s="234"/>
      <c r="C103" s="190"/>
      <c r="D103" s="242"/>
      <c r="E103" s="195"/>
      <c r="F103" s="246"/>
      <c r="G103" s="244"/>
      <c r="H103" s="247"/>
      <c r="I103" s="248"/>
      <c r="J103" s="249"/>
      <c r="K103" s="162"/>
      <c r="L103" s="174"/>
      <c r="M103" s="16"/>
    </row>
    <row r="104" spans="1:13" ht="12.75">
      <c r="A104" s="182" t="s">
        <v>351</v>
      </c>
      <c r="B104" s="234">
        <v>21.21</v>
      </c>
      <c r="C104" s="190">
        <v>63</v>
      </c>
      <c r="D104" s="242">
        <v>25980</v>
      </c>
      <c r="E104" s="195">
        <v>14540</v>
      </c>
      <c r="F104" s="246">
        <v>14698.7</v>
      </c>
      <c r="G104" s="244">
        <v>2769.5</v>
      </c>
      <c r="H104" s="247">
        <f>SUM(F104:G104)</f>
        <v>17468.2</v>
      </c>
      <c r="I104" s="248">
        <f aca="true" t="shared" si="24" ref="I104:I145">ROUND(H104*0.34,1)</f>
        <v>5939.2</v>
      </c>
      <c r="J104" s="249">
        <f aca="true" t="shared" si="25" ref="J104:J110">ROUND(H104*0.01,1)</f>
        <v>174.7</v>
      </c>
      <c r="K104" s="162">
        <v>650</v>
      </c>
      <c r="L104" s="336">
        <f aca="true" t="shared" si="26" ref="L104:L110">ROUND(0.0042*H104,1)</f>
        <v>73.4</v>
      </c>
      <c r="M104" s="16">
        <f>SUM(H104:L104)</f>
        <v>24305.500000000004</v>
      </c>
    </row>
    <row r="105" spans="1:13" ht="12.75">
      <c r="A105" s="25" t="s">
        <v>208</v>
      </c>
      <c r="B105" s="234">
        <v>21.21</v>
      </c>
      <c r="C105" s="190">
        <v>63</v>
      </c>
      <c r="D105" s="242">
        <v>25980</v>
      </c>
      <c r="E105" s="195">
        <v>14540</v>
      </c>
      <c r="F105" s="246">
        <v>14698.7</v>
      </c>
      <c r="G105" s="244">
        <v>2769.5</v>
      </c>
      <c r="H105" s="247">
        <f aca="true" t="shared" si="27" ref="H105:H110">SUM(F105:G105)</f>
        <v>17468.2</v>
      </c>
      <c r="I105" s="248">
        <f t="shared" si="24"/>
        <v>5939.2</v>
      </c>
      <c r="J105" s="249">
        <f t="shared" si="25"/>
        <v>174.7</v>
      </c>
      <c r="K105" s="162">
        <v>650</v>
      </c>
      <c r="L105" s="336">
        <f t="shared" si="26"/>
        <v>73.4</v>
      </c>
      <c r="M105" s="16">
        <f aca="true" t="shared" si="28" ref="M105:M110">SUM(H105:L105)</f>
        <v>24305.500000000004</v>
      </c>
    </row>
    <row r="106" spans="1:13" ht="12.75">
      <c r="A106" s="25" t="s">
        <v>352</v>
      </c>
      <c r="B106" s="234">
        <v>21.85</v>
      </c>
      <c r="C106" s="190">
        <v>63</v>
      </c>
      <c r="D106" s="242">
        <v>25980</v>
      </c>
      <c r="E106" s="195">
        <v>14540</v>
      </c>
      <c r="F106" s="246">
        <v>14268.2</v>
      </c>
      <c r="G106" s="244">
        <v>2769.5</v>
      </c>
      <c r="H106" s="247">
        <f t="shared" si="27"/>
        <v>17037.7</v>
      </c>
      <c r="I106" s="248">
        <f t="shared" si="24"/>
        <v>5792.8</v>
      </c>
      <c r="J106" s="249">
        <f t="shared" si="25"/>
        <v>170.4</v>
      </c>
      <c r="K106" s="162">
        <v>650</v>
      </c>
      <c r="L106" s="336">
        <f t="shared" si="26"/>
        <v>71.6</v>
      </c>
      <c r="M106" s="16">
        <f t="shared" si="28"/>
        <v>23722.5</v>
      </c>
    </row>
    <row r="107" spans="1:13" ht="12.75">
      <c r="A107" s="25" t="s">
        <v>209</v>
      </c>
      <c r="B107" s="234">
        <v>21.21</v>
      </c>
      <c r="C107" s="190">
        <v>63</v>
      </c>
      <c r="D107" s="242">
        <v>25980</v>
      </c>
      <c r="E107" s="195">
        <v>14540</v>
      </c>
      <c r="F107" s="246">
        <v>14698.7</v>
      </c>
      <c r="G107" s="244">
        <v>2769.5</v>
      </c>
      <c r="H107" s="247">
        <f t="shared" si="27"/>
        <v>17468.2</v>
      </c>
      <c r="I107" s="248">
        <f t="shared" si="24"/>
        <v>5939.2</v>
      </c>
      <c r="J107" s="249">
        <f t="shared" si="25"/>
        <v>174.7</v>
      </c>
      <c r="K107" s="162">
        <v>650</v>
      </c>
      <c r="L107" s="336">
        <f t="shared" si="26"/>
        <v>73.4</v>
      </c>
      <c r="M107" s="16">
        <f t="shared" si="28"/>
        <v>24305.500000000004</v>
      </c>
    </row>
    <row r="108" spans="1:13" ht="12.75">
      <c r="A108" s="25" t="s">
        <v>248</v>
      </c>
      <c r="B108" s="234">
        <v>21.21</v>
      </c>
      <c r="C108" s="190">
        <v>63</v>
      </c>
      <c r="D108" s="242">
        <v>25980</v>
      </c>
      <c r="E108" s="195">
        <v>14540</v>
      </c>
      <c r="F108" s="246">
        <v>14698.7</v>
      </c>
      <c r="G108" s="244">
        <v>2769.5</v>
      </c>
      <c r="H108" s="247">
        <f t="shared" si="27"/>
        <v>17468.2</v>
      </c>
      <c r="I108" s="248">
        <f t="shared" si="24"/>
        <v>5939.2</v>
      </c>
      <c r="J108" s="249">
        <f t="shared" si="25"/>
        <v>174.7</v>
      </c>
      <c r="K108" s="162">
        <v>650</v>
      </c>
      <c r="L108" s="336">
        <f t="shared" si="26"/>
        <v>73.4</v>
      </c>
      <c r="M108" s="16">
        <f t="shared" si="28"/>
        <v>24305.500000000004</v>
      </c>
    </row>
    <row r="109" spans="1:13" ht="12.75">
      <c r="A109" s="182" t="s">
        <v>353</v>
      </c>
      <c r="B109" s="234">
        <v>21.85</v>
      </c>
      <c r="C109" s="190">
        <v>63</v>
      </c>
      <c r="D109" s="242">
        <v>25980</v>
      </c>
      <c r="E109" s="195">
        <v>14540</v>
      </c>
      <c r="F109" s="246">
        <v>14268.2</v>
      </c>
      <c r="G109" s="244">
        <v>2769.5</v>
      </c>
      <c r="H109" s="247">
        <f t="shared" si="27"/>
        <v>17037.7</v>
      </c>
      <c r="I109" s="248">
        <f t="shared" si="24"/>
        <v>5792.8</v>
      </c>
      <c r="J109" s="249">
        <f t="shared" si="25"/>
        <v>170.4</v>
      </c>
      <c r="K109" s="162">
        <v>650</v>
      </c>
      <c r="L109" s="336">
        <f t="shared" si="26"/>
        <v>71.6</v>
      </c>
      <c r="M109" s="16">
        <f t="shared" si="28"/>
        <v>23722.5</v>
      </c>
    </row>
    <row r="110" spans="1:13" ht="12.75">
      <c r="A110" s="25" t="s">
        <v>354</v>
      </c>
      <c r="B110" s="234">
        <v>22.29</v>
      </c>
      <c r="C110" s="190">
        <v>63</v>
      </c>
      <c r="D110" s="242">
        <v>25980</v>
      </c>
      <c r="E110" s="195">
        <v>14540</v>
      </c>
      <c r="F110" s="246">
        <v>13986.5</v>
      </c>
      <c r="G110" s="244">
        <v>2769.5</v>
      </c>
      <c r="H110" s="247">
        <f t="shared" si="27"/>
        <v>16756</v>
      </c>
      <c r="I110" s="248">
        <f t="shared" si="24"/>
        <v>5697</v>
      </c>
      <c r="J110" s="249">
        <f t="shared" si="25"/>
        <v>167.6</v>
      </c>
      <c r="K110" s="162">
        <v>650</v>
      </c>
      <c r="L110" s="336">
        <f t="shared" si="26"/>
        <v>70.4</v>
      </c>
      <c r="M110" s="16">
        <f t="shared" si="28"/>
        <v>23341</v>
      </c>
    </row>
    <row r="111" spans="1:13" ht="12.75">
      <c r="A111" s="25" t="s">
        <v>25</v>
      </c>
      <c r="B111" s="234"/>
      <c r="C111" s="190"/>
      <c r="D111" s="242"/>
      <c r="E111" s="195"/>
      <c r="F111" s="246"/>
      <c r="G111" s="244"/>
      <c r="H111" s="247"/>
      <c r="I111" s="248"/>
      <c r="J111" s="249"/>
      <c r="K111" s="335"/>
      <c r="L111" s="336"/>
      <c r="M111" s="16"/>
    </row>
    <row r="112" spans="1:13" ht="12.75">
      <c r="A112" s="182" t="s">
        <v>355</v>
      </c>
      <c r="B112" s="234">
        <v>17.8</v>
      </c>
      <c r="C112" s="190">
        <v>63</v>
      </c>
      <c r="D112" s="242">
        <v>25980</v>
      </c>
      <c r="E112" s="195">
        <v>14540</v>
      </c>
      <c r="F112" s="246">
        <v>17514.6</v>
      </c>
      <c r="G112" s="244">
        <v>2769.5</v>
      </c>
      <c r="H112" s="247">
        <f>SUM(F112:G112)</f>
        <v>20284.1</v>
      </c>
      <c r="I112" s="248">
        <f t="shared" si="24"/>
        <v>6896.6</v>
      </c>
      <c r="J112" s="249">
        <f>ROUND(H112*0.01,1)</f>
        <v>202.8</v>
      </c>
      <c r="K112" s="162">
        <v>650</v>
      </c>
      <c r="L112" s="336">
        <f>ROUND(0.0042*H112,1)</f>
        <v>85.2</v>
      </c>
      <c r="M112" s="16">
        <f>SUM(H112:L112)</f>
        <v>28118.699999999997</v>
      </c>
    </row>
    <row r="113" spans="1:13" ht="12.75">
      <c r="A113" s="26" t="s">
        <v>356</v>
      </c>
      <c r="B113" s="234">
        <v>17.8</v>
      </c>
      <c r="C113" s="190">
        <v>63</v>
      </c>
      <c r="D113" s="242">
        <v>25980</v>
      </c>
      <c r="E113" s="195">
        <v>14540</v>
      </c>
      <c r="F113" s="246">
        <v>17514.6</v>
      </c>
      <c r="G113" s="244">
        <v>2769.5</v>
      </c>
      <c r="H113" s="247">
        <f>SUM(F113:G113)</f>
        <v>20284.1</v>
      </c>
      <c r="I113" s="248">
        <f t="shared" si="24"/>
        <v>6896.6</v>
      </c>
      <c r="J113" s="249">
        <f>ROUND(H113*0.01,1)</f>
        <v>202.8</v>
      </c>
      <c r="K113" s="162">
        <v>650</v>
      </c>
      <c r="L113" s="336">
        <f>ROUND(0.0042*H113,1)</f>
        <v>85.2</v>
      </c>
      <c r="M113" s="16">
        <f>SUM(H113:L113)</f>
        <v>28118.699999999997</v>
      </c>
    </row>
    <row r="114" spans="1:13" ht="12.75">
      <c r="A114" s="182" t="s">
        <v>117</v>
      </c>
      <c r="B114" s="234">
        <v>17.8</v>
      </c>
      <c r="C114" s="190">
        <v>63</v>
      </c>
      <c r="D114" s="242">
        <v>25980</v>
      </c>
      <c r="E114" s="195">
        <v>14540</v>
      </c>
      <c r="F114" s="246">
        <v>17514.6</v>
      </c>
      <c r="G114" s="244">
        <v>2769.5</v>
      </c>
      <c r="H114" s="247">
        <f>SUM(F114:G114)</f>
        <v>20284.1</v>
      </c>
      <c r="I114" s="248">
        <f t="shared" si="24"/>
        <v>6896.6</v>
      </c>
      <c r="J114" s="249">
        <f>ROUND(H114*0.01,1)</f>
        <v>202.8</v>
      </c>
      <c r="K114" s="162">
        <v>650</v>
      </c>
      <c r="L114" s="336">
        <f>ROUND(0.0042*H114,1)</f>
        <v>85.2</v>
      </c>
      <c r="M114" s="16">
        <f>SUM(H114:L114)</f>
        <v>28118.699999999997</v>
      </c>
    </row>
    <row r="115" spans="1:13" ht="12.75">
      <c r="A115" s="25" t="s">
        <v>26</v>
      </c>
      <c r="B115" s="234"/>
      <c r="C115" s="190"/>
      <c r="D115" s="242"/>
      <c r="E115" s="195"/>
      <c r="F115" s="246"/>
      <c r="G115" s="244"/>
      <c r="H115" s="247"/>
      <c r="I115" s="248"/>
      <c r="J115" s="249"/>
      <c r="K115" s="335"/>
      <c r="L115" s="336"/>
      <c r="M115" s="16"/>
    </row>
    <row r="116" spans="1:13" ht="12.75">
      <c r="A116" s="25" t="s">
        <v>249</v>
      </c>
      <c r="B116" s="234">
        <v>23.4</v>
      </c>
      <c r="C116" s="190">
        <v>63</v>
      </c>
      <c r="D116" s="242">
        <v>25980</v>
      </c>
      <c r="E116" s="195">
        <v>14540</v>
      </c>
      <c r="F116" s="246">
        <v>13323.1</v>
      </c>
      <c r="G116" s="244">
        <v>2769.5</v>
      </c>
      <c r="H116" s="247">
        <f>SUM(F116:G116)</f>
        <v>16092.6</v>
      </c>
      <c r="I116" s="248">
        <f t="shared" si="24"/>
        <v>5471.5</v>
      </c>
      <c r="J116" s="249">
        <f>ROUND(H116*0.01,1)</f>
        <v>160.9</v>
      </c>
      <c r="K116" s="162">
        <v>650</v>
      </c>
      <c r="L116" s="336">
        <f>ROUND(0.0042*H116,1)</f>
        <v>67.6</v>
      </c>
      <c r="M116" s="16">
        <f>SUM(H116:L116)</f>
        <v>22442.6</v>
      </c>
    </row>
    <row r="117" spans="1:13" ht="12.75">
      <c r="A117" s="25" t="s">
        <v>27</v>
      </c>
      <c r="B117" s="234"/>
      <c r="C117" s="190"/>
      <c r="D117" s="242"/>
      <c r="E117" s="195"/>
      <c r="F117" s="246"/>
      <c r="G117" s="244"/>
      <c r="H117" s="247"/>
      <c r="I117" s="248"/>
      <c r="J117" s="249"/>
      <c r="K117" s="335"/>
      <c r="L117" s="336"/>
      <c r="M117" s="16"/>
    </row>
    <row r="118" spans="1:13" ht="12.75">
      <c r="A118" s="25" t="s">
        <v>250</v>
      </c>
      <c r="B118" s="234">
        <v>18.72</v>
      </c>
      <c r="C118" s="190">
        <v>63</v>
      </c>
      <c r="D118" s="242">
        <v>25980</v>
      </c>
      <c r="E118" s="195">
        <v>14540</v>
      </c>
      <c r="F118" s="246">
        <v>16653.8</v>
      </c>
      <c r="G118" s="244">
        <v>2769.5</v>
      </c>
      <c r="H118" s="247">
        <f>SUM(F118:G118)</f>
        <v>19423.3</v>
      </c>
      <c r="I118" s="248">
        <f t="shared" si="24"/>
        <v>6603.9</v>
      </c>
      <c r="J118" s="249">
        <f>ROUND(H118*0.01,1)</f>
        <v>194.2</v>
      </c>
      <c r="K118" s="162">
        <v>650</v>
      </c>
      <c r="L118" s="336">
        <f>ROUND(0.0042*H118,1)</f>
        <v>81.6</v>
      </c>
      <c r="M118" s="16">
        <f>SUM(H118:L118)</f>
        <v>26952.999999999996</v>
      </c>
    </row>
    <row r="119" spans="1:13" ht="12.75">
      <c r="A119" s="25" t="s">
        <v>28</v>
      </c>
      <c r="B119" s="234"/>
      <c r="C119" s="190"/>
      <c r="D119" s="242"/>
      <c r="E119" s="195"/>
      <c r="F119" s="246"/>
      <c r="G119" s="244"/>
      <c r="H119" s="247"/>
      <c r="I119" s="248"/>
      <c r="J119" s="249"/>
      <c r="K119" s="335"/>
      <c r="L119" s="336"/>
      <c r="M119" s="16"/>
    </row>
    <row r="120" spans="1:13" ht="12.75">
      <c r="A120" s="25" t="s">
        <v>211</v>
      </c>
      <c r="B120" s="234">
        <v>21.15</v>
      </c>
      <c r="C120" s="190">
        <v>63</v>
      </c>
      <c r="D120" s="242">
        <v>25980</v>
      </c>
      <c r="E120" s="195">
        <v>14540</v>
      </c>
      <c r="F120" s="246">
        <v>14740.4</v>
      </c>
      <c r="G120" s="244">
        <v>2769.5</v>
      </c>
      <c r="H120" s="247">
        <f>SUM(F120:G120)</f>
        <v>17509.9</v>
      </c>
      <c r="I120" s="248">
        <f t="shared" si="24"/>
        <v>5953.4</v>
      </c>
      <c r="J120" s="249">
        <f>ROUND(H120*0.01,1)</f>
        <v>175.1</v>
      </c>
      <c r="K120" s="162">
        <v>650</v>
      </c>
      <c r="L120" s="336">
        <f>ROUND(0.0042*H120,1)</f>
        <v>73.5</v>
      </c>
      <c r="M120" s="16">
        <f>SUM(H120:L120)</f>
        <v>24361.9</v>
      </c>
    </row>
    <row r="121" spans="1:13" ht="12.75">
      <c r="A121" s="25" t="s">
        <v>357</v>
      </c>
      <c r="B121" s="234">
        <v>21.15</v>
      </c>
      <c r="C121" s="190">
        <v>63</v>
      </c>
      <c r="D121" s="242">
        <v>25980</v>
      </c>
      <c r="E121" s="195">
        <v>14540</v>
      </c>
      <c r="F121" s="246">
        <v>14740.4</v>
      </c>
      <c r="G121" s="244">
        <v>2769.5</v>
      </c>
      <c r="H121" s="247">
        <f>SUM(F121:G121)</f>
        <v>17509.9</v>
      </c>
      <c r="I121" s="248">
        <f t="shared" si="24"/>
        <v>5953.4</v>
      </c>
      <c r="J121" s="249">
        <f>ROUND(H121*0.01,1)</f>
        <v>175.1</v>
      </c>
      <c r="K121" s="162">
        <v>650</v>
      </c>
      <c r="L121" s="336">
        <f>ROUND(0.0042*H121,1)</f>
        <v>73.5</v>
      </c>
      <c r="M121" s="16">
        <f>SUM(H121:L121)</f>
        <v>24361.9</v>
      </c>
    </row>
    <row r="122" spans="1:13" ht="12.75">
      <c r="A122" s="25" t="s">
        <v>29</v>
      </c>
      <c r="B122" s="234"/>
      <c r="C122" s="190"/>
      <c r="D122" s="242"/>
      <c r="E122" s="195"/>
      <c r="F122" s="246"/>
      <c r="G122" s="244"/>
      <c r="H122" s="247"/>
      <c r="I122" s="248"/>
      <c r="J122" s="249"/>
      <c r="K122" s="335"/>
      <c r="L122" s="336"/>
      <c r="M122" s="16"/>
    </row>
    <row r="123" spans="1:13" ht="12.75">
      <c r="A123" s="25" t="s">
        <v>116</v>
      </c>
      <c r="B123" s="234">
        <v>16.71</v>
      </c>
      <c r="C123" s="190">
        <v>63</v>
      </c>
      <c r="D123" s="242">
        <v>25980</v>
      </c>
      <c r="E123" s="195">
        <v>14540</v>
      </c>
      <c r="F123" s="246">
        <v>18657.1</v>
      </c>
      <c r="G123" s="244">
        <v>2769.5</v>
      </c>
      <c r="H123" s="247">
        <f>SUM(F123:G123)</f>
        <v>21426.6</v>
      </c>
      <c r="I123" s="248">
        <f t="shared" si="24"/>
        <v>7285</v>
      </c>
      <c r="J123" s="249">
        <f>ROUND(H123*0.01,1)</f>
        <v>214.3</v>
      </c>
      <c r="K123" s="162">
        <v>650</v>
      </c>
      <c r="L123" s="336">
        <f>ROUND(0.0042*H123,1)</f>
        <v>90</v>
      </c>
      <c r="M123" s="16">
        <f>SUM(H123:L123)</f>
        <v>29665.899999999998</v>
      </c>
    </row>
    <row r="124" spans="1:13" ht="12.75">
      <c r="A124" s="351" t="s">
        <v>317</v>
      </c>
      <c r="B124" s="234">
        <v>16.71</v>
      </c>
      <c r="C124" s="190">
        <v>63</v>
      </c>
      <c r="D124" s="242">
        <v>25980</v>
      </c>
      <c r="E124" s="195">
        <v>14540</v>
      </c>
      <c r="F124" s="246">
        <v>18657.1</v>
      </c>
      <c r="G124" s="244">
        <v>2769.5</v>
      </c>
      <c r="H124" s="247">
        <f>SUM(F124:G124)</f>
        <v>21426.6</v>
      </c>
      <c r="I124" s="248">
        <f>ROUND(H124*0.34,1)</f>
        <v>7285</v>
      </c>
      <c r="J124" s="249">
        <f>ROUND(H124*0.01,1)</f>
        <v>214.3</v>
      </c>
      <c r="K124" s="162">
        <v>650</v>
      </c>
      <c r="L124" s="336">
        <f>ROUND(0.0042*H124,1)</f>
        <v>90</v>
      </c>
      <c r="M124" s="16">
        <f>SUM(H124:L124)</f>
        <v>29665.899999999998</v>
      </c>
    </row>
    <row r="125" spans="1:13" ht="12.75">
      <c r="A125" s="25" t="s">
        <v>30</v>
      </c>
      <c r="B125" s="234"/>
      <c r="C125" s="190"/>
      <c r="D125" s="242"/>
      <c r="E125" s="195"/>
      <c r="F125" s="246"/>
      <c r="G125" s="244"/>
      <c r="H125" s="247"/>
      <c r="I125" s="248"/>
      <c r="J125" s="249"/>
      <c r="K125" s="335"/>
      <c r="L125" s="336"/>
      <c r="M125" s="16"/>
    </row>
    <row r="126" spans="1:13" ht="12.75">
      <c r="A126" s="25" t="s">
        <v>370</v>
      </c>
      <c r="B126" s="234">
        <v>21.21</v>
      </c>
      <c r="C126" s="190">
        <v>63</v>
      </c>
      <c r="D126" s="242">
        <v>25980</v>
      </c>
      <c r="E126" s="195">
        <v>14540</v>
      </c>
      <c r="F126" s="246">
        <v>14698.7</v>
      </c>
      <c r="G126" s="244">
        <v>2769.5</v>
      </c>
      <c r="H126" s="247">
        <f aca="true" t="shared" si="29" ref="H126:H131">SUM(F126:G126)</f>
        <v>17468.2</v>
      </c>
      <c r="I126" s="248">
        <f t="shared" si="24"/>
        <v>5939.2</v>
      </c>
      <c r="J126" s="249">
        <f aca="true" t="shared" si="30" ref="J126:J131">ROUND(H126*0.01,1)</f>
        <v>174.7</v>
      </c>
      <c r="K126" s="162">
        <v>650</v>
      </c>
      <c r="L126" s="336">
        <f aca="true" t="shared" si="31" ref="L126:L131">ROUND(0.0042*H126,1)</f>
        <v>73.4</v>
      </c>
      <c r="M126" s="16">
        <f aca="true" t="shared" si="32" ref="M126:M131">SUM(H126:L126)</f>
        <v>24305.500000000004</v>
      </c>
    </row>
    <row r="127" spans="1:13" ht="12.75">
      <c r="A127" s="345" t="s">
        <v>273</v>
      </c>
      <c r="B127" s="234">
        <v>21.21</v>
      </c>
      <c r="C127" s="190">
        <v>63</v>
      </c>
      <c r="D127" s="242">
        <v>25980</v>
      </c>
      <c r="E127" s="195">
        <v>14540</v>
      </c>
      <c r="F127" s="246">
        <v>14698.7</v>
      </c>
      <c r="G127" s="244">
        <v>2769.5</v>
      </c>
      <c r="H127" s="247">
        <f t="shared" si="29"/>
        <v>17468.2</v>
      </c>
      <c r="I127" s="248">
        <f>ROUND(H127*0.34,1)</f>
        <v>5939.2</v>
      </c>
      <c r="J127" s="249">
        <f>ROUND(H127*0.01,1)</f>
        <v>174.7</v>
      </c>
      <c r="K127" s="162">
        <v>650</v>
      </c>
      <c r="L127" s="336">
        <f t="shared" si="31"/>
        <v>73.4</v>
      </c>
      <c r="M127" s="16">
        <f t="shared" si="32"/>
        <v>24305.500000000004</v>
      </c>
    </row>
    <row r="128" spans="1:13" ht="12.75">
      <c r="A128" s="25" t="s">
        <v>251</v>
      </c>
      <c r="B128" s="234">
        <v>21.21</v>
      </c>
      <c r="C128" s="190">
        <v>63</v>
      </c>
      <c r="D128" s="242">
        <v>25980</v>
      </c>
      <c r="E128" s="195">
        <v>14540</v>
      </c>
      <c r="F128" s="246">
        <v>14698.7</v>
      </c>
      <c r="G128" s="244">
        <v>2769.5</v>
      </c>
      <c r="H128" s="247">
        <f t="shared" si="29"/>
        <v>17468.2</v>
      </c>
      <c r="I128" s="248">
        <f t="shared" si="24"/>
        <v>5939.2</v>
      </c>
      <c r="J128" s="249">
        <f t="shared" si="30"/>
        <v>174.7</v>
      </c>
      <c r="K128" s="162">
        <v>650</v>
      </c>
      <c r="L128" s="336">
        <f t="shared" si="31"/>
        <v>73.4</v>
      </c>
      <c r="M128" s="16">
        <f t="shared" si="32"/>
        <v>24305.500000000004</v>
      </c>
    </row>
    <row r="129" spans="1:13" ht="12.75">
      <c r="A129" s="25" t="s">
        <v>358</v>
      </c>
      <c r="B129" s="234">
        <v>21.21</v>
      </c>
      <c r="C129" s="190">
        <v>63</v>
      </c>
      <c r="D129" s="242">
        <v>25980</v>
      </c>
      <c r="E129" s="195">
        <v>14540</v>
      </c>
      <c r="F129" s="246">
        <v>14698.7</v>
      </c>
      <c r="G129" s="244">
        <v>2769.5</v>
      </c>
      <c r="H129" s="247">
        <f t="shared" si="29"/>
        <v>17468.2</v>
      </c>
      <c r="I129" s="248">
        <f t="shared" si="24"/>
        <v>5939.2</v>
      </c>
      <c r="J129" s="249">
        <f t="shared" si="30"/>
        <v>174.7</v>
      </c>
      <c r="K129" s="162">
        <v>650</v>
      </c>
      <c r="L129" s="336">
        <f t="shared" si="31"/>
        <v>73.4</v>
      </c>
      <c r="M129" s="16">
        <f t="shared" si="32"/>
        <v>24305.500000000004</v>
      </c>
    </row>
    <row r="130" spans="1:13" ht="12.75">
      <c r="A130" s="25" t="s">
        <v>321</v>
      </c>
      <c r="B130" s="234">
        <v>21.15</v>
      </c>
      <c r="C130" s="190">
        <v>63</v>
      </c>
      <c r="D130" s="242">
        <v>25980</v>
      </c>
      <c r="E130" s="195">
        <v>14540</v>
      </c>
      <c r="F130" s="246">
        <v>14740.4</v>
      </c>
      <c r="G130" s="244">
        <v>2769.5</v>
      </c>
      <c r="H130" s="247">
        <f t="shared" si="29"/>
        <v>17509.9</v>
      </c>
      <c r="I130" s="248">
        <f t="shared" si="24"/>
        <v>5953.4</v>
      </c>
      <c r="J130" s="249">
        <f t="shared" si="30"/>
        <v>175.1</v>
      </c>
      <c r="K130" s="162">
        <v>650</v>
      </c>
      <c r="L130" s="336">
        <f t="shared" si="31"/>
        <v>73.5</v>
      </c>
      <c r="M130" s="16">
        <f t="shared" si="32"/>
        <v>24361.9</v>
      </c>
    </row>
    <row r="131" spans="1:13" ht="12.75">
      <c r="A131" s="25" t="s">
        <v>253</v>
      </c>
      <c r="B131" s="234">
        <v>21.21</v>
      </c>
      <c r="C131" s="190">
        <v>63</v>
      </c>
      <c r="D131" s="242">
        <v>25980</v>
      </c>
      <c r="E131" s="195">
        <v>14540</v>
      </c>
      <c r="F131" s="246">
        <v>14698.7</v>
      </c>
      <c r="G131" s="244">
        <v>2769.5</v>
      </c>
      <c r="H131" s="247">
        <f t="shared" si="29"/>
        <v>17468.2</v>
      </c>
      <c r="I131" s="248">
        <f t="shared" si="24"/>
        <v>5939.2</v>
      </c>
      <c r="J131" s="249">
        <f t="shared" si="30"/>
        <v>174.7</v>
      </c>
      <c r="K131" s="162">
        <v>650</v>
      </c>
      <c r="L131" s="336">
        <f t="shared" si="31"/>
        <v>73.4</v>
      </c>
      <c r="M131" s="16">
        <f t="shared" si="32"/>
        <v>24305.500000000004</v>
      </c>
    </row>
    <row r="132" spans="1:13" ht="12.75">
      <c r="A132" s="25" t="s">
        <v>31</v>
      </c>
      <c r="B132" s="234"/>
      <c r="C132" s="190"/>
      <c r="D132" s="242"/>
      <c r="E132" s="195"/>
      <c r="F132" s="246"/>
      <c r="G132" s="244"/>
      <c r="H132" s="247"/>
      <c r="I132" s="248"/>
      <c r="J132" s="249"/>
      <c r="K132" s="335"/>
      <c r="L132" s="336"/>
      <c r="M132" s="16"/>
    </row>
    <row r="133" spans="1:13" ht="12.75">
      <c r="A133" s="25" t="s">
        <v>359</v>
      </c>
      <c r="B133" s="234">
        <v>22.29</v>
      </c>
      <c r="C133" s="190">
        <v>63</v>
      </c>
      <c r="D133" s="242">
        <v>25980</v>
      </c>
      <c r="E133" s="195">
        <v>14540</v>
      </c>
      <c r="F133" s="246">
        <v>13986.5</v>
      </c>
      <c r="G133" s="244">
        <v>2769.5</v>
      </c>
      <c r="H133" s="247">
        <f>SUM(F133:G133)</f>
        <v>16756</v>
      </c>
      <c r="I133" s="248">
        <f t="shared" si="24"/>
        <v>5697</v>
      </c>
      <c r="J133" s="249">
        <f>ROUND(H133*0.01,1)</f>
        <v>167.6</v>
      </c>
      <c r="K133" s="162">
        <v>650</v>
      </c>
      <c r="L133" s="336">
        <f>ROUND(0.0042*H133,1)</f>
        <v>70.4</v>
      </c>
      <c r="M133" s="16">
        <f>SUM(H133:L133)</f>
        <v>23341</v>
      </c>
    </row>
    <row r="134" spans="1:13" ht="12.75">
      <c r="A134" s="353" t="s">
        <v>326</v>
      </c>
      <c r="B134" s="234">
        <v>22.29</v>
      </c>
      <c r="C134" s="190">
        <v>63</v>
      </c>
      <c r="D134" s="242">
        <v>25980</v>
      </c>
      <c r="E134" s="195">
        <v>14540</v>
      </c>
      <c r="F134" s="246">
        <v>13986.5</v>
      </c>
      <c r="G134" s="244">
        <v>2769.5</v>
      </c>
      <c r="H134" s="247">
        <f>SUM(F134:G134)</f>
        <v>16756</v>
      </c>
      <c r="I134" s="248">
        <f t="shared" si="24"/>
        <v>5697</v>
      </c>
      <c r="J134" s="249">
        <f>ROUND(H134*0.01,1)</f>
        <v>167.6</v>
      </c>
      <c r="K134" s="162">
        <v>650</v>
      </c>
      <c r="L134" s="336">
        <f>ROUND(0.0042*H134,1)</f>
        <v>70.4</v>
      </c>
      <c r="M134" s="16">
        <f>SUM(H134:L134)</f>
        <v>23341</v>
      </c>
    </row>
    <row r="135" spans="1:13" ht="12.75">
      <c r="A135" s="25" t="s">
        <v>327</v>
      </c>
      <c r="B135" s="234">
        <v>22.29</v>
      </c>
      <c r="C135" s="190">
        <v>63</v>
      </c>
      <c r="D135" s="242">
        <v>25980</v>
      </c>
      <c r="E135" s="195">
        <v>14540</v>
      </c>
      <c r="F135" s="246">
        <v>13986.5</v>
      </c>
      <c r="G135" s="244">
        <v>2769.5</v>
      </c>
      <c r="H135" s="247">
        <f>SUM(F135:G135)</f>
        <v>16756</v>
      </c>
      <c r="I135" s="248">
        <f t="shared" si="24"/>
        <v>5697</v>
      </c>
      <c r="J135" s="249">
        <f>ROUND(H135*0.01,1)</f>
        <v>167.6</v>
      </c>
      <c r="K135" s="162">
        <v>650</v>
      </c>
      <c r="L135" s="336">
        <f>ROUND(0.0042*H135,1)</f>
        <v>70.4</v>
      </c>
      <c r="M135" s="16">
        <f>SUM(H135:L135)</f>
        <v>23341</v>
      </c>
    </row>
    <row r="136" spans="1:13" ht="12.75">
      <c r="A136" s="25" t="s">
        <v>282</v>
      </c>
      <c r="B136" s="234">
        <v>15.12</v>
      </c>
      <c r="C136" s="190">
        <v>63</v>
      </c>
      <c r="D136" s="242">
        <v>25980</v>
      </c>
      <c r="E136" s="195">
        <v>14540</v>
      </c>
      <c r="F136" s="246">
        <v>20619</v>
      </c>
      <c r="G136" s="244">
        <v>2769.5</v>
      </c>
      <c r="H136" s="247">
        <f>SUM(F136:G136)</f>
        <v>23388.5</v>
      </c>
      <c r="I136" s="248">
        <f>ROUND(H136*0.34,1)</f>
        <v>7952.1</v>
      </c>
      <c r="J136" s="249">
        <f>ROUND(H136*0.01,1)</f>
        <v>233.9</v>
      </c>
      <c r="K136" s="162">
        <v>650</v>
      </c>
      <c r="L136" s="336">
        <f>ROUND(0.0042*H136,1)</f>
        <v>98.2</v>
      </c>
      <c r="M136" s="16">
        <f>SUM(H136:L136)</f>
        <v>32322.7</v>
      </c>
    </row>
    <row r="137" spans="1:13" ht="12.75">
      <c r="A137" s="25" t="s">
        <v>32</v>
      </c>
      <c r="B137" s="234"/>
      <c r="C137" s="190"/>
      <c r="D137" s="242"/>
      <c r="E137" s="195"/>
      <c r="F137" s="246"/>
      <c r="G137" s="244"/>
      <c r="H137" s="247"/>
      <c r="I137" s="248"/>
      <c r="J137" s="249"/>
      <c r="K137" s="335"/>
      <c r="L137" s="336"/>
      <c r="M137" s="16"/>
    </row>
    <row r="138" spans="1:13" ht="12.75">
      <c r="A138" s="182" t="s">
        <v>362</v>
      </c>
      <c r="B138" s="234">
        <v>22.39</v>
      </c>
      <c r="C138" s="190">
        <v>63</v>
      </c>
      <c r="D138" s="242">
        <v>25980</v>
      </c>
      <c r="E138" s="195">
        <v>14540</v>
      </c>
      <c r="F138" s="246">
        <v>13924.1</v>
      </c>
      <c r="G138" s="244">
        <v>2769.5</v>
      </c>
      <c r="H138" s="247">
        <f>SUM(F138:G138)</f>
        <v>16693.6</v>
      </c>
      <c r="I138" s="248">
        <f t="shared" si="24"/>
        <v>5675.8</v>
      </c>
      <c r="J138" s="249">
        <f>ROUND(H138*0.01,1)</f>
        <v>166.9</v>
      </c>
      <c r="K138" s="162">
        <v>650</v>
      </c>
      <c r="L138" s="336">
        <f>ROUND(0.0042*H138,1)</f>
        <v>70.1</v>
      </c>
      <c r="M138" s="16">
        <f>SUM(H138:L138)</f>
        <v>23256.399999999998</v>
      </c>
    </row>
    <row r="139" spans="1:13" ht="12.75">
      <c r="A139" s="25" t="s">
        <v>33</v>
      </c>
      <c r="B139" s="234"/>
      <c r="C139" s="190"/>
      <c r="D139" s="242"/>
      <c r="E139" s="195"/>
      <c r="F139" s="246"/>
      <c r="G139" s="244"/>
      <c r="H139" s="247"/>
      <c r="I139" s="248"/>
      <c r="J139" s="249"/>
      <c r="K139" s="335"/>
      <c r="L139" s="336"/>
      <c r="M139" s="16"/>
    </row>
    <row r="140" spans="1:13" ht="12.75">
      <c r="A140" s="182" t="s">
        <v>254</v>
      </c>
      <c r="B140" s="234">
        <v>21.15</v>
      </c>
      <c r="C140" s="190">
        <v>63</v>
      </c>
      <c r="D140" s="242">
        <v>25980</v>
      </c>
      <c r="E140" s="195">
        <v>14540</v>
      </c>
      <c r="F140" s="246">
        <v>14740.4</v>
      </c>
      <c r="G140" s="244">
        <v>2769.5</v>
      </c>
      <c r="H140" s="247">
        <f>SUM(F140:G140)</f>
        <v>17509.9</v>
      </c>
      <c r="I140" s="248">
        <f t="shared" si="24"/>
        <v>5953.4</v>
      </c>
      <c r="J140" s="249">
        <f>ROUND(H140*0.01,1)</f>
        <v>175.1</v>
      </c>
      <c r="K140" s="162">
        <v>650</v>
      </c>
      <c r="L140" s="336">
        <f>ROUND(0.0042*H140,1)</f>
        <v>73.5</v>
      </c>
      <c r="M140" s="16">
        <f>SUM(H140:L140)</f>
        <v>24361.9</v>
      </c>
    </row>
    <row r="141" spans="1:13" ht="12.75">
      <c r="A141" s="25" t="s">
        <v>118</v>
      </c>
      <c r="B141" s="234">
        <v>21.15</v>
      </c>
      <c r="C141" s="190">
        <v>63</v>
      </c>
      <c r="D141" s="242">
        <v>25980</v>
      </c>
      <c r="E141" s="195">
        <v>14540</v>
      </c>
      <c r="F141" s="246">
        <v>14740.4</v>
      </c>
      <c r="G141" s="244">
        <v>2769.5</v>
      </c>
      <c r="H141" s="247">
        <f>SUM(F141:G141)</f>
        <v>17509.9</v>
      </c>
      <c r="I141" s="248">
        <f t="shared" si="24"/>
        <v>5953.4</v>
      </c>
      <c r="J141" s="249">
        <f>ROUND(H141*0.01,1)</f>
        <v>175.1</v>
      </c>
      <c r="K141" s="162">
        <v>650</v>
      </c>
      <c r="L141" s="336">
        <f>ROUND(0.0042*H141,1)</f>
        <v>73.5</v>
      </c>
      <c r="M141" s="16">
        <f>SUM(H141:L141)</f>
        <v>24361.9</v>
      </c>
    </row>
    <row r="142" spans="1:13" ht="12.75">
      <c r="A142" s="25" t="s">
        <v>34</v>
      </c>
      <c r="B142" s="234"/>
      <c r="C142" s="190"/>
      <c r="D142" s="242"/>
      <c r="E142" s="195"/>
      <c r="F142" s="246"/>
      <c r="G142" s="244"/>
      <c r="H142" s="247"/>
      <c r="I142" s="248"/>
      <c r="J142" s="249"/>
      <c r="K142" s="335"/>
      <c r="L142" s="336"/>
      <c r="M142" s="16"/>
    </row>
    <row r="143" spans="1:13" ht="12.75">
      <c r="A143" s="25" t="s">
        <v>119</v>
      </c>
      <c r="B143" s="234">
        <v>22.29</v>
      </c>
      <c r="C143" s="190">
        <v>63</v>
      </c>
      <c r="D143" s="242">
        <v>25980</v>
      </c>
      <c r="E143" s="195">
        <v>14540</v>
      </c>
      <c r="F143" s="246">
        <v>13986.5</v>
      </c>
      <c r="G143" s="244">
        <v>2769.5</v>
      </c>
      <c r="H143" s="247">
        <f>SUM(F143:G143)</f>
        <v>16756</v>
      </c>
      <c r="I143" s="248">
        <f t="shared" si="24"/>
        <v>5697</v>
      </c>
      <c r="J143" s="249">
        <f>ROUND(H143*0.01,1)</f>
        <v>167.6</v>
      </c>
      <c r="K143" s="335">
        <v>650</v>
      </c>
      <c r="L143" s="336">
        <f>ROUND(0.0042*H143,1)</f>
        <v>70.4</v>
      </c>
      <c r="M143" s="16">
        <f>SUM(H143:L143)</f>
        <v>23341</v>
      </c>
    </row>
    <row r="144" spans="1:13" ht="12.75">
      <c r="A144" s="351" t="s">
        <v>379</v>
      </c>
      <c r="B144" s="234">
        <v>22.29</v>
      </c>
      <c r="C144" s="190">
        <v>63</v>
      </c>
      <c r="D144" s="242">
        <v>25980</v>
      </c>
      <c r="E144" s="195">
        <v>14540</v>
      </c>
      <c r="F144" s="246">
        <v>13986.5</v>
      </c>
      <c r="G144" s="244">
        <v>2769.5</v>
      </c>
      <c r="H144" s="247">
        <f>SUM(F144:G144)</f>
        <v>16756</v>
      </c>
      <c r="I144" s="248">
        <f t="shared" si="24"/>
        <v>5697</v>
      </c>
      <c r="J144" s="249">
        <f>ROUND(H144*0.01,1)</f>
        <v>167.6</v>
      </c>
      <c r="K144" s="335">
        <v>650</v>
      </c>
      <c r="L144" s="336">
        <f>ROUND(0.0042*H144,1)</f>
        <v>70.4</v>
      </c>
      <c r="M144" s="16">
        <f>SUM(H144:L144)</f>
        <v>23341</v>
      </c>
    </row>
    <row r="145" spans="1:13" ht="13.5" thickBot="1">
      <c r="A145" s="29" t="s">
        <v>339</v>
      </c>
      <c r="B145" s="277">
        <v>22.29</v>
      </c>
      <c r="C145" s="363">
        <v>63</v>
      </c>
      <c r="D145" s="279">
        <v>25980</v>
      </c>
      <c r="E145" s="280">
        <v>14540</v>
      </c>
      <c r="F145" s="281">
        <v>13986.5</v>
      </c>
      <c r="G145" s="282">
        <v>2769.5</v>
      </c>
      <c r="H145" s="283">
        <f>SUM(F145:G145)</f>
        <v>16756</v>
      </c>
      <c r="I145" s="284">
        <f t="shared" si="24"/>
        <v>5697</v>
      </c>
      <c r="J145" s="285">
        <f>ROUND(H145*0.01,1)</f>
        <v>167.6</v>
      </c>
      <c r="K145" s="337">
        <v>650</v>
      </c>
      <c r="L145" s="338">
        <f>ROUND(0.0042*H145,1)</f>
        <v>70.4</v>
      </c>
      <c r="M145" s="42">
        <f>SUM(H145:L145)</f>
        <v>23341</v>
      </c>
    </row>
    <row r="146" spans="1:13" ht="12.75">
      <c r="A146" s="25" t="s">
        <v>120</v>
      </c>
      <c r="B146" s="226"/>
      <c r="C146" s="189"/>
      <c r="D146" s="228"/>
      <c r="E146" s="233"/>
      <c r="F146" s="261"/>
      <c r="G146" s="262"/>
      <c r="H146" s="263"/>
      <c r="I146" s="264"/>
      <c r="J146" s="265"/>
      <c r="K146" s="170"/>
      <c r="L146" s="3"/>
      <c r="M146" s="46"/>
    </row>
    <row r="147" spans="1:13" ht="12.75">
      <c r="A147" s="28" t="s">
        <v>399</v>
      </c>
      <c r="B147" s="234"/>
      <c r="C147" s="190"/>
      <c r="D147" s="242"/>
      <c r="E147" s="195"/>
      <c r="F147" s="246"/>
      <c r="G147" s="244"/>
      <c r="H147" s="247"/>
      <c r="I147" s="248"/>
      <c r="J147" s="249"/>
      <c r="K147" s="335"/>
      <c r="L147" s="336"/>
      <c r="M147" s="16"/>
    </row>
    <row r="148" spans="1:13" ht="12.75">
      <c r="A148" s="25" t="s">
        <v>312</v>
      </c>
      <c r="B148" s="234">
        <v>44.26</v>
      </c>
      <c r="C148" s="190">
        <v>95</v>
      </c>
      <c r="D148" s="242">
        <v>26200</v>
      </c>
      <c r="E148" s="195">
        <v>14540</v>
      </c>
      <c r="F148" s="246">
        <v>7103.5</v>
      </c>
      <c r="G148" s="244">
        <v>1836.6</v>
      </c>
      <c r="H148" s="247">
        <f aca="true" t="shared" si="33" ref="H148:H159">SUM(F148:G148)</f>
        <v>8940.1</v>
      </c>
      <c r="I148" s="248">
        <f aca="true" t="shared" si="34" ref="I148:I163">ROUND(H148*0.34,1)</f>
        <v>3039.6</v>
      </c>
      <c r="J148" s="249">
        <f aca="true" t="shared" si="35" ref="J148:J163">ROUND(H148*0.01,1)</f>
        <v>89.4</v>
      </c>
      <c r="K148" s="335">
        <v>650</v>
      </c>
      <c r="L148" s="336">
        <f aca="true" t="shared" si="36" ref="L148:L160">ROUND(0.0042*H148,1)</f>
        <v>37.5</v>
      </c>
      <c r="M148" s="16">
        <f aca="true" t="shared" si="37" ref="M148:M163">SUM(H148:L148)</f>
        <v>12756.6</v>
      </c>
    </row>
    <row r="149" spans="1:13" ht="12.75">
      <c r="A149" s="25" t="s">
        <v>314</v>
      </c>
      <c r="B149" s="234">
        <v>47.49</v>
      </c>
      <c r="C149" s="190">
        <v>95</v>
      </c>
      <c r="D149" s="242">
        <v>26200</v>
      </c>
      <c r="E149" s="195">
        <v>14540</v>
      </c>
      <c r="F149" s="246">
        <v>6620.3</v>
      </c>
      <c r="G149" s="244">
        <v>1836.6</v>
      </c>
      <c r="H149" s="247">
        <f t="shared" si="33"/>
        <v>8456.9</v>
      </c>
      <c r="I149" s="248">
        <f t="shared" si="34"/>
        <v>2875.3</v>
      </c>
      <c r="J149" s="249">
        <f t="shared" si="35"/>
        <v>84.6</v>
      </c>
      <c r="K149" s="335">
        <v>650</v>
      </c>
      <c r="L149" s="336">
        <f t="shared" si="36"/>
        <v>35.5</v>
      </c>
      <c r="M149" s="16">
        <f t="shared" si="37"/>
        <v>12102.300000000001</v>
      </c>
    </row>
    <row r="150" spans="1:13" ht="12.75">
      <c r="A150" s="25" t="s">
        <v>210</v>
      </c>
      <c r="B150" s="234">
        <v>47.49</v>
      </c>
      <c r="C150" s="190">
        <v>95</v>
      </c>
      <c r="D150" s="242">
        <v>26200</v>
      </c>
      <c r="E150" s="195">
        <v>14540</v>
      </c>
      <c r="F150" s="246">
        <v>6620.3</v>
      </c>
      <c r="G150" s="244">
        <v>1836.6</v>
      </c>
      <c r="H150" s="247">
        <f t="shared" si="33"/>
        <v>8456.9</v>
      </c>
      <c r="I150" s="248">
        <f t="shared" si="34"/>
        <v>2875.3</v>
      </c>
      <c r="J150" s="249">
        <f t="shared" si="35"/>
        <v>84.6</v>
      </c>
      <c r="K150" s="335">
        <v>650</v>
      </c>
      <c r="L150" s="336">
        <f t="shared" si="36"/>
        <v>35.5</v>
      </c>
      <c r="M150" s="16">
        <f t="shared" si="37"/>
        <v>12102.300000000001</v>
      </c>
    </row>
    <row r="151" spans="1:13" ht="12.75">
      <c r="A151" s="25" t="s">
        <v>374</v>
      </c>
      <c r="B151" s="234">
        <v>47.49</v>
      </c>
      <c r="C151" s="190">
        <v>95</v>
      </c>
      <c r="D151" s="242">
        <v>26200</v>
      </c>
      <c r="E151" s="195">
        <v>14540</v>
      </c>
      <c r="F151" s="246">
        <v>6620.3</v>
      </c>
      <c r="G151" s="244">
        <v>1836.6</v>
      </c>
      <c r="H151" s="247">
        <f t="shared" si="33"/>
        <v>8456.9</v>
      </c>
      <c r="I151" s="248">
        <f t="shared" si="34"/>
        <v>2875.3</v>
      </c>
      <c r="J151" s="249">
        <f t="shared" si="35"/>
        <v>84.6</v>
      </c>
      <c r="K151" s="335">
        <v>650</v>
      </c>
      <c r="L151" s="336">
        <f t="shared" si="36"/>
        <v>35.5</v>
      </c>
      <c r="M151" s="16">
        <f t="shared" si="37"/>
        <v>12102.300000000001</v>
      </c>
    </row>
    <row r="152" spans="1:13" ht="12.75">
      <c r="A152" s="25" t="s">
        <v>316</v>
      </c>
      <c r="B152" s="234">
        <v>47.49</v>
      </c>
      <c r="C152" s="190">
        <v>95</v>
      </c>
      <c r="D152" s="242">
        <v>26200</v>
      </c>
      <c r="E152" s="195">
        <v>14540</v>
      </c>
      <c r="F152" s="246">
        <v>6620.3</v>
      </c>
      <c r="G152" s="244">
        <v>1836.6</v>
      </c>
      <c r="H152" s="247">
        <f t="shared" si="33"/>
        <v>8456.9</v>
      </c>
      <c r="I152" s="248">
        <f t="shared" si="34"/>
        <v>2875.3</v>
      </c>
      <c r="J152" s="249">
        <f t="shared" si="35"/>
        <v>84.6</v>
      </c>
      <c r="K152" s="335">
        <v>650</v>
      </c>
      <c r="L152" s="336">
        <f t="shared" si="36"/>
        <v>35.5</v>
      </c>
      <c r="M152" s="16">
        <f t="shared" si="37"/>
        <v>12102.300000000001</v>
      </c>
    </row>
    <row r="153" spans="1:13" ht="12.75">
      <c r="A153" s="25" t="s">
        <v>318</v>
      </c>
      <c r="B153" s="234">
        <v>47.49</v>
      </c>
      <c r="C153" s="190">
        <v>95</v>
      </c>
      <c r="D153" s="242">
        <v>26200</v>
      </c>
      <c r="E153" s="195">
        <v>14540</v>
      </c>
      <c r="F153" s="246">
        <v>6620.3</v>
      </c>
      <c r="G153" s="244">
        <v>1836.6</v>
      </c>
      <c r="H153" s="247">
        <f t="shared" si="33"/>
        <v>8456.9</v>
      </c>
      <c r="I153" s="248">
        <f t="shared" si="34"/>
        <v>2875.3</v>
      </c>
      <c r="J153" s="249">
        <f t="shared" si="35"/>
        <v>84.6</v>
      </c>
      <c r="K153" s="335">
        <v>650</v>
      </c>
      <c r="L153" s="336">
        <f t="shared" si="36"/>
        <v>35.5</v>
      </c>
      <c r="M153" s="16">
        <f t="shared" si="37"/>
        <v>12102.300000000001</v>
      </c>
    </row>
    <row r="154" spans="1:13" ht="12.75">
      <c r="A154" s="25" t="s">
        <v>319</v>
      </c>
      <c r="B154" s="234">
        <v>47.49</v>
      </c>
      <c r="C154" s="190">
        <v>95</v>
      </c>
      <c r="D154" s="242">
        <v>26200</v>
      </c>
      <c r="E154" s="195">
        <v>14540</v>
      </c>
      <c r="F154" s="246">
        <v>6620.3</v>
      </c>
      <c r="G154" s="244">
        <v>1836.6</v>
      </c>
      <c r="H154" s="247">
        <f t="shared" si="33"/>
        <v>8456.9</v>
      </c>
      <c r="I154" s="248">
        <f t="shared" si="34"/>
        <v>2875.3</v>
      </c>
      <c r="J154" s="249">
        <f t="shared" si="35"/>
        <v>84.6</v>
      </c>
      <c r="K154" s="335">
        <v>650</v>
      </c>
      <c r="L154" s="336">
        <f t="shared" si="36"/>
        <v>35.5</v>
      </c>
      <c r="M154" s="16">
        <f t="shared" si="37"/>
        <v>12102.300000000001</v>
      </c>
    </row>
    <row r="155" spans="1:13" ht="12.75">
      <c r="A155" s="25" t="s">
        <v>320</v>
      </c>
      <c r="B155" s="234">
        <v>44.26</v>
      </c>
      <c r="C155" s="190">
        <v>95</v>
      </c>
      <c r="D155" s="242">
        <v>26200</v>
      </c>
      <c r="E155" s="195">
        <v>14540</v>
      </c>
      <c r="F155" s="246">
        <v>7103.5</v>
      </c>
      <c r="G155" s="244">
        <v>1836.6</v>
      </c>
      <c r="H155" s="247">
        <f>SUM(F155:G155)</f>
        <v>8940.1</v>
      </c>
      <c r="I155" s="248">
        <f>ROUND(H155*0.34,1)</f>
        <v>3039.6</v>
      </c>
      <c r="J155" s="249">
        <f>ROUND(H155*0.01,1)</f>
        <v>89.4</v>
      </c>
      <c r="K155" s="335">
        <v>650</v>
      </c>
      <c r="L155" s="336">
        <f t="shared" si="36"/>
        <v>37.5</v>
      </c>
      <c r="M155" s="16">
        <f>SUM(H155:L155)</f>
        <v>12756.6</v>
      </c>
    </row>
    <row r="156" spans="1:13" ht="12.75">
      <c r="A156" s="25" t="s">
        <v>325</v>
      </c>
      <c r="B156" s="234">
        <v>47.49</v>
      </c>
      <c r="C156" s="190">
        <v>95</v>
      </c>
      <c r="D156" s="242">
        <v>26200</v>
      </c>
      <c r="E156" s="195">
        <v>14540</v>
      </c>
      <c r="F156" s="246">
        <v>6620.3</v>
      </c>
      <c r="G156" s="244">
        <v>1836.6</v>
      </c>
      <c r="H156" s="247">
        <f t="shared" si="33"/>
        <v>8456.9</v>
      </c>
      <c r="I156" s="248">
        <f t="shared" si="34"/>
        <v>2875.3</v>
      </c>
      <c r="J156" s="249">
        <f t="shared" si="35"/>
        <v>84.6</v>
      </c>
      <c r="K156" s="335">
        <v>650</v>
      </c>
      <c r="L156" s="336">
        <f t="shared" si="36"/>
        <v>35.5</v>
      </c>
      <c r="M156" s="16">
        <f t="shared" si="37"/>
        <v>12102.300000000001</v>
      </c>
    </row>
    <row r="157" spans="1:13" ht="12.75">
      <c r="A157" s="25" t="s">
        <v>331</v>
      </c>
      <c r="B157" s="234">
        <v>47.49</v>
      </c>
      <c r="C157" s="190">
        <v>95</v>
      </c>
      <c r="D157" s="242">
        <v>26200</v>
      </c>
      <c r="E157" s="195">
        <v>14540</v>
      </c>
      <c r="F157" s="246">
        <v>6620.3</v>
      </c>
      <c r="G157" s="244">
        <v>1836.6</v>
      </c>
      <c r="H157" s="247">
        <f t="shared" si="33"/>
        <v>8456.9</v>
      </c>
      <c r="I157" s="248">
        <f t="shared" si="34"/>
        <v>2875.3</v>
      </c>
      <c r="J157" s="249">
        <f t="shared" si="35"/>
        <v>84.6</v>
      </c>
      <c r="K157" s="335">
        <v>650</v>
      </c>
      <c r="L157" s="336">
        <f t="shared" si="36"/>
        <v>35.5</v>
      </c>
      <c r="M157" s="16">
        <f t="shared" si="37"/>
        <v>12102.300000000001</v>
      </c>
    </row>
    <row r="158" spans="1:13" ht="12.75">
      <c r="A158" s="25" t="s">
        <v>332</v>
      </c>
      <c r="B158" s="234">
        <v>47.49</v>
      </c>
      <c r="C158" s="190">
        <v>95</v>
      </c>
      <c r="D158" s="242">
        <v>26200</v>
      </c>
      <c r="E158" s="195">
        <v>14540</v>
      </c>
      <c r="F158" s="246">
        <v>6620.3</v>
      </c>
      <c r="G158" s="244">
        <v>1836.6</v>
      </c>
      <c r="H158" s="247">
        <f t="shared" si="33"/>
        <v>8456.9</v>
      </c>
      <c r="I158" s="248">
        <f t="shared" si="34"/>
        <v>2875.3</v>
      </c>
      <c r="J158" s="249">
        <f t="shared" si="35"/>
        <v>84.6</v>
      </c>
      <c r="K158" s="335">
        <v>650</v>
      </c>
      <c r="L158" s="336">
        <f t="shared" si="36"/>
        <v>35.5</v>
      </c>
      <c r="M158" s="16">
        <f t="shared" si="37"/>
        <v>12102.300000000001</v>
      </c>
    </row>
    <row r="159" spans="1:13" ht="12.75">
      <c r="A159" s="25" t="s">
        <v>334</v>
      </c>
      <c r="B159" s="234">
        <v>47.49</v>
      </c>
      <c r="C159" s="190">
        <v>95</v>
      </c>
      <c r="D159" s="242">
        <v>26200</v>
      </c>
      <c r="E159" s="195">
        <v>14540</v>
      </c>
      <c r="F159" s="246">
        <v>6620.3</v>
      </c>
      <c r="G159" s="244">
        <v>1836.6</v>
      </c>
      <c r="H159" s="247">
        <f t="shared" si="33"/>
        <v>8456.9</v>
      </c>
      <c r="I159" s="248">
        <f t="shared" si="34"/>
        <v>2875.3</v>
      </c>
      <c r="J159" s="249">
        <f t="shared" si="35"/>
        <v>84.6</v>
      </c>
      <c r="K159" s="335">
        <v>650</v>
      </c>
      <c r="L159" s="336">
        <f t="shared" si="36"/>
        <v>35.5</v>
      </c>
      <c r="M159" s="16">
        <f t="shared" si="37"/>
        <v>12102.300000000001</v>
      </c>
    </row>
    <row r="160" spans="1:13" ht="12.75">
      <c r="A160" s="25" t="s">
        <v>274</v>
      </c>
      <c r="B160" s="234">
        <v>43.51</v>
      </c>
      <c r="C160" s="190">
        <v>95</v>
      </c>
      <c r="D160" s="242">
        <v>26200</v>
      </c>
      <c r="E160" s="195">
        <v>14540</v>
      </c>
      <c r="F160" s="246">
        <v>7225.9</v>
      </c>
      <c r="G160" s="244">
        <v>1836.6</v>
      </c>
      <c r="H160" s="247">
        <f>SUM(F160:G160)</f>
        <v>9062.5</v>
      </c>
      <c r="I160" s="248">
        <f>ROUND(H160*0.34,1)</f>
        <v>3081.3</v>
      </c>
      <c r="J160" s="249">
        <f>ROUND(H160*0.01,1)</f>
        <v>90.6</v>
      </c>
      <c r="K160" s="335">
        <v>650</v>
      </c>
      <c r="L160" s="336">
        <f t="shared" si="36"/>
        <v>38.1</v>
      </c>
      <c r="M160" s="16">
        <f>SUM(H160:L160)</f>
        <v>12922.5</v>
      </c>
    </row>
    <row r="161" spans="1:13" s="53" customFormat="1" ht="6.75" customHeight="1">
      <c r="A161" s="341"/>
      <c r="B161" s="238"/>
      <c r="C161" s="241"/>
      <c r="D161" s="242"/>
      <c r="E161" s="242"/>
      <c r="F161" s="243"/>
      <c r="G161" s="244"/>
      <c r="H161" s="245"/>
      <c r="I161" s="243"/>
      <c r="J161" s="243"/>
      <c r="K161" s="342"/>
      <c r="L161" s="342"/>
      <c r="M161" s="343"/>
    </row>
    <row r="162" spans="1:13" ht="12.75">
      <c r="A162" s="30" t="s">
        <v>336</v>
      </c>
      <c r="B162" s="234">
        <v>10.88</v>
      </c>
      <c r="C162" s="189">
        <v>46</v>
      </c>
      <c r="D162" s="242">
        <v>26200</v>
      </c>
      <c r="E162" s="195">
        <v>14540</v>
      </c>
      <c r="F162" s="246">
        <v>28897.1</v>
      </c>
      <c r="G162" s="244">
        <v>3793</v>
      </c>
      <c r="H162" s="247">
        <f>SUM(F162:G162)</f>
        <v>32690.1</v>
      </c>
      <c r="I162" s="248">
        <f t="shared" si="34"/>
        <v>11114.6</v>
      </c>
      <c r="J162" s="249">
        <f t="shared" si="35"/>
        <v>326.9</v>
      </c>
      <c r="K162" s="335">
        <v>650</v>
      </c>
      <c r="L162" s="336">
        <f>ROUND(0.0042*H162,1)</f>
        <v>137.3</v>
      </c>
      <c r="M162" s="16">
        <f t="shared" si="37"/>
        <v>44918.9</v>
      </c>
    </row>
    <row r="163" spans="1:13" ht="12.75">
      <c r="A163" s="30" t="s">
        <v>337</v>
      </c>
      <c r="B163" s="234">
        <v>10.45</v>
      </c>
      <c r="C163" s="189">
        <v>46</v>
      </c>
      <c r="D163" s="242">
        <v>26200</v>
      </c>
      <c r="E163" s="195">
        <v>14540</v>
      </c>
      <c r="F163" s="246">
        <v>30086.1</v>
      </c>
      <c r="G163" s="244">
        <v>3793</v>
      </c>
      <c r="H163" s="247">
        <f>SUM(F163:G163)</f>
        <v>33879.1</v>
      </c>
      <c r="I163" s="248">
        <f t="shared" si="34"/>
        <v>11518.9</v>
      </c>
      <c r="J163" s="249">
        <f t="shared" si="35"/>
        <v>338.8</v>
      </c>
      <c r="K163" s="335">
        <v>650</v>
      </c>
      <c r="L163" s="336">
        <f>ROUND(0.0042*H163,1)</f>
        <v>142.3</v>
      </c>
      <c r="M163" s="16">
        <f t="shared" si="37"/>
        <v>46529.100000000006</v>
      </c>
    </row>
    <row r="164" spans="1:13" ht="13.5" thickBot="1">
      <c r="A164" s="27" t="s">
        <v>120</v>
      </c>
      <c r="B164" s="255"/>
      <c r="C164" s="191"/>
      <c r="D164" s="221"/>
      <c r="E164" s="214"/>
      <c r="F164" s="256"/>
      <c r="G164" s="257"/>
      <c r="H164" s="258"/>
      <c r="I164" s="259"/>
      <c r="J164" s="260"/>
      <c r="K164" s="169"/>
      <c r="L164" s="181"/>
      <c r="M164" s="14"/>
    </row>
    <row r="165" spans="1:13" ht="12.75">
      <c r="A165" s="6" t="s">
        <v>400</v>
      </c>
      <c r="B165" s="286"/>
      <c r="C165" s="287"/>
      <c r="D165" s="213"/>
      <c r="E165" s="288"/>
      <c r="F165" s="289"/>
      <c r="G165" s="290"/>
      <c r="H165" s="291"/>
      <c r="I165" s="292"/>
      <c r="J165" s="293"/>
      <c r="K165" s="339"/>
      <c r="L165" s="340"/>
      <c r="M165" s="13"/>
    </row>
    <row r="166" spans="1:13" ht="12.75">
      <c r="A166" s="25" t="s">
        <v>311</v>
      </c>
      <c r="B166" s="255">
        <v>23.05</v>
      </c>
      <c r="C166" s="189">
        <v>37</v>
      </c>
      <c r="D166" s="221">
        <v>23830</v>
      </c>
      <c r="E166" s="214">
        <v>14730</v>
      </c>
      <c r="F166" s="256">
        <v>12406.1</v>
      </c>
      <c r="G166" s="257">
        <v>4777.3</v>
      </c>
      <c r="H166" s="258">
        <f aca="true" t="shared" si="38" ref="H166:H177">SUM(F166:G166)</f>
        <v>17183.4</v>
      </c>
      <c r="I166" s="259">
        <f aca="true" t="shared" si="39" ref="I166:I177">ROUND(H166*0.34,1)</f>
        <v>5842.4</v>
      </c>
      <c r="J166" s="260">
        <f aca="true" t="shared" si="40" ref="J166:J177">ROUND(H166*0.01,1)</f>
        <v>171.8</v>
      </c>
      <c r="K166" s="169">
        <v>0</v>
      </c>
      <c r="L166" s="181">
        <f aca="true" t="shared" si="41" ref="L166:L177">ROUND(0.0042*H166,1)</f>
        <v>72.2</v>
      </c>
      <c r="M166" s="14">
        <f aca="true" t="shared" si="42" ref="M166:M177">SUM(H166:L166)</f>
        <v>23269.800000000003</v>
      </c>
    </row>
    <row r="167" spans="1:13" ht="12.75">
      <c r="A167" s="8" t="s">
        <v>349</v>
      </c>
      <c r="B167" s="234">
        <v>23.05</v>
      </c>
      <c r="C167" s="189">
        <v>37</v>
      </c>
      <c r="D167" s="242">
        <v>23830</v>
      </c>
      <c r="E167" s="195">
        <v>14730</v>
      </c>
      <c r="F167" s="246">
        <v>12406.1</v>
      </c>
      <c r="G167" s="244">
        <v>4777.3</v>
      </c>
      <c r="H167" s="247">
        <f t="shared" si="38"/>
        <v>17183.4</v>
      </c>
      <c r="I167" s="248">
        <f t="shared" si="39"/>
        <v>5842.4</v>
      </c>
      <c r="J167" s="249">
        <f t="shared" si="40"/>
        <v>171.8</v>
      </c>
      <c r="K167" s="335">
        <v>0</v>
      </c>
      <c r="L167" s="336">
        <f t="shared" si="41"/>
        <v>72.2</v>
      </c>
      <c r="M167" s="16">
        <f t="shared" si="42"/>
        <v>23269.800000000003</v>
      </c>
    </row>
    <row r="168" spans="1:13" ht="12.75">
      <c r="A168" s="8" t="s">
        <v>255</v>
      </c>
      <c r="B168" s="234">
        <v>14.83</v>
      </c>
      <c r="C168" s="189">
        <v>31</v>
      </c>
      <c r="D168" s="242">
        <v>23830</v>
      </c>
      <c r="E168" s="195">
        <v>14730</v>
      </c>
      <c r="F168" s="246">
        <v>19282.5</v>
      </c>
      <c r="G168" s="244">
        <v>5701.9</v>
      </c>
      <c r="H168" s="247">
        <f t="shared" si="38"/>
        <v>24984.4</v>
      </c>
      <c r="I168" s="248">
        <f t="shared" si="39"/>
        <v>8494.7</v>
      </c>
      <c r="J168" s="249">
        <f t="shared" si="40"/>
        <v>249.8</v>
      </c>
      <c r="K168" s="335">
        <v>0</v>
      </c>
      <c r="L168" s="336">
        <f t="shared" si="41"/>
        <v>104.9</v>
      </c>
      <c r="M168" s="16">
        <f t="shared" si="42"/>
        <v>33833.80000000001</v>
      </c>
    </row>
    <row r="169" spans="1:13" ht="12.75">
      <c r="A169" s="8" t="s">
        <v>245</v>
      </c>
      <c r="B169" s="234">
        <v>14.83</v>
      </c>
      <c r="C169" s="189">
        <v>31</v>
      </c>
      <c r="D169" s="242">
        <v>23830</v>
      </c>
      <c r="E169" s="195">
        <v>14730</v>
      </c>
      <c r="F169" s="246">
        <v>19282.5</v>
      </c>
      <c r="G169" s="244">
        <v>5701.9</v>
      </c>
      <c r="H169" s="247">
        <f t="shared" si="38"/>
        <v>24984.4</v>
      </c>
      <c r="I169" s="248">
        <f t="shared" si="39"/>
        <v>8494.7</v>
      </c>
      <c r="J169" s="249">
        <f t="shared" si="40"/>
        <v>249.8</v>
      </c>
      <c r="K169" s="335">
        <v>0</v>
      </c>
      <c r="L169" s="336">
        <f t="shared" si="41"/>
        <v>104.9</v>
      </c>
      <c r="M169" s="16">
        <f t="shared" si="42"/>
        <v>33833.80000000001</v>
      </c>
    </row>
    <row r="170" spans="1:13" ht="12.75">
      <c r="A170" s="8" t="s">
        <v>246</v>
      </c>
      <c r="B170" s="234">
        <v>14.83</v>
      </c>
      <c r="C170" s="189">
        <v>31</v>
      </c>
      <c r="D170" s="242">
        <v>23830</v>
      </c>
      <c r="E170" s="195">
        <v>14730</v>
      </c>
      <c r="F170" s="246">
        <v>19282.5</v>
      </c>
      <c r="G170" s="244">
        <v>5701.9</v>
      </c>
      <c r="H170" s="247">
        <f>SUM(F170:G170)</f>
        <v>24984.4</v>
      </c>
      <c r="I170" s="248">
        <f t="shared" si="39"/>
        <v>8494.7</v>
      </c>
      <c r="J170" s="249">
        <f t="shared" si="40"/>
        <v>249.8</v>
      </c>
      <c r="K170" s="335">
        <v>0</v>
      </c>
      <c r="L170" s="336">
        <f t="shared" si="41"/>
        <v>104.9</v>
      </c>
      <c r="M170" s="16">
        <f>SUM(H170:L170)</f>
        <v>33833.80000000001</v>
      </c>
    </row>
    <row r="171" spans="1:13" ht="12.75">
      <c r="A171" s="8" t="s">
        <v>323</v>
      </c>
      <c r="B171" s="234">
        <v>28.2</v>
      </c>
      <c r="C171" s="189">
        <v>37</v>
      </c>
      <c r="D171" s="242">
        <v>23830</v>
      </c>
      <c r="E171" s="195">
        <v>14730</v>
      </c>
      <c r="F171" s="246">
        <v>10140.4</v>
      </c>
      <c r="G171" s="244">
        <v>4777.3</v>
      </c>
      <c r="H171" s="247">
        <f>SUM(F171:G171)</f>
        <v>14917.7</v>
      </c>
      <c r="I171" s="248">
        <f t="shared" si="39"/>
        <v>5072</v>
      </c>
      <c r="J171" s="249">
        <f t="shared" si="40"/>
        <v>149.2</v>
      </c>
      <c r="K171" s="335">
        <v>0</v>
      </c>
      <c r="L171" s="336">
        <f t="shared" si="41"/>
        <v>62.7</v>
      </c>
      <c r="M171" s="16">
        <f>SUM(H171:L171)</f>
        <v>20201.600000000002</v>
      </c>
    </row>
    <row r="172" spans="1:13" ht="12.75">
      <c r="A172" s="8" t="s">
        <v>322</v>
      </c>
      <c r="B172" s="234">
        <v>24.42</v>
      </c>
      <c r="C172" s="189">
        <v>37</v>
      </c>
      <c r="D172" s="242">
        <v>23830</v>
      </c>
      <c r="E172" s="195">
        <v>14730</v>
      </c>
      <c r="F172" s="246">
        <v>11710.1</v>
      </c>
      <c r="G172" s="244">
        <v>4777.3</v>
      </c>
      <c r="H172" s="247">
        <f t="shared" si="38"/>
        <v>16487.4</v>
      </c>
      <c r="I172" s="248">
        <f t="shared" si="39"/>
        <v>5605.7</v>
      </c>
      <c r="J172" s="249">
        <f t="shared" si="40"/>
        <v>164.9</v>
      </c>
      <c r="K172" s="335">
        <v>0</v>
      </c>
      <c r="L172" s="336">
        <f t="shared" si="41"/>
        <v>69.2</v>
      </c>
      <c r="M172" s="16">
        <f t="shared" si="42"/>
        <v>22327.200000000004</v>
      </c>
    </row>
    <row r="173" spans="1:13" ht="12.75">
      <c r="A173" s="8" t="s">
        <v>363</v>
      </c>
      <c r="B173" s="234">
        <v>35.49</v>
      </c>
      <c r="C173" s="189">
        <v>44</v>
      </c>
      <c r="D173" s="242">
        <v>23830</v>
      </c>
      <c r="E173" s="195">
        <v>14730</v>
      </c>
      <c r="F173" s="246">
        <v>8057.5</v>
      </c>
      <c r="G173" s="244">
        <v>4017.3</v>
      </c>
      <c r="H173" s="247">
        <f t="shared" si="38"/>
        <v>12074.8</v>
      </c>
      <c r="I173" s="248">
        <f t="shared" si="39"/>
        <v>4105.4</v>
      </c>
      <c r="J173" s="249">
        <f t="shared" si="40"/>
        <v>120.7</v>
      </c>
      <c r="K173" s="335">
        <v>0</v>
      </c>
      <c r="L173" s="336">
        <f t="shared" si="41"/>
        <v>50.7</v>
      </c>
      <c r="M173" s="16">
        <f t="shared" si="42"/>
        <v>16351.6</v>
      </c>
    </row>
    <row r="174" spans="1:13" ht="12.75">
      <c r="A174" s="8" t="s">
        <v>247</v>
      </c>
      <c r="B174" s="234">
        <v>35.49</v>
      </c>
      <c r="C174" s="190">
        <v>63</v>
      </c>
      <c r="D174" s="242">
        <v>23830</v>
      </c>
      <c r="E174" s="195">
        <v>14730</v>
      </c>
      <c r="F174" s="246">
        <v>8057.5</v>
      </c>
      <c r="G174" s="244">
        <v>2805.7</v>
      </c>
      <c r="H174" s="247">
        <f t="shared" si="38"/>
        <v>10863.2</v>
      </c>
      <c r="I174" s="248">
        <f t="shared" si="39"/>
        <v>3693.5</v>
      </c>
      <c r="J174" s="249">
        <f t="shared" si="40"/>
        <v>108.6</v>
      </c>
      <c r="K174" s="335">
        <v>0</v>
      </c>
      <c r="L174" s="336">
        <f t="shared" si="41"/>
        <v>45.6</v>
      </c>
      <c r="M174" s="16">
        <f t="shared" si="42"/>
        <v>14710.900000000001</v>
      </c>
    </row>
    <row r="175" spans="1:13" ht="12.75">
      <c r="A175" s="8" t="s">
        <v>333</v>
      </c>
      <c r="B175" s="234">
        <v>32.33</v>
      </c>
      <c r="C175" s="189">
        <v>44</v>
      </c>
      <c r="D175" s="242">
        <v>23830</v>
      </c>
      <c r="E175" s="195">
        <v>14730</v>
      </c>
      <c r="F175" s="246">
        <v>8845</v>
      </c>
      <c r="G175" s="244">
        <v>4017.3</v>
      </c>
      <c r="H175" s="247">
        <f t="shared" si="38"/>
        <v>12862.3</v>
      </c>
      <c r="I175" s="248">
        <f t="shared" si="39"/>
        <v>4373.2</v>
      </c>
      <c r="J175" s="249">
        <f t="shared" si="40"/>
        <v>128.6</v>
      </c>
      <c r="K175" s="335">
        <v>0</v>
      </c>
      <c r="L175" s="336">
        <f t="shared" si="41"/>
        <v>54</v>
      </c>
      <c r="M175" s="16">
        <f t="shared" si="42"/>
        <v>17418.1</v>
      </c>
    </row>
    <row r="176" spans="1:13" ht="12.75">
      <c r="A176" s="25" t="s">
        <v>340</v>
      </c>
      <c r="B176" s="234">
        <v>14.82</v>
      </c>
      <c r="C176" s="189">
        <v>37</v>
      </c>
      <c r="D176" s="242">
        <v>23830</v>
      </c>
      <c r="E176" s="195">
        <v>14730</v>
      </c>
      <c r="F176" s="246">
        <v>19295.5</v>
      </c>
      <c r="G176" s="244">
        <v>4777.3</v>
      </c>
      <c r="H176" s="247">
        <f>SUM(F176:G176)</f>
        <v>24072.8</v>
      </c>
      <c r="I176" s="248">
        <f t="shared" si="39"/>
        <v>8184.8</v>
      </c>
      <c r="J176" s="249">
        <f t="shared" si="40"/>
        <v>240.7</v>
      </c>
      <c r="K176" s="335">
        <v>0</v>
      </c>
      <c r="L176" s="336">
        <f t="shared" si="41"/>
        <v>101.1</v>
      </c>
      <c r="M176" s="16">
        <f>SUM(H176:L176)</f>
        <v>32599.399999999998</v>
      </c>
    </row>
    <row r="177" spans="1:13" ht="12.75">
      <c r="A177" s="25" t="s">
        <v>341</v>
      </c>
      <c r="B177" s="234">
        <v>14.82</v>
      </c>
      <c r="C177" s="189">
        <v>37</v>
      </c>
      <c r="D177" s="242">
        <v>23830</v>
      </c>
      <c r="E177" s="195">
        <v>14730</v>
      </c>
      <c r="F177" s="246">
        <v>19295.5</v>
      </c>
      <c r="G177" s="244">
        <v>4777.3</v>
      </c>
      <c r="H177" s="247">
        <f t="shared" si="38"/>
        <v>24072.8</v>
      </c>
      <c r="I177" s="248">
        <f t="shared" si="39"/>
        <v>8184.8</v>
      </c>
      <c r="J177" s="249">
        <f t="shared" si="40"/>
        <v>240.7</v>
      </c>
      <c r="K177" s="335">
        <v>0</v>
      </c>
      <c r="L177" s="336">
        <f t="shared" si="41"/>
        <v>101.1</v>
      </c>
      <c r="M177" s="16">
        <f t="shared" si="42"/>
        <v>32599.399999999998</v>
      </c>
    </row>
    <row r="178" spans="1:13" ht="13.5" thickBot="1">
      <c r="A178" s="9" t="s">
        <v>120</v>
      </c>
      <c r="B178" s="277"/>
      <c r="C178" s="278"/>
      <c r="D178" s="279"/>
      <c r="E178" s="280"/>
      <c r="F178" s="281"/>
      <c r="G178" s="282"/>
      <c r="H178" s="283"/>
      <c r="I178" s="284"/>
      <c r="J178" s="285"/>
      <c r="K178" s="337"/>
      <c r="L178" s="338"/>
      <c r="M178" s="42"/>
    </row>
    <row r="179" spans="1:13" ht="12.75">
      <c r="A179" s="185" t="s">
        <v>401</v>
      </c>
      <c r="B179" s="255"/>
      <c r="C179" s="191"/>
      <c r="D179" s="221"/>
      <c r="E179" s="214"/>
      <c r="F179" s="256"/>
      <c r="G179" s="257"/>
      <c r="H179" s="258"/>
      <c r="I179" s="259"/>
      <c r="J179" s="260"/>
      <c r="K179" s="169"/>
      <c r="L179" s="181"/>
      <c r="M179" s="14"/>
    </row>
    <row r="180" spans="1:13" ht="12.75">
      <c r="A180" s="7" t="s">
        <v>24</v>
      </c>
      <c r="B180" s="226"/>
      <c r="C180" s="189"/>
      <c r="D180" s="221"/>
      <c r="E180" s="214"/>
      <c r="F180" s="256"/>
      <c r="G180" s="257"/>
      <c r="H180" s="258"/>
      <c r="I180" s="259"/>
      <c r="J180" s="260"/>
      <c r="K180" s="344"/>
      <c r="L180" s="181"/>
      <c r="M180" s="14"/>
    </row>
    <row r="181" spans="1:13" ht="12.75">
      <c r="A181" s="182" t="s">
        <v>351</v>
      </c>
      <c r="B181" s="226">
        <v>21.17</v>
      </c>
      <c r="C181" s="189">
        <v>31</v>
      </c>
      <c r="D181" s="242">
        <v>23830</v>
      </c>
      <c r="E181" s="195">
        <v>14730</v>
      </c>
      <c r="F181" s="246">
        <v>13507.8</v>
      </c>
      <c r="G181" s="244">
        <v>5701.9</v>
      </c>
      <c r="H181" s="247">
        <f aca="true" t="shared" si="43" ref="H181:H187">SUM(F181:G181)</f>
        <v>19209.699999999997</v>
      </c>
      <c r="I181" s="248">
        <f aca="true" t="shared" si="44" ref="I181:I187">ROUND(H181*0.34,1)</f>
        <v>6531.3</v>
      </c>
      <c r="J181" s="249">
        <f aca="true" t="shared" si="45" ref="J181:J187">ROUND(H181*0.01,1)</f>
        <v>192.1</v>
      </c>
      <c r="K181" s="170">
        <v>0</v>
      </c>
      <c r="L181" s="336">
        <f aca="true" t="shared" si="46" ref="L181:L187">ROUND(0.0042*H181,1)</f>
        <v>80.7</v>
      </c>
      <c r="M181" s="16">
        <f aca="true" t="shared" si="47" ref="M181:M187">SUM(H181:L181)</f>
        <v>26013.799999999996</v>
      </c>
    </row>
    <row r="182" spans="1:13" ht="12.75">
      <c r="A182" s="7" t="s">
        <v>208</v>
      </c>
      <c r="B182" s="234">
        <v>18.49</v>
      </c>
      <c r="C182" s="189">
        <v>31</v>
      </c>
      <c r="D182" s="242">
        <v>23830</v>
      </c>
      <c r="E182" s="195">
        <v>14730</v>
      </c>
      <c r="F182" s="246">
        <v>15465.7</v>
      </c>
      <c r="G182" s="244">
        <v>5701.9</v>
      </c>
      <c r="H182" s="247">
        <f t="shared" si="43"/>
        <v>21167.6</v>
      </c>
      <c r="I182" s="248">
        <f t="shared" si="44"/>
        <v>7197</v>
      </c>
      <c r="J182" s="249">
        <f t="shared" si="45"/>
        <v>211.7</v>
      </c>
      <c r="K182" s="170">
        <v>0</v>
      </c>
      <c r="L182" s="336">
        <f t="shared" si="46"/>
        <v>88.9</v>
      </c>
      <c r="M182" s="16">
        <f t="shared" si="47"/>
        <v>28665.2</v>
      </c>
    </row>
    <row r="183" spans="1:13" ht="12.75">
      <c r="A183" s="7" t="s">
        <v>364</v>
      </c>
      <c r="B183" s="226">
        <v>21.17</v>
      </c>
      <c r="C183" s="189">
        <v>31</v>
      </c>
      <c r="D183" s="242">
        <v>23830</v>
      </c>
      <c r="E183" s="195">
        <v>14730</v>
      </c>
      <c r="F183" s="246">
        <v>13507.8</v>
      </c>
      <c r="G183" s="244">
        <v>5701.9</v>
      </c>
      <c r="H183" s="247">
        <f t="shared" si="43"/>
        <v>19209.699999999997</v>
      </c>
      <c r="I183" s="248">
        <f t="shared" si="44"/>
        <v>6531.3</v>
      </c>
      <c r="J183" s="249">
        <f t="shared" si="45"/>
        <v>192.1</v>
      </c>
      <c r="K183" s="170">
        <v>0</v>
      </c>
      <c r="L183" s="336">
        <f t="shared" si="46"/>
        <v>80.7</v>
      </c>
      <c r="M183" s="16">
        <f t="shared" si="47"/>
        <v>26013.799999999996</v>
      </c>
    </row>
    <row r="184" spans="1:13" ht="12.75">
      <c r="A184" s="7" t="s">
        <v>209</v>
      </c>
      <c r="B184" s="226">
        <v>21.17</v>
      </c>
      <c r="C184" s="189">
        <v>31</v>
      </c>
      <c r="D184" s="242">
        <v>23830</v>
      </c>
      <c r="E184" s="195">
        <v>14730</v>
      </c>
      <c r="F184" s="246">
        <v>13507.8</v>
      </c>
      <c r="G184" s="244">
        <v>5701.9</v>
      </c>
      <c r="H184" s="247">
        <f t="shared" si="43"/>
        <v>19209.699999999997</v>
      </c>
      <c r="I184" s="248">
        <f t="shared" si="44"/>
        <v>6531.3</v>
      </c>
      <c r="J184" s="249">
        <f t="shared" si="45"/>
        <v>192.1</v>
      </c>
      <c r="K184" s="170">
        <v>0</v>
      </c>
      <c r="L184" s="336">
        <f t="shared" si="46"/>
        <v>80.7</v>
      </c>
      <c r="M184" s="16">
        <f t="shared" si="47"/>
        <v>26013.799999999996</v>
      </c>
    </row>
    <row r="185" spans="1:13" ht="12.75">
      <c r="A185" s="7" t="s">
        <v>248</v>
      </c>
      <c r="B185" s="226">
        <v>21.17</v>
      </c>
      <c r="C185" s="189">
        <v>31</v>
      </c>
      <c r="D185" s="242">
        <v>23830</v>
      </c>
      <c r="E185" s="195">
        <v>14730</v>
      </c>
      <c r="F185" s="246">
        <v>13507.8</v>
      </c>
      <c r="G185" s="244">
        <v>5701.9</v>
      </c>
      <c r="H185" s="247">
        <f t="shared" si="43"/>
        <v>19209.699999999997</v>
      </c>
      <c r="I185" s="248">
        <f t="shared" si="44"/>
        <v>6531.3</v>
      </c>
      <c r="J185" s="249">
        <f t="shared" si="45"/>
        <v>192.1</v>
      </c>
      <c r="K185" s="170">
        <v>0</v>
      </c>
      <c r="L185" s="336">
        <f t="shared" si="46"/>
        <v>80.7</v>
      </c>
      <c r="M185" s="16">
        <f t="shared" si="47"/>
        <v>26013.799999999996</v>
      </c>
    </row>
    <row r="186" spans="1:13" ht="12.75">
      <c r="A186" s="182" t="s">
        <v>353</v>
      </c>
      <c r="B186" s="226">
        <v>21.17</v>
      </c>
      <c r="C186" s="189">
        <v>44</v>
      </c>
      <c r="D186" s="242">
        <v>23830</v>
      </c>
      <c r="E186" s="195">
        <v>14730</v>
      </c>
      <c r="F186" s="246">
        <v>13507.8</v>
      </c>
      <c r="G186" s="244">
        <v>4017.3</v>
      </c>
      <c r="H186" s="247">
        <f t="shared" si="43"/>
        <v>17525.1</v>
      </c>
      <c r="I186" s="248">
        <f t="shared" si="44"/>
        <v>5958.5</v>
      </c>
      <c r="J186" s="249">
        <f t="shared" si="45"/>
        <v>175.3</v>
      </c>
      <c r="K186" s="170">
        <v>0</v>
      </c>
      <c r="L186" s="336">
        <f t="shared" si="46"/>
        <v>73.6</v>
      </c>
      <c r="M186" s="16">
        <f t="shared" si="47"/>
        <v>23732.499999999996</v>
      </c>
    </row>
    <row r="187" spans="1:13" ht="12.75">
      <c r="A187" s="25" t="s">
        <v>354</v>
      </c>
      <c r="B187" s="226">
        <v>16.5</v>
      </c>
      <c r="C187" s="189">
        <v>37</v>
      </c>
      <c r="D187" s="242">
        <v>23830</v>
      </c>
      <c r="E187" s="195">
        <v>14730</v>
      </c>
      <c r="F187" s="246">
        <v>17330.9</v>
      </c>
      <c r="G187" s="244">
        <v>4777.3</v>
      </c>
      <c r="H187" s="247">
        <f t="shared" si="43"/>
        <v>22108.2</v>
      </c>
      <c r="I187" s="248">
        <f t="shared" si="44"/>
        <v>7516.8</v>
      </c>
      <c r="J187" s="249">
        <f t="shared" si="45"/>
        <v>221.1</v>
      </c>
      <c r="K187" s="170">
        <v>0</v>
      </c>
      <c r="L187" s="336">
        <f t="shared" si="46"/>
        <v>92.9</v>
      </c>
      <c r="M187" s="16">
        <f t="shared" si="47"/>
        <v>29939</v>
      </c>
    </row>
    <row r="188" spans="1:13" ht="12.75">
      <c r="A188" s="7" t="s">
        <v>25</v>
      </c>
      <c r="B188" s="234"/>
      <c r="C188" s="190"/>
      <c r="D188" s="242"/>
      <c r="E188" s="195"/>
      <c r="F188" s="246"/>
      <c r="G188" s="244"/>
      <c r="H188" s="247"/>
      <c r="I188" s="248"/>
      <c r="J188" s="249"/>
      <c r="K188" s="335"/>
      <c r="L188" s="336"/>
      <c r="M188" s="16"/>
    </row>
    <row r="189" spans="1:13" ht="12.75">
      <c r="A189" s="158" t="s">
        <v>365</v>
      </c>
      <c r="B189" s="234">
        <v>17.56</v>
      </c>
      <c r="C189" s="189">
        <v>37</v>
      </c>
      <c r="D189" s="242">
        <v>23830</v>
      </c>
      <c r="E189" s="195">
        <v>14730</v>
      </c>
      <c r="F189" s="246">
        <v>16284.7</v>
      </c>
      <c r="G189" s="244">
        <v>4777.3</v>
      </c>
      <c r="H189" s="247">
        <f>SUM(F189:G189)</f>
        <v>21062</v>
      </c>
      <c r="I189" s="248">
        <f>ROUND(H189*0.34,1)</f>
        <v>7161.1</v>
      </c>
      <c r="J189" s="249">
        <f>ROUND(H189*0.01,1)</f>
        <v>210.6</v>
      </c>
      <c r="K189" s="170">
        <v>0</v>
      </c>
      <c r="L189" s="336">
        <f>ROUND(0.0042*H189,1)</f>
        <v>88.5</v>
      </c>
      <c r="M189" s="16">
        <f>SUM(H189:L189)</f>
        <v>28522.199999999997</v>
      </c>
    </row>
    <row r="190" spans="1:13" ht="12.75">
      <c r="A190" s="158" t="s">
        <v>366</v>
      </c>
      <c r="B190" s="234">
        <v>15.68</v>
      </c>
      <c r="C190" s="189">
        <v>37</v>
      </c>
      <c r="D190" s="242">
        <v>23830</v>
      </c>
      <c r="E190" s="195">
        <v>14730</v>
      </c>
      <c r="F190" s="246">
        <v>18237.2</v>
      </c>
      <c r="G190" s="244">
        <v>4777.3</v>
      </c>
      <c r="H190" s="247">
        <f>SUM(F190:G190)</f>
        <v>23014.5</v>
      </c>
      <c r="I190" s="248">
        <f>ROUND(H190*0.34,1)</f>
        <v>7824.9</v>
      </c>
      <c r="J190" s="249">
        <f>ROUND(H190*0.01,1)</f>
        <v>230.1</v>
      </c>
      <c r="K190" s="170">
        <v>0</v>
      </c>
      <c r="L190" s="336">
        <f>ROUND(0.0042*H190,1)</f>
        <v>96.7</v>
      </c>
      <c r="M190" s="16">
        <f>SUM(H190:L190)</f>
        <v>31166.2</v>
      </c>
    </row>
    <row r="191" spans="1:13" ht="12.75">
      <c r="A191" s="158" t="s">
        <v>356</v>
      </c>
      <c r="B191" s="234">
        <v>17.56</v>
      </c>
      <c r="C191" s="189">
        <v>37</v>
      </c>
      <c r="D191" s="242">
        <v>23830</v>
      </c>
      <c r="E191" s="195">
        <v>14730</v>
      </c>
      <c r="F191" s="246">
        <v>16284.7</v>
      </c>
      <c r="G191" s="244">
        <v>4777.3</v>
      </c>
      <c r="H191" s="247">
        <f>SUM(F191:G191)</f>
        <v>21062</v>
      </c>
      <c r="I191" s="248">
        <f>ROUND(H191*0.34,1)</f>
        <v>7161.1</v>
      </c>
      <c r="J191" s="249">
        <f>ROUND(H191*0.01,1)</f>
        <v>210.6</v>
      </c>
      <c r="K191" s="170">
        <v>0</v>
      </c>
      <c r="L191" s="336">
        <f>ROUND(0.0042*H191,1)</f>
        <v>88.5</v>
      </c>
      <c r="M191" s="16">
        <f>SUM(H191:L191)</f>
        <v>28522.199999999997</v>
      </c>
    </row>
    <row r="192" spans="1:13" ht="12.75">
      <c r="A192" s="7" t="s">
        <v>117</v>
      </c>
      <c r="B192" s="234">
        <v>21.67</v>
      </c>
      <c r="C192" s="189">
        <v>37</v>
      </c>
      <c r="D192" s="242">
        <v>23830</v>
      </c>
      <c r="E192" s="195">
        <v>14730</v>
      </c>
      <c r="F192" s="246">
        <v>13196.1</v>
      </c>
      <c r="G192" s="244">
        <v>4777.3</v>
      </c>
      <c r="H192" s="247">
        <f>SUM(F192:G192)</f>
        <v>17973.4</v>
      </c>
      <c r="I192" s="248">
        <f>ROUND(H192*0.34,1)</f>
        <v>6111</v>
      </c>
      <c r="J192" s="249">
        <f>ROUND(H192*0.01,1)</f>
        <v>179.7</v>
      </c>
      <c r="K192" s="170">
        <v>0</v>
      </c>
      <c r="L192" s="336">
        <f>ROUND(0.0042*H192,1)</f>
        <v>75.5</v>
      </c>
      <c r="M192" s="16">
        <f>SUM(H192:L192)</f>
        <v>24339.600000000002</v>
      </c>
    </row>
    <row r="193" spans="1:13" ht="12.75">
      <c r="A193" s="7" t="s">
        <v>26</v>
      </c>
      <c r="B193" s="234"/>
      <c r="C193" s="190"/>
      <c r="D193" s="242"/>
      <c r="E193" s="195"/>
      <c r="F193" s="246"/>
      <c r="G193" s="244"/>
      <c r="H193" s="247"/>
      <c r="I193" s="248"/>
      <c r="J193" s="249"/>
      <c r="K193" s="335"/>
      <c r="L193" s="336"/>
      <c r="M193" s="16"/>
    </row>
    <row r="194" spans="1:13" ht="12.75">
      <c r="A194" s="158" t="s">
        <v>256</v>
      </c>
      <c r="B194" s="234">
        <v>15.22</v>
      </c>
      <c r="C194" s="189">
        <v>44</v>
      </c>
      <c r="D194" s="242">
        <v>23830</v>
      </c>
      <c r="E194" s="195">
        <v>14730</v>
      </c>
      <c r="F194" s="246">
        <v>18788.4</v>
      </c>
      <c r="G194" s="244">
        <v>4017.3</v>
      </c>
      <c r="H194" s="247">
        <f>SUM(F194:G194)</f>
        <v>22805.7</v>
      </c>
      <c r="I194" s="248">
        <f>ROUND(H194*0.34,1)</f>
        <v>7753.9</v>
      </c>
      <c r="J194" s="249">
        <f>ROUND(H194*0.01,1)</f>
        <v>228.1</v>
      </c>
      <c r="K194" s="170">
        <v>0</v>
      </c>
      <c r="L194" s="336">
        <f>ROUND(0.0042*H194,1)</f>
        <v>95.8</v>
      </c>
      <c r="M194" s="16">
        <f>SUM(H194:L194)</f>
        <v>30883.499999999996</v>
      </c>
    </row>
    <row r="195" spans="1:13" ht="12.75">
      <c r="A195" s="158" t="s">
        <v>367</v>
      </c>
      <c r="B195" s="234">
        <v>20.14</v>
      </c>
      <c r="C195" s="189">
        <v>44</v>
      </c>
      <c r="D195" s="242">
        <v>23830</v>
      </c>
      <c r="E195" s="195">
        <v>14730</v>
      </c>
      <c r="F195" s="246">
        <v>14198.6</v>
      </c>
      <c r="G195" s="244">
        <v>4017.3</v>
      </c>
      <c r="H195" s="247">
        <f>SUM(F195:G195)</f>
        <v>18215.9</v>
      </c>
      <c r="I195" s="248">
        <f>ROUND(H195*0.34,1)</f>
        <v>6193.4</v>
      </c>
      <c r="J195" s="249">
        <f>ROUND(H195*0.01,1)</f>
        <v>182.2</v>
      </c>
      <c r="K195" s="170">
        <v>0</v>
      </c>
      <c r="L195" s="336">
        <f>ROUND(0.0042*H195,1)</f>
        <v>76.5</v>
      </c>
      <c r="M195" s="16">
        <f>SUM(H195:L195)</f>
        <v>24668.000000000004</v>
      </c>
    </row>
    <row r="196" spans="1:13" ht="12.75">
      <c r="A196" s="12" t="s">
        <v>257</v>
      </c>
      <c r="B196" s="234">
        <v>15.22</v>
      </c>
      <c r="C196" s="189">
        <v>44</v>
      </c>
      <c r="D196" s="242">
        <v>23830</v>
      </c>
      <c r="E196" s="195">
        <v>14730</v>
      </c>
      <c r="F196" s="246">
        <v>18788.4</v>
      </c>
      <c r="G196" s="244">
        <v>4017.3</v>
      </c>
      <c r="H196" s="247">
        <f>SUM(F196:G196)</f>
        <v>22805.7</v>
      </c>
      <c r="I196" s="248">
        <f>ROUND(H196*0.34,1)</f>
        <v>7753.9</v>
      </c>
      <c r="J196" s="249">
        <f>ROUND(H196*0.01,1)</f>
        <v>228.1</v>
      </c>
      <c r="K196" s="170">
        <v>0</v>
      </c>
      <c r="L196" s="336">
        <f>ROUND(0.0042*H196,1)</f>
        <v>95.8</v>
      </c>
      <c r="M196" s="16">
        <f>SUM(H196:L196)</f>
        <v>30883.499999999996</v>
      </c>
    </row>
    <row r="197" spans="1:13" ht="12.75">
      <c r="A197" s="10" t="s">
        <v>27</v>
      </c>
      <c r="B197" s="234"/>
      <c r="C197" s="190"/>
      <c r="D197" s="242"/>
      <c r="E197" s="195"/>
      <c r="F197" s="246"/>
      <c r="G197" s="244"/>
      <c r="H197" s="247"/>
      <c r="I197" s="248"/>
      <c r="J197" s="249"/>
      <c r="K197" s="335"/>
      <c r="L197" s="336"/>
      <c r="M197" s="16"/>
    </row>
    <row r="198" spans="1:13" ht="12.75">
      <c r="A198" s="10" t="s">
        <v>250</v>
      </c>
      <c r="B198" s="234">
        <v>21.61</v>
      </c>
      <c r="C198" s="189">
        <v>44</v>
      </c>
      <c r="D198" s="242">
        <v>23830</v>
      </c>
      <c r="E198" s="195">
        <v>14730</v>
      </c>
      <c r="F198" s="246">
        <v>13232.8</v>
      </c>
      <c r="G198" s="244">
        <v>4017.3</v>
      </c>
      <c r="H198" s="247">
        <f>SUM(F198:G198)</f>
        <v>17250.1</v>
      </c>
      <c r="I198" s="248">
        <f>ROUND(H198*0.34,1)</f>
        <v>5865</v>
      </c>
      <c r="J198" s="249">
        <f>ROUND(H198*0.01,1)</f>
        <v>172.5</v>
      </c>
      <c r="K198" s="170">
        <v>0</v>
      </c>
      <c r="L198" s="336">
        <f>ROUND(0.0042*H198,1)</f>
        <v>72.5</v>
      </c>
      <c r="M198" s="16">
        <f>SUM(H198:L198)</f>
        <v>23360.1</v>
      </c>
    </row>
    <row r="199" spans="1:13" ht="12.75">
      <c r="A199" s="10" t="s">
        <v>28</v>
      </c>
      <c r="B199" s="234"/>
      <c r="C199" s="190"/>
      <c r="D199" s="242"/>
      <c r="E199" s="195"/>
      <c r="F199" s="246"/>
      <c r="G199" s="244"/>
      <c r="H199" s="247"/>
      <c r="I199" s="248"/>
      <c r="J199" s="249"/>
      <c r="K199" s="335"/>
      <c r="L199" s="336"/>
      <c r="M199" s="16"/>
    </row>
    <row r="200" spans="1:13" ht="12.75">
      <c r="A200" s="10" t="s">
        <v>211</v>
      </c>
      <c r="B200" s="234">
        <v>14.82</v>
      </c>
      <c r="C200" s="189">
        <v>44</v>
      </c>
      <c r="D200" s="242">
        <v>23830</v>
      </c>
      <c r="E200" s="195">
        <v>14730</v>
      </c>
      <c r="F200" s="246">
        <v>19295.5</v>
      </c>
      <c r="G200" s="244">
        <v>4017.3</v>
      </c>
      <c r="H200" s="247">
        <f>SUM(F200:G200)</f>
        <v>23312.8</v>
      </c>
      <c r="I200" s="248">
        <f>ROUND(H200*0.34,1)</f>
        <v>7926.4</v>
      </c>
      <c r="J200" s="249">
        <f>ROUND(H200*0.01,1)</f>
        <v>233.1</v>
      </c>
      <c r="K200" s="170">
        <v>0</v>
      </c>
      <c r="L200" s="336">
        <f>ROUND(0.0042*H200,1)</f>
        <v>97.9</v>
      </c>
      <c r="M200" s="16">
        <f>SUM(H200:L200)</f>
        <v>31570.199999999997</v>
      </c>
    </row>
    <row r="201" spans="1:13" ht="12.75">
      <c r="A201" s="183" t="s">
        <v>357</v>
      </c>
      <c r="B201" s="234">
        <v>14.82</v>
      </c>
      <c r="C201" s="189">
        <v>44</v>
      </c>
      <c r="D201" s="242">
        <v>23830</v>
      </c>
      <c r="E201" s="195">
        <v>14730</v>
      </c>
      <c r="F201" s="246">
        <v>19295.5</v>
      </c>
      <c r="G201" s="244">
        <v>4017.3</v>
      </c>
      <c r="H201" s="247">
        <f>SUM(F201:G201)</f>
        <v>23312.8</v>
      </c>
      <c r="I201" s="248">
        <f>ROUND(H201*0.34,1)</f>
        <v>7926.4</v>
      </c>
      <c r="J201" s="249">
        <f>ROUND(H201*0.01,1)</f>
        <v>233.1</v>
      </c>
      <c r="K201" s="170">
        <v>0</v>
      </c>
      <c r="L201" s="336">
        <f>ROUND(0.0042*H201,1)</f>
        <v>97.9</v>
      </c>
      <c r="M201" s="16">
        <f>SUM(H201:L201)</f>
        <v>31570.199999999997</v>
      </c>
    </row>
    <row r="202" spans="1:13" ht="12.75">
      <c r="A202" s="10" t="s">
        <v>29</v>
      </c>
      <c r="B202" s="234"/>
      <c r="C202" s="190"/>
      <c r="D202" s="242"/>
      <c r="E202" s="195"/>
      <c r="F202" s="246"/>
      <c r="G202" s="244"/>
      <c r="H202" s="247"/>
      <c r="I202" s="248"/>
      <c r="J202" s="249"/>
      <c r="K202" s="335"/>
      <c r="L202" s="336"/>
      <c r="M202" s="16"/>
    </row>
    <row r="203" spans="1:13" ht="12.75">
      <c r="A203" s="10" t="s">
        <v>116</v>
      </c>
      <c r="B203" s="234">
        <v>14.82</v>
      </c>
      <c r="C203" s="189">
        <v>31</v>
      </c>
      <c r="D203" s="242">
        <v>23830</v>
      </c>
      <c r="E203" s="195">
        <v>14730</v>
      </c>
      <c r="F203" s="246">
        <v>19295.5</v>
      </c>
      <c r="G203" s="244">
        <v>5701.9</v>
      </c>
      <c r="H203" s="247">
        <f>SUM(F203:G203)</f>
        <v>24997.4</v>
      </c>
      <c r="I203" s="248">
        <f>ROUND(H203*0.34,1)</f>
        <v>8499.1</v>
      </c>
      <c r="J203" s="249">
        <f>ROUND(H203*0.01,1)</f>
        <v>250</v>
      </c>
      <c r="K203" s="170">
        <v>0</v>
      </c>
      <c r="L203" s="336">
        <f>ROUND(0.0042*H203,1)</f>
        <v>105</v>
      </c>
      <c r="M203" s="16">
        <f>SUM(H203:L203)</f>
        <v>33851.5</v>
      </c>
    </row>
    <row r="204" spans="1:13" ht="12.75">
      <c r="A204" s="351" t="s">
        <v>317</v>
      </c>
      <c r="B204" s="234">
        <v>14.82</v>
      </c>
      <c r="C204" s="189">
        <v>31</v>
      </c>
      <c r="D204" s="242">
        <v>23830</v>
      </c>
      <c r="E204" s="195">
        <v>14730</v>
      </c>
      <c r="F204" s="246">
        <v>19295.5</v>
      </c>
      <c r="G204" s="244">
        <v>5701.9</v>
      </c>
      <c r="H204" s="247">
        <f>SUM(F204:G204)</f>
        <v>24997.4</v>
      </c>
      <c r="I204" s="248">
        <f>ROUND(H204*0.34,1)</f>
        <v>8499.1</v>
      </c>
      <c r="J204" s="249">
        <f>ROUND(H204*0.01,1)</f>
        <v>250</v>
      </c>
      <c r="K204" s="170">
        <v>0</v>
      </c>
      <c r="L204" s="336">
        <f>ROUND(0.0042*H204,1)</f>
        <v>105</v>
      </c>
      <c r="M204" s="16">
        <f>SUM(H204:L204)</f>
        <v>33851.5</v>
      </c>
    </row>
    <row r="205" spans="1:13" ht="12.75">
      <c r="A205" s="347" t="s">
        <v>30</v>
      </c>
      <c r="B205" s="234"/>
      <c r="C205" s="190"/>
      <c r="D205" s="242"/>
      <c r="E205" s="195"/>
      <c r="F205" s="246"/>
      <c r="G205" s="244"/>
      <c r="H205" s="247"/>
      <c r="I205" s="248"/>
      <c r="J205" s="249"/>
      <c r="K205" s="335"/>
      <c r="L205" s="336"/>
      <c r="M205" s="16"/>
    </row>
    <row r="206" spans="1:13" ht="12.75">
      <c r="A206" s="347" t="s">
        <v>212</v>
      </c>
      <c r="B206" s="234">
        <v>14.02</v>
      </c>
      <c r="C206" s="189">
        <v>37</v>
      </c>
      <c r="D206" s="242">
        <v>23830</v>
      </c>
      <c r="E206" s="195">
        <v>14730</v>
      </c>
      <c r="F206" s="246">
        <v>20396.6</v>
      </c>
      <c r="G206" s="244">
        <v>4777.3</v>
      </c>
      <c r="H206" s="247">
        <f aca="true" t="shared" si="48" ref="H206:H212">SUM(F206:G206)</f>
        <v>25173.899999999998</v>
      </c>
      <c r="I206" s="248">
        <f aca="true" t="shared" si="49" ref="I206:I212">ROUND(H206*0.34,1)</f>
        <v>8559.1</v>
      </c>
      <c r="J206" s="249">
        <f aca="true" t="shared" si="50" ref="J206:J212">ROUND(H206*0.01,1)</f>
        <v>251.7</v>
      </c>
      <c r="K206" s="170">
        <v>0</v>
      </c>
      <c r="L206" s="336">
        <f aca="true" t="shared" si="51" ref="L206:L212">ROUND(0.0042*H206,1)</f>
        <v>105.7</v>
      </c>
      <c r="M206" s="16">
        <f aca="true" t="shared" si="52" ref="M206:M212">SUM(H206:L206)</f>
        <v>34090.399999999994</v>
      </c>
    </row>
    <row r="207" spans="1:13" ht="12.75">
      <c r="A207" s="347" t="s">
        <v>273</v>
      </c>
      <c r="B207" s="234">
        <v>14.02</v>
      </c>
      <c r="C207" s="189">
        <v>37</v>
      </c>
      <c r="D207" s="242">
        <v>23830</v>
      </c>
      <c r="E207" s="195">
        <v>14730</v>
      </c>
      <c r="F207" s="246">
        <v>20396.6</v>
      </c>
      <c r="G207" s="244">
        <v>4777.3</v>
      </c>
      <c r="H207" s="247">
        <f>SUM(F207:G207)</f>
        <v>25173.899999999998</v>
      </c>
      <c r="I207" s="248">
        <f>ROUND(H207*0.34,1)</f>
        <v>8559.1</v>
      </c>
      <c r="J207" s="249">
        <f>ROUND(H207*0.01,1)</f>
        <v>251.7</v>
      </c>
      <c r="K207" s="170">
        <v>0</v>
      </c>
      <c r="L207" s="336">
        <f t="shared" si="51"/>
        <v>105.7</v>
      </c>
      <c r="M207" s="16">
        <f>SUM(H207:L207)</f>
        <v>34090.399999999994</v>
      </c>
    </row>
    <row r="208" spans="1:13" ht="12.75">
      <c r="A208" s="347" t="s">
        <v>213</v>
      </c>
      <c r="B208" s="234">
        <v>16.04</v>
      </c>
      <c r="C208" s="189">
        <v>37</v>
      </c>
      <c r="D208" s="242">
        <v>23830</v>
      </c>
      <c r="E208" s="195">
        <v>14730</v>
      </c>
      <c r="F208" s="246">
        <v>17827.9</v>
      </c>
      <c r="G208" s="244">
        <v>4777.3</v>
      </c>
      <c r="H208" s="247">
        <f t="shared" si="48"/>
        <v>22605.2</v>
      </c>
      <c r="I208" s="248">
        <f t="shared" si="49"/>
        <v>7685.8</v>
      </c>
      <c r="J208" s="249">
        <f t="shared" si="50"/>
        <v>226.1</v>
      </c>
      <c r="K208" s="170">
        <v>0</v>
      </c>
      <c r="L208" s="336">
        <f t="shared" si="51"/>
        <v>94.9</v>
      </c>
      <c r="M208" s="16">
        <f t="shared" si="52"/>
        <v>30612</v>
      </c>
    </row>
    <row r="209" spans="1:13" ht="12.75">
      <c r="A209" s="345" t="s">
        <v>368</v>
      </c>
      <c r="B209" s="234">
        <v>14.31</v>
      </c>
      <c r="C209" s="189">
        <v>37</v>
      </c>
      <c r="D209" s="242">
        <v>23830</v>
      </c>
      <c r="E209" s="195">
        <v>14730</v>
      </c>
      <c r="F209" s="246">
        <v>19983.2</v>
      </c>
      <c r="G209" s="244">
        <v>4777.3</v>
      </c>
      <c r="H209" s="247">
        <f t="shared" si="48"/>
        <v>24760.5</v>
      </c>
      <c r="I209" s="248">
        <f t="shared" si="49"/>
        <v>8418.6</v>
      </c>
      <c r="J209" s="249">
        <f t="shared" si="50"/>
        <v>247.6</v>
      </c>
      <c r="K209" s="170">
        <v>0</v>
      </c>
      <c r="L209" s="336">
        <f t="shared" si="51"/>
        <v>104</v>
      </c>
      <c r="M209" s="16">
        <f t="shared" si="52"/>
        <v>33530.7</v>
      </c>
    </row>
    <row r="210" spans="1:13" ht="12.75">
      <c r="A210" s="345" t="s">
        <v>369</v>
      </c>
      <c r="B210" s="234">
        <v>18.97</v>
      </c>
      <c r="C210" s="189">
        <v>37</v>
      </c>
      <c r="D210" s="242">
        <v>23830</v>
      </c>
      <c r="E210" s="195">
        <v>14730</v>
      </c>
      <c r="F210" s="246">
        <v>15074.3</v>
      </c>
      <c r="G210" s="244">
        <v>4777.3</v>
      </c>
      <c r="H210" s="247">
        <f t="shared" si="48"/>
        <v>19851.6</v>
      </c>
      <c r="I210" s="248">
        <f t="shared" si="49"/>
        <v>6749.5</v>
      </c>
      <c r="J210" s="249">
        <f t="shared" si="50"/>
        <v>198.5</v>
      </c>
      <c r="K210" s="170">
        <v>0</v>
      </c>
      <c r="L210" s="336">
        <f t="shared" si="51"/>
        <v>83.4</v>
      </c>
      <c r="M210" s="16">
        <f t="shared" si="52"/>
        <v>26883</v>
      </c>
    </row>
    <row r="211" spans="1:13" ht="12.75">
      <c r="A211" s="10" t="s">
        <v>252</v>
      </c>
      <c r="B211" s="234">
        <v>27.38</v>
      </c>
      <c r="C211" s="190">
        <v>63</v>
      </c>
      <c r="D211" s="242">
        <v>23830</v>
      </c>
      <c r="E211" s="195">
        <v>14730</v>
      </c>
      <c r="F211" s="246">
        <v>10444.1</v>
      </c>
      <c r="G211" s="244">
        <v>2805.7</v>
      </c>
      <c r="H211" s="247">
        <f t="shared" si="48"/>
        <v>13249.8</v>
      </c>
      <c r="I211" s="248">
        <f t="shared" si="49"/>
        <v>4504.9</v>
      </c>
      <c r="J211" s="249">
        <f t="shared" si="50"/>
        <v>132.5</v>
      </c>
      <c r="K211" s="170">
        <v>0</v>
      </c>
      <c r="L211" s="336">
        <f t="shared" si="51"/>
        <v>55.6</v>
      </c>
      <c r="M211" s="16">
        <f t="shared" si="52"/>
        <v>17942.799999999996</v>
      </c>
    </row>
    <row r="212" spans="1:13" ht="12.75">
      <c r="A212" s="10" t="s">
        <v>275</v>
      </c>
      <c r="B212" s="234">
        <v>17.01</v>
      </c>
      <c r="C212" s="189">
        <v>44</v>
      </c>
      <c r="D212" s="242">
        <v>23830</v>
      </c>
      <c r="E212" s="195">
        <v>14730</v>
      </c>
      <c r="F212" s="246">
        <v>16811.3</v>
      </c>
      <c r="G212" s="244">
        <v>4017.3</v>
      </c>
      <c r="H212" s="247">
        <f t="shared" si="48"/>
        <v>20828.6</v>
      </c>
      <c r="I212" s="248">
        <f t="shared" si="49"/>
        <v>7081.7</v>
      </c>
      <c r="J212" s="249">
        <f t="shared" si="50"/>
        <v>208.3</v>
      </c>
      <c r="K212" s="170">
        <v>0</v>
      </c>
      <c r="L212" s="336">
        <f t="shared" si="51"/>
        <v>87.5</v>
      </c>
      <c r="M212" s="16">
        <f t="shared" si="52"/>
        <v>28206.1</v>
      </c>
    </row>
    <row r="213" spans="1:13" ht="12.75">
      <c r="A213" s="10" t="s">
        <v>31</v>
      </c>
      <c r="B213" s="234"/>
      <c r="C213" s="190"/>
      <c r="D213" s="242"/>
      <c r="E213" s="195"/>
      <c r="F213" s="246"/>
      <c r="G213" s="244"/>
      <c r="H213" s="247"/>
      <c r="I213" s="248"/>
      <c r="J213" s="249"/>
      <c r="K213" s="335"/>
      <c r="L213" s="336"/>
      <c r="M213" s="16"/>
    </row>
    <row r="214" spans="1:13" ht="12.75">
      <c r="A214" s="10" t="s">
        <v>371</v>
      </c>
      <c r="B214" s="234">
        <v>20.56</v>
      </c>
      <c r="C214" s="189">
        <v>44</v>
      </c>
      <c r="D214" s="242">
        <v>23830</v>
      </c>
      <c r="E214" s="195">
        <v>14730</v>
      </c>
      <c r="F214" s="246">
        <v>13908.6</v>
      </c>
      <c r="G214" s="244">
        <v>4017.3</v>
      </c>
      <c r="H214" s="247">
        <f>SUM(F214:G214)</f>
        <v>17925.9</v>
      </c>
      <c r="I214" s="248">
        <f>ROUND(H214*0.34,1)</f>
        <v>6094.8</v>
      </c>
      <c r="J214" s="249">
        <f>ROUND(H214*0.01,1)</f>
        <v>179.3</v>
      </c>
      <c r="K214" s="170">
        <v>0</v>
      </c>
      <c r="L214" s="336">
        <f>ROUND(0.0042*H214,1)</f>
        <v>75.3</v>
      </c>
      <c r="M214" s="16">
        <f>SUM(H214:L214)</f>
        <v>24275.3</v>
      </c>
    </row>
    <row r="215" spans="1:13" ht="12.75">
      <c r="A215" s="183" t="s">
        <v>372</v>
      </c>
      <c r="B215" s="234">
        <v>19.09</v>
      </c>
      <c r="C215" s="189">
        <v>44</v>
      </c>
      <c r="D215" s="242">
        <v>23830</v>
      </c>
      <c r="E215" s="195">
        <v>14730</v>
      </c>
      <c r="F215" s="246">
        <v>14979.6</v>
      </c>
      <c r="G215" s="244">
        <v>4017.3</v>
      </c>
      <c r="H215" s="247">
        <f>SUM(F215:G215)</f>
        <v>18996.9</v>
      </c>
      <c r="I215" s="248">
        <f>ROUND(H215*0.34,1)</f>
        <v>6458.9</v>
      </c>
      <c r="J215" s="249">
        <f>ROUND(H215*0.01,1)</f>
        <v>190</v>
      </c>
      <c r="K215" s="170">
        <v>0</v>
      </c>
      <c r="L215" s="336">
        <f>ROUND(0.0042*H215,1)</f>
        <v>79.8</v>
      </c>
      <c r="M215" s="16">
        <f>SUM(H215:L215)</f>
        <v>25725.600000000002</v>
      </c>
    </row>
    <row r="216" spans="1:13" ht="12.75">
      <c r="A216" s="10" t="s">
        <v>258</v>
      </c>
      <c r="B216" s="234">
        <v>20.56</v>
      </c>
      <c r="C216" s="189">
        <v>44</v>
      </c>
      <c r="D216" s="242">
        <v>23830</v>
      </c>
      <c r="E216" s="195">
        <v>14730</v>
      </c>
      <c r="F216" s="246">
        <v>13908.6</v>
      </c>
      <c r="G216" s="244">
        <v>4017.3</v>
      </c>
      <c r="H216" s="247">
        <f>SUM(F216:G216)</f>
        <v>17925.9</v>
      </c>
      <c r="I216" s="248">
        <f>ROUND(H216*0.34,1)</f>
        <v>6094.8</v>
      </c>
      <c r="J216" s="249">
        <f>ROUND(H216*0.01,1)</f>
        <v>179.3</v>
      </c>
      <c r="K216" s="170">
        <v>0</v>
      </c>
      <c r="L216" s="336">
        <f>ROUND(0.0042*H216,1)</f>
        <v>75.3</v>
      </c>
      <c r="M216" s="16">
        <f>SUM(H216:L216)</f>
        <v>24275.3</v>
      </c>
    </row>
    <row r="217" spans="1:13" ht="12.75">
      <c r="A217" s="10" t="s">
        <v>373</v>
      </c>
      <c r="B217" s="234">
        <v>12.61</v>
      </c>
      <c r="C217" s="189">
        <v>44</v>
      </c>
      <c r="D217" s="242">
        <v>23830</v>
      </c>
      <c r="E217" s="195">
        <v>14730</v>
      </c>
      <c r="F217" s="246">
        <v>22677.2</v>
      </c>
      <c r="G217" s="244">
        <v>4017.3</v>
      </c>
      <c r="H217" s="247">
        <f>SUM(F217:G217)</f>
        <v>26694.5</v>
      </c>
      <c r="I217" s="248">
        <f>ROUND(H217*0.34,1)</f>
        <v>9076.1</v>
      </c>
      <c r="J217" s="249">
        <f>ROUND(H217*0.01,1)</f>
        <v>266.9</v>
      </c>
      <c r="K217" s="170">
        <v>0</v>
      </c>
      <c r="L217" s="336">
        <f>ROUND(0.0042*H217,1)</f>
        <v>112.1</v>
      </c>
      <c r="M217" s="16">
        <f>SUM(H217:L217)</f>
        <v>36149.6</v>
      </c>
    </row>
    <row r="218" spans="1:13" ht="12.75">
      <c r="A218" s="10" t="s">
        <v>282</v>
      </c>
      <c r="B218" s="234">
        <v>16.68</v>
      </c>
      <c r="C218" s="189">
        <v>44</v>
      </c>
      <c r="D218" s="242">
        <v>23830</v>
      </c>
      <c r="E218" s="195">
        <v>14730</v>
      </c>
      <c r="F218" s="246">
        <v>17143.9</v>
      </c>
      <c r="G218" s="244">
        <v>4017.3</v>
      </c>
      <c r="H218" s="247">
        <f>SUM(F218:G218)</f>
        <v>21161.2</v>
      </c>
      <c r="I218" s="248">
        <f>ROUND(H218*0.34,1)</f>
        <v>7194.8</v>
      </c>
      <c r="J218" s="249">
        <f>ROUND(H218*0.01,1)</f>
        <v>211.6</v>
      </c>
      <c r="K218" s="170">
        <v>0</v>
      </c>
      <c r="L218" s="336">
        <f>ROUND(0.0042*H218,1)</f>
        <v>88.9</v>
      </c>
      <c r="M218" s="16">
        <f>SUM(H218:L218)</f>
        <v>28656.5</v>
      </c>
    </row>
    <row r="219" spans="1:13" ht="12.75">
      <c r="A219" s="10" t="s">
        <v>32</v>
      </c>
      <c r="B219" s="234"/>
      <c r="C219" s="190"/>
      <c r="D219" s="242"/>
      <c r="E219" s="195"/>
      <c r="F219" s="246"/>
      <c r="G219" s="244"/>
      <c r="H219" s="247"/>
      <c r="I219" s="248"/>
      <c r="J219" s="249"/>
      <c r="K219" s="335"/>
      <c r="L219" s="336"/>
      <c r="M219" s="16"/>
    </row>
    <row r="220" spans="1:13" ht="12.75">
      <c r="A220" s="183" t="s">
        <v>362</v>
      </c>
      <c r="B220" s="234">
        <v>21.59</v>
      </c>
      <c r="C220" s="189">
        <v>44</v>
      </c>
      <c r="D220" s="242">
        <v>23830</v>
      </c>
      <c r="E220" s="195">
        <v>14730</v>
      </c>
      <c r="F220" s="246">
        <v>13245</v>
      </c>
      <c r="G220" s="244">
        <v>4017.3</v>
      </c>
      <c r="H220" s="247">
        <f>SUM(F220:G220)</f>
        <v>17262.3</v>
      </c>
      <c r="I220" s="248">
        <f>ROUND(H220*0.34,1)</f>
        <v>5869.2</v>
      </c>
      <c r="J220" s="249">
        <f>ROUND(H220*0.01,1)</f>
        <v>172.6</v>
      </c>
      <c r="K220" s="170">
        <v>0</v>
      </c>
      <c r="L220" s="336">
        <f>ROUND(0.0042*H220,1)</f>
        <v>72.5</v>
      </c>
      <c r="M220" s="16">
        <f>SUM(H220:L220)</f>
        <v>23376.6</v>
      </c>
    </row>
    <row r="221" spans="1:13" ht="12.75">
      <c r="A221" s="10" t="s">
        <v>33</v>
      </c>
      <c r="B221" s="234"/>
      <c r="C221" s="190"/>
      <c r="D221" s="242"/>
      <c r="E221" s="195"/>
      <c r="F221" s="246"/>
      <c r="G221" s="244"/>
      <c r="H221" s="247"/>
      <c r="I221" s="248"/>
      <c r="J221" s="249"/>
      <c r="K221" s="335"/>
      <c r="L221" s="336"/>
      <c r="M221" s="16"/>
    </row>
    <row r="222" spans="1:13" ht="12.75">
      <c r="A222" s="10" t="s">
        <v>254</v>
      </c>
      <c r="B222" s="234">
        <v>21.17</v>
      </c>
      <c r="C222" s="190">
        <v>63</v>
      </c>
      <c r="D222" s="242">
        <v>23830</v>
      </c>
      <c r="E222" s="195">
        <v>14730</v>
      </c>
      <c r="F222" s="246">
        <v>13507.8</v>
      </c>
      <c r="G222" s="244">
        <v>2805.7</v>
      </c>
      <c r="H222" s="247">
        <f>SUM(F222:G222)</f>
        <v>16313.5</v>
      </c>
      <c r="I222" s="248">
        <f>ROUND(H222*0.34,1)</f>
        <v>5546.6</v>
      </c>
      <c r="J222" s="249">
        <f>ROUND(H222*0.01,1)</f>
        <v>163.1</v>
      </c>
      <c r="K222" s="170">
        <v>0</v>
      </c>
      <c r="L222" s="336">
        <f>ROUND(0.0042*H222,1)</f>
        <v>68.5</v>
      </c>
      <c r="M222" s="16">
        <f>SUM(H222:L222)</f>
        <v>22091.699999999997</v>
      </c>
    </row>
    <row r="223" spans="1:13" ht="12.75">
      <c r="A223" s="10" t="s">
        <v>118</v>
      </c>
      <c r="B223" s="234">
        <v>21.17</v>
      </c>
      <c r="C223" s="189">
        <v>44</v>
      </c>
      <c r="D223" s="242">
        <v>23830</v>
      </c>
      <c r="E223" s="195">
        <v>14730</v>
      </c>
      <c r="F223" s="246">
        <v>13507.8</v>
      </c>
      <c r="G223" s="244">
        <v>4017.3</v>
      </c>
      <c r="H223" s="247">
        <f>SUM(F223:G223)</f>
        <v>17525.1</v>
      </c>
      <c r="I223" s="248">
        <f>ROUND(H223*0.34,1)</f>
        <v>5958.5</v>
      </c>
      <c r="J223" s="249">
        <f>ROUND(H223*0.01,1)</f>
        <v>175.3</v>
      </c>
      <c r="K223" s="170">
        <v>0</v>
      </c>
      <c r="L223" s="336">
        <f>ROUND(0.0042*H223,1)</f>
        <v>73.6</v>
      </c>
      <c r="M223" s="16">
        <f>SUM(H223:L223)</f>
        <v>23732.499999999996</v>
      </c>
    </row>
    <row r="224" spans="1:13" ht="12.75">
      <c r="A224" s="10" t="s">
        <v>34</v>
      </c>
      <c r="B224" s="234"/>
      <c r="C224" s="190"/>
      <c r="D224" s="242"/>
      <c r="E224" s="195"/>
      <c r="F224" s="246"/>
      <c r="G224" s="244"/>
      <c r="H224" s="247"/>
      <c r="I224" s="248"/>
      <c r="J224" s="249"/>
      <c r="K224" s="335"/>
      <c r="L224" s="336"/>
      <c r="M224" s="16"/>
    </row>
    <row r="225" spans="1:13" ht="12.75">
      <c r="A225" s="10" t="s">
        <v>119</v>
      </c>
      <c r="B225" s="234">
        <v>22.5</v>
      </c>
      <c r="C225" s="189">
        <v>44</v>
      </c>
      <c r="D225" s="242">
        <v>23830</v>
      </c>
      <c r="E225" s="195">
        <v>14730</v>
      </c>
      <c r="F225" s="246">
        <v>12709.3</v>
      </c>
      <c r="G225" s="244">
        <v>4017.3</v>
      </c>
      <c r="H225" s="247">
        <f>SUM(F225:G225)</f>
        <v>16726.6</v>
      </c>
      <c r="I225" s="248">
        <f>ROUND(H225*0.34,1)</f>
        <v>5687</v>
      </c>
      <c r="J225" s="249">
        <f>ROUND(H225*0.01,1)</f>
        <v>167.3</v>
      </c>
      <c r="K225" s="170">
        <v>0</v>
      </c>
      <c r="L225" s="336">
        <f>ROUND(0.0042*H225,1)</f>
        <v>70.3</v>
      </c>
      <c r="M225" s="16">
        <f>SUM(H225:L225)</f>
        <v>22651.199999999997</v>
      </c>
    </row>
    <row r="226" spans="1:13" ht="12.75">
      <c r="A226" s="347" t="s">
        <v>380</v>
      </c>
      <c r="B226" s="234">
        <v>23.66</v>
      </c>
      <c r="C226" s="190">
        <v>63</v>
      </c>
      <c r="D226" s="242">
        <v>23830</v>
      </c>
      <c r="E226" s="195">
        <v>14730</v>
      </c>
      <c r="F226" s="246">
        <v>12086.2</v>
      </c>
      <c r="G226" s="244">
        <v>2805.7</v>
      </c>
      <c r="H226" s="247">
        <f>SUM(F226:G226)</f>
        <v>14891.900000000001</v>
      </c>
      <c r="I226" s="248">
        <f>ROUND(H226*0.34,1)</f>
        <v>5063.2</v>
      </c>
      <c r="J226" s="249">
        <f>ROUND(H226*0.01,1)</f>
        <v>148.9</v>
      </c>
      <c r="K226" s="170">
        <v>0</v>
      </c>
      <c r="L226" s="336">
        <f>ROUND(0.0042*H226,1)</f>
        <v>62.5</v>
      </c>
      <c r="M226" s="16">
        <f>SUM(H226:L226)</f>
        <v>20166.500000000004</v>
      </c>
    </row>
    <row r="227" spans="1:13" ht="12.75">
      <c r="A227" s="10" t="s">
        <v>35</v>
      </c>
      <c r="B227" s="234">
        <v>12.61</v>
      </c>
      <c r="C227" s="189">
        <v>37</v>
      </c>
      <c r="D227" s="242">
        <v>23830</v>
      </c>
      <c r="E227" s="195">
        <v>14730</v>
      </c>
      <c r="F227" s="246">
        <v>22677.2</v>
      </c>
      <c r="G227" s="244">
        <v>4777.3</v>
      </c>
      <c r="H227" s="247">
        <f>SUM(F227:G227)</f>
        <v>27454.5</v>
      </c>
      <c r="I227" s="248">
        <f>ROUND(H227*0.34,1)</f>
        <v>9334.5</v>
      </c>
      <c r="J227" s="249">
        <f>ROUND(H227*0.01,1)</f>
        <v>274.5</v>
      </c>
      <c r="K227" s="170">
        <v>0</v>
      </c>
      <c r="L227" s="336">
        <f>ROUND(0.0042*H227,1)</f>
        <v>115.3</v>
      </c>
      <c r="M227" s="16">
        <f>SUM(H227:L227)</f>
        <v>37178.8</v>
      </c>
    </row>
    <row r="228" spans="1:13" ht="12.75">
      <c r="A228" s="27" t="s">
        <v>120</v>
      </c>
      <c r="B228" s="255"/>
      <c r="C228" s="188"/>
      <c r="D228" s="221"/>
      <c r="E228" s="214"/>
      <c r="F228" s="256"/>
      <c r="G228" s="301"/>
      <c r="H228" s="258"/>
      <c r="I228" s="259"/>
      <c r="J228" s="260"/>
      <c r="K228" s="169"/>
      <c r="L228" s="181"/>
      <c r="M228" s="14"/>
    </row>
    <row r="229" spans="1:13" ht="12.75">
      <c r="A229" s="28" t="s">
        <v>402</v>
      </c>
      <c r="B229" s="226"/>
      <c r="C229" s="189"/>
      <c r="D229" s="228"/>
      <c r="E229" s="233"/>
      <c r="F229" s="261"/>
      <c r="G229" s="302"/>
      <c r="H229" s="263"/>
      <c r="I229" s="264"/>
      <c r="J229" s="265"/>
      <c r="K229" s="170"/>
      <c r="L229" s="3"/>
      <c r="M229" s="15"/>
    </row>
    <row r="230" spans="1:13" ht="12.75">
      <c r="A230" s="355" t="s">
        <v>312</v>
      </c>
      <c r="B230" s="235">
        <v>12.66</v>
      </c>
      <c r="C230" s="189">
        <v>60</v>
      </c>
      <c r="D230" s="228">
        <v>23830</v>
      </c>
      <c r="E230" s="233">
        <v>14540</v>
      </c>
      <c r="F230" s="261">
        <v>22587.7</v>
      </c>
      <c r="G230" s="302">
        <v>2908</v>
      </c>
      <c r="H230" s="263">
        <f aca="true" t="shared" si="53" ref="H230:H242">SUM(F230:G230)</f>
        <v>25495.7</v>
      </c>
      <c r="I230" s="264">
        <f aca="true" t="shared" si="54" ref="I230:I242">ROUND(H230*0.34,1)</f>
        <v>8668.5</v>
      </c>
      <c r="J230" s="265">
        <f aca="true" t="shared" si="55" ref="J230:J242">ROUND(H230*0.01,1)</f>
        <v>255</v>
      </c>
      <c r="K230" s="170">
        <v>0</v>
      </c>
      <c r="L230" s="3">
        <f aca="true" t="shared" si="56" ref="L230:L242">ROUND(0.0042*H230,1)</f>
        <v>107.1</v>
      </c>
      <c r="M230" s="15">
        <f aca="true" t="shared" si="57" ref="M230:M242">SUM(H230:L230)</f>
        <v>34526.299999999996</v>
      </c>
    </row>
    <row r="231" spans="1:13" ht="12.75">
      <c r="A231" s="355" t="s">
        <v>314</v>
      </c>
      <c r="B231" s="235">
        <v>12.66</v>
      </c>
      <c r="C231" s="189">
        <v>60</v>
      </c>
      <c r="D231" s="228">
        <v>23830</v>
      </c>
      <c r="E231" s="233">
        <v>14540</v>
      </c>
      <c r="F231" s="261">
        <v>22587.7</v>
      </c>
      <c r="G231" s="302">
        <v>2908</v>
      </c>
      <c r="H231" s="263">
        <f t="shared" si="53"/>
        <v>25495.7</v>
      </c>
      <c r="I231" s="264">
        <f t="shared" si="54"/>
        <v>8668.5</v>
      </c>
      <c r="J231" s="265">
        <f t="shared" si="55"/>
        <v>255</v>
      </c>
      <c r="K231" s="170">
        <v>0</v>
      </c>
      <c r="L231" s="3">
        <f t="shared" si="56"/>
        <v>107.1</v>
      </c>
      <c r="M231" s="15">
        <f t="shared" si="57"/>
        <v>34526.299999999996</v>
      </c>
    </row>
    <row r="232" spans="1:13" ht="12.75">
      <c r="A232" s="355" t="s">
        <v>210</v>
      </c>
      <c r="B232" s="235">
        <v>12.66</v>
      </c>
      <c r="C232" s="189">
        <v>60</v>
      </c>
      <c r="D232" s="228">
        <v>23830</v>
      </c>
      <c r="E232" s="233">
        <v>14540</v>
      </c>
      <c r="F232" s="261">
        <v>22587.7</v>
      </c>
      <c r="G232" s="302">
        <v>2908</v>
      </c>
      <c r="H232" s="263">
        <f t="shared" si="53"/>
        <v>25495.7</v>
      </c>
      <c r="I232" s="264">
        <f t="shared" si="54"/>
        <v>8668.5</v>
      </c>
      <c r="J232" s="265">
        <f t="shared" si="55"/>
        <v>255</v>
      </c>
      <c r="K232" s="170">
        <v>0</v>
      </c>
      <c r="L232" s="3">
        <f t="shared" si="56"/>
        <v>107.1</v>
      </c>
      <c r="M232" s="15">
        <f t="shared" si="57"/>
        <v>34526.299999999996</v>
      </c>
    </row>
    <row r="233" spans="1:13" ht="12.75">
      <c r="A233" s="355" t="s">
        <v>375</v>
      </c>
      <c r="B233" s="235">
        <v>12.66</v>
      </c>
      <c r="C233" s="189">
        <v>60</v>
      </c>
      <c r="D233" s="228">
        <v>23830</v>
      </c>
      <c r="E233" s="233">
        <v>14540</v>
      </c>
      <c r="F233" s="261">
        <v>22587.7</v>
      </c>
      <c r="G233" s="302">
        <v>2908</v>
      </c>
      <c r="H233" s="263">
        <f t="shared" si="53"/>
        <v>25495.7</v>
      </c>
      <c r="I233" s="264">
        <f t="shared" si="54"/>
        <v>8668.5</v>
      </c>
      <c r="J233" s="265">
        <f t="shared" si="55"/>
        <v>255</v>
      </c>
      <c r="K233" s="170">
        <v>0</v>
      </c>
      <c r="L233" s="3">
        <f t="shared" si="56"/>
        <v>107.1</v>
      </c>
      <c r="M233" s="15">
        <f t="shared" si="57"/>
        <v>34526.299999999996</v>
      </c>
    </row>
    <row r="234" spans="1:13" ht="12.75">
      <c r="A234" s="355" t="s">
        <v>316</v>
      </c>
      <c r="B234" s="235">
        <v>12.66</v>
      </c>
      <c r="C234" s="189">
        <v>60</v>
      </c>
      <c r="D234" s="228">
        <v>23830</v>
      </c>
      <c r="E234" s="233">
        <v>14540</v>
      </c>
      <c r="F234" s="261">
        <v>22587.7</v>
      </c>
      <c r="G234" s="302">
        <v>2908</v>
      </c>
      <c r="H234" s="263">
        <f t="shared" si="53"/>
        <v>25495.7</v>
      </c>
      <c r="I234" s="264">
        <f t="shared" si="54"/>
        <v>8668.5</v>
      </c>
      <c r="J234" s="265">
        <f t="shared" si="55"/>
        <v>255</v>
      </c>
      <c r="K234" s="170">
        <v>0</v>
      </c>
      <c r="L234" s="3">
        <f t="shared" si="56"/>
        <v>107.1</v>
      </c>
      <c r="M234" s="15">
        <f t="shared" si="57"/>
        <v>34526.299999999996</v>
      </c>
    </row>
    <row r="235" spans="1:13" ht="12.75">
      <c r="A235" s="355" t="s">
        <v>376</v>
      </c>
      <c r="B235" s="235">
        <v>12.66</v>
      </c>
      <c r="C235" s="189">
        <v>60</v>
      </c>
      <c r="D235" s="228">
        <v>23830</v>
      </c>
      <c r="E235" s="233">
        <v>14540</v>
      </c>
      <c r="F235" s="261">
        <v>22587.7</v>
      </c>
      <c r="G235" s="302">
        <v>2908</v>
      </c>
      <c r="H235" s="263">
        <f t="shared" si="53"/>
        <v>25495.7</v>
      </c>
      <c r="I235" s="264">
        <f t="shared" si="54"/>
        <v>8668.5</v>
      </c>
      <c r="J235" s="265">
        <f t="shared" si="55"/>
        <v>255</v>
      </c>
      <c r="K235" s="170">
        <v>0</v>
      </c>
      <c r="L235" s="3">
        <f t="shared" si="56"/>
        <v>107.1</v>
      </c>
      <c r="M235" s="15">
        <f t="shared" si="57"/>
        <v>34526.299999999996</v>
      </c>
    </row>
    <row r="236" spans="1:13" ht="12.75">
      <c r="A236" s="355" t="s">
        <v>319</v>
      </c>
      <c r="B236" s="235">
        <v>12.66</v>
      </c>
      <c r="C236" s="189">
        <v>60</v>
      </c>
      <c r="D236" s="228">
        <v>23830</v>
      </c>
      <c r="E236" s="233">
        <v>14540</v>
      </c>
      <c r="F236" s="261">
        <v>22587.7</v>
      </c>
      <c r="G236" s="302">
        <v>2908</v>
      </c>
      <c r="H236" s="263">
        <f t="shared" si="53"/>
        <v>25495.7</v>
      </c>
      <c r="I236" s="264">
        <f t="shared" si="54"/>
        <v>8668.5</v>
      </c>
      <c r="J236" s="265">
        <f t="shared" si="55"/>
        <v>255</v>
      </c>
      <c r="K236" s="170">
        <v>0</v>
      </c>
      <c r="L236" s="3">
        <f t="shared" si="56"/>
        <v>107.1</v>
      </c>
      <c r="M236" s="15">
        <f t="shared" si="57"/>
        <v>34526.299999999996</v>
      </c>
    </row>
    <row r="237" spans="1:13" ht="12.75">
      <c r="A237" s="355" t="s">
        <v>320</v>
      </c>
      <c r="B237" s="235">
        <v>12.66</v>
      </c>
      <c r="C237" s="189">
        <v>60</v>
      </c>
      <c r="D237" s="228">
        <v>23830</v>
      </c>
      <c r="E237" s="233">
        <v>14540</v>
      </c>
      <c r="F237" s="261">
        <v>22587.7</v>
      </c>
      <c r="G237" s="302">
        <v>2908</v>
      </c>
      <c r="H237" s="263">
        <f t="shared" si="53"/>
        <v>25495.7</v>
      </c>
      <c r="I237" s="264">
        <f t="shared" si="54"/>
        <v>8668.5</v>
      </c>
      <c r="J237" s="265">
        <f t="shared" si="55"/>
        <v>255</v>
      </c>
      <c r="K237" s="170">
        <v>0</v>
      </c>
      <c r="L237" s="3">
        <f t="shared" si="56"/>
        <v>107.1</v>
      </c>
      <c r="M237" s="15">
        <f t="shared" si="57"/>
        <v>34526.299999999996</v>
      </c>
    </row>
    <row r="238" spans="1:13" ht="12.75">
      <c r="A238" s="355" t="s">
        <v>325</v>
      </c>
      <c r="B238" s="235">
        <v>12.66</v>
      </c>
      <c r="C238" s="189">
        <v>60</v>
      </c>
      <c r="D238" s="228">
        <v>23830</v>
      </c>
      <c r="E238" s="233">
        <v>14540</v>
      </c>
      <c r="F238" s="261">
        <v>22587.7</v>
      </c>
      <c r="G238" s="302">
        <v>2908</v>
      </c>
      <c r="H238" s="263">
        <f t="shared" si="53"/>
        <v>25495.7</v>
      </c>
      <c r="I238" s="264">
        <f t="shared" si="54"/>
        <v>8668.5</v>
      </c>
      <c r="J238" s="265">
        <f t="shared" si="55"/>
        <v>255</v>
      </c>
      <c r="K238" s="170">
        <v>0</v>
      </c>
      <c r="L238" s="3">
        <f t="shared" si="56"/>
        <v>107.1</v>
      </c>
      <c r="M238" s="15">
        <f t="shared" si="57"/>
        <v>34526.299999999996</v>
      </c>
    </row>
    <row r="239" spans="1:13" ht="12.75">
      <c r="A239" s="355" t="s">
        <v>331</v>
      </c>
      <c r="B239" s="235">
        <v>12.66</v>
      </c>
      <c r="C239" s="189">
        <v>60</v>
      </c>
      <c r="D239" s="228">
        <v>23830</v>
      </c>
      <c r="E239" s="233">
        <v>14540</v>
      </c>
      <c r="F239" s="261">
        <v>22587.7</v>
      </c>
      <c r="G239" s="302">
        <v>2908</v>
      </c>
      <c r="H239" s="263">
        <f t="shared" si="53"/>
        <v>25495.7</v>
      </c>
      <c r="I239" s="264">
        <f t="shared" si="54"/>
        <v>8668.5</v>
      </c>
      <c r="J239" s="265">
        <f t="shared" si="55"/>
        <v>255</v>
      </c>
      <c r="K239" s="170">
        <v>0</v>
      </c>
      <c r="L239" s="3">
        <f t="shared" si="56"/>
        <v>107.1</v>
      </c>
      <c r="M239" s="15">
        <f t="shared" si="57"/>
        <v>34526.299999999996</v>
      </c>
    </row>
    <row r="240" spans="1:13" ht="12.75">
      <c r="A240" s="355" t="s">
        <v>332</v>
      </c>
      <c r="B240" s="235">
        <v>12.66</v>
      </c>
      <c r="C240" s="189">
        <v>60</v>
      </c>
      <c r="D240" s="228">
        <v>23830</v>
      </c>
      <c r="E240" s="233">
        <v>14540</v>
      </c>
      <c r="F240" s="261">
        <v>22587.7</v>
      </c>
      <c r="G240" s="302">
        <v>2908</v>
      </c>
      <c r="H240" s="263">
        <f t="shared" si="53"/>
        <v>25495.7</v>
      </c>
      <c r="I240" s="264">
        <f t="shared" si="54"/>
        <v>8668.5</v>
      </c>
      <c r="J240" s="265">
        <f t="shared" si="55"/>
        <v>255</v>
      </c>
      <c r="K240" s="170">
        <v>0</v>
      </c>
      <c r="L240" s="3">
        <f t="shared" si="56"/>
        <v>107.1</v>
      </c>
      <c r="M240" s="15">
        <f t="shared" si="57"/>
        <v>34526.299999999996</v>
      </c>
    </row>
    <row r="241" spans="1:13" ht="12.75">
      <c r="A241" s="355" t="s">
        <v>334</v>
      </c>
      <c r="B241" s="235">
        <v>12.66</v>
      </c>
      <c r="C241" s="189">
        <v>60</v>
      </c>
      <c r="D241" s="228">
        <v>23830</v>
      </c>
      <c r="E241" s="233">
        <v>14540</v>
      </c>
      <c r="F241" s="261">
        <v>22587.7</v>
      </c>
      <c r="G241" s="302">
        <v>2908</v>
      </c>
      <c r="H241" s="263">
        <f t="shared" si="53"/>
        <v>25495.7</v>
      </c>
      <c r="I241" s="264">
        <f t="shared" si="54"/>
        <v>8668.5</v>
      </c>
      <c r="J241" s="265">
        <f t="shared" si="55"/>
        <v>255</v>
      </c>
      <c r="K241" s="170">
        <v>0</v>
      </c>
      <c r="L241" s="3">
        <f t="shared" si="56"/>
        <v>107.1</v>
      </c>
      <c r="M241" s="15">
        <f t="shared" si="57"/>
        <v>34526.299999999996</v>
      </c>
    </row>
    <row r="242" spans="1:13" ht="12.75">
      <c r="A242" s="355" t="s">
        <v>274</v>
      </c>
      <c r="B242" s="235">
        <v>12.66</v>
      </c>
      <c r="C242" s="189">
        <v>60</v>
      </c>
      <c r="D242" s="228">
        <v>23830</v>
      </c>
      <c r="E242" s="233">
        <v>14540</v>
      </c>
      <c r="F242" s="261">
        <v>22587.7</v>
      </c>
      <c r="G242" s="302">
        <v>2908</v>
      </c>
      <c r="H242" s="263">
        <f t="shared" si="53"/>
        <v>25495.7</v>
      </c>
      <c r="I242" s="264">
        <f t="shared" si="54"/>
        <v>8668.5</v>
      </c>
      <c r="J242" s="265">
        <f t="shared" si="55"/>
        <v>255</v>
      </c>
      <c r="K242" s="170">
        <v>0</v>
      </c>
      <c r="L242" s="3">
        <f t="shared" si="56"/>
        <v>107.1</v>
      </c>
      <c r="M242" s="15">
        <f t="shared" si="57"/>
        <v>34526.299999999996</v>
      </c>
    </row>
    <row r="243" spans="1:13" ht="12.75">
      <c r="A243" s="354" t="s">
        <v>120</v>
      </c>
      <c r="B243" s="255"/>
      <c r="C243" s="191"/>
      <c r="D243" s="221"/>
      <c r="E243" s="214"/>
      <c r="F243" s="256"/>
      <c r="G243" s="301"/>
      <c r="H243" s="258"/>
      <c r="I243" s="259"/>
      <c r="J243" s="260"/>
      <c r="K243" s="169"/>
      <c r="L243" s="181"/>
      <c r="M243" s="14"/>
    </row>
    <row r="244" spans="1:13" ht="12.75">
      <c r="A244" s="18" t="s">
        <v>120</v>
      </c>
      <c r="B244" s="255"/>
      <c r="C244" s="191"/>
      <c r="D244" s="221"/>
      <c r="E244" s="214"/>
      <c r="F244" s="256"/>
      <c r="G244" s="257"/>
      <c r="H244" s="258"/>
      <c r="I244" s="259"/>
      <c r="J244" s="303"/>
      <c r="K244" s="169"/>
      <c r="L244" s="181"/>
      <c r="M244" s="14"/>
    </row>
    <row r="245" spans="1:13" ht="12.75">
      <c r="A245" s="31" t="s">
        <v>403</v>
      </c>
      <c r="B245" s="255"/>
      <c r="C245" s="191"/>
      <c r="D245" s="214"/>
      <c r="E245" s="214"/>
      <c r="F245" s="256"/>
      <c r="G245" s="257"/>
      <c r="H245" s="258"/>
      <c r="I245" s="259"/>
      <c r="J245" s="303"/>
      <c r="K245" s="344"/>
      <c r="L245" s="181"/>
      <c r="M245" s="14"/>
    </row>
    <row r="246" spans="1:13" ht="12.75">
      <c r="A246" s="347" t="s">
        <v>299</v>
      </c>
      <c r="B246" s="234">
        <v>12.96</v>
      </c>
      <c r="C246" s="250">
        <v>49</v>
      </c>
      <c r="D246" s="242">
        <v>25980</v>
      </c>
      <c r="E246" s="195">
        <v>14540</v>
      </c>
      <c r="F246" s="246">
        <v>24055.6</v>
      </c>
      <c r="G246" s="304">
        <v>3560.8</v>
      </c>
      <c r="H246" s="252">
        <f>SUM(F246:G246)</f>
        <v>27616.399999999998</v>
      </c>
      <c r="I246" s="248">
        <f>ROUND(H246*0.34,1)</f>
        <v>9389.6</v>
      </c>
      <c r="J246" s="249">
        <f>ROUND(H246*0.01,1)</f>
        <v>276.2</v>
      </c>
      <c r="K246" s="170">
        <v>570</v>
      </c>
      <c r="L246" s="336">
        <f>ROUND(0.0042*H246,1)</f>
        <v>116</v>
      </c>
      <c r="M246" s="16">
        <f>SUM(H246:L246)</f>
        <v>37968.2</v>
      </c>
    </row>
    <row r="247" spans="1:13" ht="12.75">
      <c r="A247" s="32" t="s">
        <v>120</v>
      </c>
      <c r="B247" s="255"/>
      <c r="C247" s="191"/>
      <c r="D247" s="221"/>
      <c r="E247" s="214"/>
      <c r="F247" s="256"/>
      <c r="G247" s="257"/>
      <c r="H247" s="258"/>
      <c r="I247" s="259"/>
      <c r="J247" s="303"/>
      <c r="K247" s="169"/>
      <c r="L247" s="181"/>
      <c r="M247" s="14"/>
    </row>
    <row r="248" spans="1:13" ht="12.75">
      <c r="A248" s="27" t="s">
        <v>120</v>
      </c>
      <c r="B248" s="255"/>
      <c r="C248" s="188"/>
      <c r="D248" s="221"/>
      <c r="E248" s="214"/>
      <c r="F248" s="256"/>
      <c r="G248" s="301"/>
      <c r="H248" s="258"/>
      <c r="I248" s="259"/>
      <c r="J248" s="260"/>
      <c r="K248" s="169"/>
      <c r="L248" s="181"/>
      <c r="M248" s="14"/>
    </row>
    <row r="249" spans="1:13" ht="12.75">
      <c r="A249" s="31" t="s">
        <v>404</v>
      </c>
      <c r="B249" s="255"/>
      <c r="C249" s="191"/>
      <c r="D249" s="221"/>
      <c r="E249" s="214"/>
      <c r="F249" s="256"/>
      <c r="G249" s="257"/>
      <c r="H249" s="258"/>
      <c r="I249" s="259"/>
      <c r="J249" s="260"/>
      <c r="K249" s="169"/>
      <c r="L249" s="181"/>
      <c r="M249" s="14"/>
    </row>
    <row r="250" spans="1:13" ht="12.75">
      <c r="A250" s="33" t="s">
        <v>50</v>
      </c>
      <c r="B250" s="226">
        <v>11.21</v>
      </c>
      <c r="C250" s="191">
        <v>37</v>
      </c>
      <c r="D250" s="221">
        <v>26210</v>
      </c>
      <c r="E250" s="214">
        <v>14540</v>
      </c>
      <c r="F250" s="256">
        <v>28057.1</v>
      </c>
      <c r="G250" s="257">
        <v>4715.7</v>
      </c>
      <c r="H250" s="258">
        <f aca="true" t="shared" si="58" ref="H250:H259">SUM(F250:G250)</f>
        <v>32772.799999999996</v>
      </c>
      <c r="I250" s="259">
        <f aca="true" t="shared" si="59" ref="I250:I259">ROUND(H250*0.34,1)</f>
        <v>11142.8</v>
      </c>
      <c r="J250" s="260">
        <f aca="true" t="shared" si="60" ref="J250:J259">ROUND(H250*0.01,1)</f>
        <v>327.7</v>
      </c>
      <c r="K250" s="169">
        <v>530</v>
      </c>
      <c r="L250" s="181">
        <f aca="true" t="shared" si="61" ref="L250:L259">ROUND(0.0042*H250,1)</f>
        <v>137.6</v>
      </c>
      <c r="M250" s="14">
        <f aca="true" t="shared" si="62" ref="M250:M259">SUM(H250:L250)</f>
        <v>44910.89999999999</v>
      </c>
    </row>
    <row r="251" spans="1:13" ht="12.75">
      <c r="A251" s="11" t="s">
        <v>36</v>
      </c>
      <c r="B251" s="234">
        <v>11.21</v>
      </c>
      <c r="C251" s="190">
        <v>37</v>
      </c>
      <c r="D251" s="242">
        <v>26210</v>
      </c>
      <c r="E251" s="195">
        <v>14540</v>
      </c>
      <c r="F251" s="246">
        <v>28057.1</v>
      </c>
      <c r="G251" s="244">
        <v>4715.7</v>
      </c>
      <c r="H251" s="247">
        <f t="shared" si="58"/>
        <v>32772.799999999996</v>
      </c>
      <c r="I251" s="248">
        <f t="shared" si="59"/>
        <v>11142.8</v>
      </c>
      <c r="J251" s="249">
        <f t="shared" si="60"/>
        <v>327.7</v>
      </c>
      <c r="K251" s="335">
        <v>530</v>
      </c>
      <c r="L251" s="336">
        <f t="shared" si="61"/>
        <v>137.6</v>
      </c>
      <c r="M251" s="16">
        <f t="shared" si="62"/>
        <v>44910.89999999999</v>
      </c>
    </row>
    <row r="252" spans="1:13" ht="12.75">
      <c r="A252" s="11" t="s">
        <v>304</v>
      </c>
      <c r="B252" s="234">
        <v>11.9</v>
      </c>
      <c r="C252" s="190">
        <v>32</v>
      </c>
      <c r="D252" s="242">
        <v>26210</v>
      </c>
      <c r="E252" s="195">
        <v>14540</v>
      </c>
      <c r="F252" s="246">
        <v>26430.3</v>
      </c>
      <c r="G252" s="244">
        <v>5452.5</v>
      </c>
      <c r="H252" s="247">
        <f t="shared" si="58"/>
        <v>31882.8</v>
      </c>
      <c r="I252" s="248">
        <f t="shared" si="59"/>
        <v>10840.2</v>
      </c>
      <c r="J252" s="249">
        <f t="shared" si="60"/>
        <v>318.8</v>
      </c>
      <c r="K252" s="335">
        <v>530</v>
      </c>
      <c r="L252" s="336">
        <f t="shared" si="61"/>
        <v>133.9</v>
      </c>
      <c r="M252" s="16">
        <f t="shared" si="62"/>
        <v>43705.700000000004</v>
      </c>
    </row>
    <row r="253" spans="1:13" ht="12.75">
      <c r="A253" s="186" t="s">
        <v>396</v>
      </c>
      <c r="B253" s="234">
        <v>11</v>
      </c>
      <c r="C253" s="190">
        <v>29</v>
      </c>
      <c r="D253" s="242">
        <v>26210</v>
      </c>
      <c r="E253" s="195">
        <v>14540</v>
      </c>
      <c r="F253" s="246">
        <v>28592.7</v>
      </c>
      <c r="G253" s="244">
        <v>6016.6</v>
      </c>
      <c r="H253" s="247">
        <f t="shared" si="58"/>
        <v>34609.3</v>
      </c>
      <c r="I253" s="248">
        <f t="shared" si="59"/>
        <v>11767.2</v>
      </c>
      <c r="J253" s="249">
        <f t="shared" si="60"/>
        <v>346.1</v>
      </c>
      <c r="K253" s="335">
        <v>530</v>
      </c>
      <c r="L253" s="336">
        <f t="shared" si="61"/>
        <v>145.4</v>
      </c>
      <c r="M253" s="16">
        <f t="shared" si="62"/>
        <v>47398</v>
      </c>
    </row>
    <row r="254" spans="1:13" ht="12.75">
      <c r="A254" s="11" t="s">
        <v>300</v>
      </c>
      <c r="B254" s="234">
        <v>10.06</v>
      </c>
      <c r="C254" s="250">
        <v>49</v>
      </c>
      <c r="D254" s="242">
        <v>26210</v>
      </c>
      <c r="E254" s="195">
        <v>14540</v>
      </c>
      <c r="F254" s="246">
        <v>31264.4</v>
      </c>
      <c r="G254" s="244">
        <v>3560.8</v>
      </c>
      <c r="H254" s="247">
        <f t="shared" si="58"/>
        <v>34825.200000000004</v>
      </c>
      <c r="I254" s="248">
        <f t="shared" si="59"/>
        <v>11840.6</v>
      </c>
      <c r="J254" s="249">
        <f t="shared" si="60"/>
        <v>348.3</v>
      </c>
      <c r="K254" s="335">
        <v>530</v>
      </c>
      <c r="L254" s="336">
        <f t="shared" si="61"/>
        <v>146.3</v>
      </c>
      <c r="M254" s="16">
        <f t="shared" si="62"/>
        <v>47690.40000000001</v>
      </c>
    </row>
    <row r="255" spans="1:13" ht="12.75">
      <c r="A255" s="186" t="s">
        <v>303</v>
      </c>
      <c r="B255" s="234">
        <v>10.23</v>
      </c>
      <c r="C255" s="250">
        <v>49</v>
      </c>
      <c r="D255" s="242">
        <v>26210</v>
      </c>
      <c r="E255" s="195">
        <v>14540</v>
      </c>
      <c r="F255" s="246">
        <v>30744.9</v>
      </c>
      <c r="G255" s="244">
        <v>3560.8</v>
      </c>
      <c r="H255" s="247">
        <f t="shared" si="58"/>
        <v>34305.700000000004</v>
      </c>
      <c r="I255" s="248">
        <f t="shared" si="59"/>
        <v>11663.9</v>
      </c>
      <c r="J255" s="249">
        <f t="shared" si="60"/>
        <v>343.1</v>
      </c>
      <c r="K255" s="335">
        <v>530</v>
      </c>
      <c r="L255" s="336">
        <f t="shared" si="61"/>
        <v>144.1</v>
      </c>
      <c r="M255" s="16">
        <f t="shared" si="62"/>
        <v>46986.8</v>
      </c>
    </row>
    <row r="256" spans="1:13" ht="12.75">
      <c r="A256" s="186" t="s">
        <v>301</v>
      </c>
      <c r="B256" s="234">
        <v>10.23</v>
      </c>
      <c r="C256" s="250">
        <v>49</v>
      </c>
      <c r="D256" s="242">
        <v>26210</v>
      </c>
      <c r="E256" s="195">
        <v>14540</v>
      </c>
      <c r="F256" s="246">
        <v>30744.9</v>
      </c>
      <c r="G256" s="244">
        <v>3560.8</v>
      </c>
      <c r="H256" s="247">
        <f t="shared" si="58"/>
        <v>34305.700000000004</v>
      </c>
      <c r="I256" s="248">
        <f t="shared" si="59"/>
        <v>11663.9</v>
      </c>
      <c r="J256" s="249">
        <f t="shared" si="60"/>
        <v>343.1</v>
      </c>
      <c r="K256" s="335">
        <v>530</v>
      </c>
      <c r="L256" s="336">
        <f t="shared" si="61"/>
        <v>144.1</v>
      </c>
      <c r="M256" s="16">
        <f t="shared" si="62"/>
        <v>46986.8</v>
      </c>
    </row>
    <row r="257" spans="1:13" ht="12.75">
      <c r="A257" s="186" t="s">
        <v>302</v>
      </c>
      <c r="B257" s="234">
        <v>10.23</v>
      </c>
      <c r="C257" s="250">
        <v>49</v>
      </c>
      <c r="D257" s="242">
        <v>26210</v>
      </c>
      <c r="E257" s="195">
        <v>14540</v>
      </c>
      <c r="F257" s="246">
        <v>30744.9</v>
      </c>
      <c r="G257" s="244">
        <v>3560.8</v>
      </c>
      <c r="H257" s="247">
        <f t="shared" si="58"/>
        <v>34305.700000000004</v>
      </c>
      <c r="I257" s="248">
        <f t="shared" si="59"/>
        <v>11663.9</v>
      </c>
      <c r="J257" s="249">
        <f t="shared" si="60"/>
        <v>343.1</v>
      </c>
      <c r="K257" s="335">
        <v>530</v>
      </c>
      <c r="L257" s="336">
        <f t="shared" si="61"/>
        <v>144.1</v>
      </c>
      <c r="M257" s="16">
        <f t="shared" si="62"/>
        <v>46986.8</v>
      </c>
    </row>
    <row r="258" spans="1:13" ht="12.75">
      <c r="A258" s="11" t="s">
        <v>37</v>
      </c>
      <c r="B258" s="234">
        <v>10.23</v>
      </c>
      <c r="C258" s="250">
        <v>49</v>
      </c>
      <c r="D258" s="242">
        <v>26210</v>
      </c>
      <c r="E258" s="195">
        <v>14540</v>
      </c>
      <c r="F258" s="246">
        <v>30744.9</v>
      </c>
      <c r="G258" s="244">
        <v>3560.8</v>
      </c>
      <c r="H258" s="247">
        <f t="shared" si="58"/>
        <v>34305.700000000004</v>
      </c>
      <c r="I258" s="248">
        <f t="shared" si="59"/>
        <v>11663.9</v>
      </c>
      <c r="J258" s="249">
        <f t="shared" si="60"/>
        <v>343.1</v>
      </c>
      <c r="K258" s="335">
        <v>530</v>
      </c>
      <c r="L258" s="336">
        <f t="shared" si="61"/>
        <v>144.1</v>
      </c>
      <c r="M258" s="16">
        <f t="shared" si="62"/>
        <v>46986.8</v>
      </c>
    </row>
    <row r="259" spans="1:13" ht="12.75">
      <c r="A259" s="11" t="s">
        <v>276</v>
      </c>
      <c r="B259" s="305">
        <v>11.9</v>
      </c>
      <c r="C259" s="250">
        <v>49</v>
      </c>
      <c r="D259" s="242">
        <v>26210</v>
      </c>
      <c r="E259" s="195">
        <v>14540</v>
      </c>
      <c r="F259" s="246">
        <v>26430.3</v>
      </c>
      <c r="G259" s="244">
        <v>3560.8</v>
      </c>
      <c r="H259" s="247">
        <f t="shared" si="58"/>
        <v>29991.1</v>
      </c>
      <c r="I259" s="248">
        <f t="shared" si="59"/>
        <v>10197</v>
      </c>
      <c r="J259" s="249">
        <f t="shared" si="60"/>
        <v>299.9</v>
      </c>
      <c r="K259" s="335">
        <v>530</v>
      </c>
      <c r="L259" s="336">
        <f t="shared" si="61"/>
        <v>126</v>
      </c>
      <c r="M259" s="16">
        <f t="shared" si="62"/>
        <v>41144</v>
      </c>
    </row>
    <row r="260" spans="1:13" ht="12.75">
      <c r="A260" s="34" t="s">
        <v>1</v>
      </c>
      <c r="B260" s="268"/>
      <c r="C260" s="269"/>
      <c r="D260" s="221"/>
      <c r="E260" s="214"/>
      <c r="F260" s="256"/>
      <c r="G260" s="257"/>
      <c r="H260" s="258"/>
      <c r="I260" s="259"/>
      <c r="J260" s="303"/>
      <c r="K260" s="169"/>
      <c r="L260" s="181"/>
      <c r="M260" s="14"/>
    </row>
    <row r="261" spans="1:13" ht="12.75">
      <c r="A261" s="22" t="s">
        <v>3</v>
      </c>
      <c r="B261" s="261">
        <v>2390</v>
      </c>
      <c r="C261" s="359">
        <v>7650</v>
      </c>
      <c r="D261" s="233">
        <v>25833</v>
      </c>
      <c r="E261" s="233">
        <v>18000</v>
      </c>
      <c r="F261" s="261">
        <v>129.7</v>
      </c>
      <c r="G261" s="262">
        <v>28.2</v>
      </c>
      <c r="H261" s="307">
        <f>SUM(F261:G261)</f>
        <v>157.89999999999998</v>
      </c>
      <c r="I261" s="264">
        <f>ROUND(H261*0.34,1)</f>
        <v>53.7</v>
      </c>
      <c r="J261" s="265">
        <f>ROUND(H261*0.01,1)</f>
        <v>1.6</v>
      </c>
      <c r="K261" s="170">
        <v>6</v>
      </c>
      <c r="L261" s="3">
        <f>ROUND(0.0042*H261,1)</f>
        <v>0.7</v>
      </c>
      <c r="M261" s="15">
        <f>SUM(H261:L261)</f>
        <v>219.89999999999995</v>
      </c>
    </row>
    <row r="262" spans="1:13" ht="12.75">
      <c r="A262" s="22" t="s">
        <v>4</v>
      </c>
      <c r="B262" s="261">
        <v>213</v>
      </c>
      <c r="C262" s="306">
        <v>1500</v>
      </c>
      <c r="D262" s="242">
        <v>25833</v>
      </c>
      <c r="E262" s="233">
        <v>18000</v>
      </c>
      <c r="F262" s="261">
        <v>1455.4</v>
      </c>
      <c r="G262" s="262">
        <v>144</v>
      </c>
      <c r="H262" s="263">
        <f>SUM(F262:G262)</f>
        <v>1599.4</v>
      </c>
      <c r="I262" s="259">
        <f>ROUND(H262*0.34,1)</f>
        <v>543.8</v>
      </c>
      <c r="J262" s="265">
        <f>ROUND(H262*0.01,1)</f>
        <v>16</v>
      </c>
      <c r="K262" s="169">
        <v>34</v>
      </c>
      <c r="L262" s="181">
        <f>ROUND(0.0042*H262,1)</f>
        <v>6.7</v>
      </c>
      <c r="M262" s="15">
        <f>SUM(H262:L262)</f>
        <v>2199.8999999999996</v>
      </c>
    </row>
    <row r="263" spans="1:13" ht="12.75">
      <c r="A263" s="22" t="s">
        <v>5</v>
      </c>
      <c r="B263" s="234">
        <v>700</v>
      </c>
      <c r="C263" s="306">
        <v>1540</v>
      </c>
      <c r="D263" s="242">
        <v>23430</v>
      </c>
      <c r="E263" s="195">
        <v>13820</v>
      </c>
      <c r="F263" s="246">
        <v>401.7</v>
      </c>
      <c r="G263" s="244">
        <v>107.7</v>
      </c>
      <c r="H263" s="247">
        <f>SUM(F263:G263)</f>
        <v>509.4</v>
      </c>
      <c r="I263" s="248">
        <f>ROUND(H263*0.34,1)</f>
        <v>173.2</v>
      </c>
      <c r="J263" s="249">
        <f>ROUND(H263*0.01,1)</f>
        <v>5.1</v>
      </c>
      <c r="K263" s="335">
        <v>6</v>
      </c>
      <c r="L263" s="336">
        <f>ROUND(0.0042*H263,1)</f>
        <v>2.1</v>
      </c>
      <c r="M263" s="16">
        <f>SUM(H263:L263)</f>
        <v>695.8</v>
      </c>
    </row>
    <row r="264" spans="1:13" ht="12.75">
      <c r="A264" s="27" t="s">
        <v>120</v>
      </c>
      <c r="B264" s="255"/>
      <c r="C264" s="191"/>
      <c r="D264" s="221"/>
      <c r="E264" s="214"/>
      <c r="F264" s="256"/>
      <c r="G264" s="257"/>
      <c r="H264" s="258"/>
      <c r="I264" s="259"/>
      <c r="J264" s="303"/>
      <c r="K264" s="169"/>
      <c r="L264" s="181"/>
      <c r="M264" s="14"/>
    </row>
    <row r="265" spans="1:13" ht="12.75">
      <c r="A265" s="27" t="s">
        <v>120</v>
      </c>
      <c r="B265" s="255"/>
      <c r="C265" s="191"/>
      <c r="D265" s="221"/>
      <c r="E265" s="214"/>
      <c r="F265" s="256"/>
      <c r="G265" s="257"/>
      <c r="H265" s="258"/>
      <c r="I265" s="259"/>
      <c r="J265" s="303"/>
      <c r="K265" s="169"/>
      <c r="L265" s="181"/>
      <c r="M265" s="14"/>
    </row>
    <row r="266" spans="1:13" ht="12.75">
      <c r="A266" s="31" t="s">
        <v>72</v>
      </c>
      <c r="B266" s="255"/>
      <c r="C266" s="191"/>
      <c r="D266" s="221"/>
      <c r="E266" s="214"/>
      <c r="F266" s="256"/>
      <c r="G266" s="257"/>
      <c r="H266" s="258"/>
      <c r="I266" s="259"/>
      <c r="J266" s="303"/>
      <c r="K266" s="169"/>
      <c r="L266" s="181"/>
      <c r="M266" s="14"/>
    </row>
    <row r="267" spans="1:13" ht="12.75">
      <c r="A267" s="31" t="s">
        <v>79</v>
      </c>
      <c r="B267" s="255"/>
      <c r="C267" s="191"/>
      <c r="D267" s="221"/>
      <c r="E267" s="214"/>
      <c r="F267" s="256"/>
      <c r="G267" s="257"/>
      <c r="H267" s="258"/>
      <c r="I267" s="259"/>
      <c r="J267" s="303"/>
      <c r="K267" s="169"/>
      <c r="L267" s="181"/>
      <c r="M267" s="14"/>
    </row>
    <row r="268" spans="1:13" ht="12.75">
      <c r="A268" s="22" t="s">
        <v>286</v>
      </c>
      <c r="B268" s="226">
        <v>25</v>
      </c>
      <c r="C268" s="189">
        <v>144</v>
      </c>
      <c r="D268" s="233">
        <v>22500</v>
      </c>
      <c r="E268" s="233">
        <v>11480</v>
      </c>
      <c r="F268" s="261">
        <v>10800</v>
      </c>
      <c r="G268" s="262">
        <v>956.7</v>
      </c>
      <c r="H268" s="307">
        <f aca="true" t="shared" si="63" ref="H268:H280">SUM(F268:G268)</f>
        <v>11756.7</v>
      </c>
      <c r="I268" s="264">
        <f aca="true" t="shared" si="64" ref="I268:I273">ROUND(H268*0.34,1)</f>
        <v>3997.3</v>
      </c>
      <c r="J268" s="265">
        <f aca="true" t="shared" si="65" ref="J268:J273">ROUND(H268*0.01,1)</f>
        <v>117.6</v>
      </c>
      <c r="K268" s="170">
        <v>80</v>
      </c>
      <c r="L268" s="3">
        <f aca="true" t="shared" si="66" ref="L268:L273">ROUND(0.0042*H268,1)</f>
        <v>49.4</v>
      </c>
      <c r="M268" s="15">
        <f aca="true" t="shared" si="67" ref="M268:M273">SUM(H268:L268)</f>
        <v>16001</v>
      </c>
    </row>
    <row r="269" spans="1:13" ht="12.75">
      <c r="A269" s="22" t="s">
        <v>65</v>
      </c>
      <c r="B269" s="226">
        <v>8.33</v>
      </c>
      <c r="C269" s="189">
        <v>52</v>
      </c>
      <c r="D269" s="232">
        <v>22500</v>
      </c>
      <c r="E269" s="233">
        <v>11480</v>
      </c>
      <c r="F269" s="246">
        <v>32413</v>
      </c>
      <c r="G269" s="244">
        <v>2649.2</v>
      </c>
      <c r="H269" s="247">
        <f>SUM(F269:G269)</f>
        <v>35062.2</v>
      </c>
      <c r="I269" s="248">
        <f t="shared" si="64"/>
        <v>11921.1</v>
      </c>
      <c r="J269" s="249">
        <f t="shared" si="65"/>
        <v>350.6</v>
      </c>
      <c r="K269" s="170">
        <v>220</v>
      </c>
      <c r="L269" s="3">
        <f t="shared" si="66"/>
        <v>147.3</v>
      </c>
      <c r="M269" s="16">
        <f t="shared" si="67"/>
        <v>47701.2</v>
      </c>
    </row>
    <row r="270" spans="1:13" ht="12.75">
      <c r="A270" s="22" t="s">
        <v>287</v>
      </c>
      <c r="B270" s="234">
        <v>19.3</v>
      </c>
      <c r="C270" s="189">
        <v>122</v>
      </c>
      <c r="D270" s="195">
        <v>26310</v>
      </c>
      <c r="E270" s="195">
        <v>13010</v>
      </c>
      <c r="F270" s="246">
        <v>16358.5</v>
      </c>
      <c r="G270" s="244">
        <v>1279.7</v>
      </c>
      <c r="H270" s="247">
        <f t="shared" si="63"/>
        <v>17638.2</v>
      </c>
      <c r="I270" s="248">
        <f t="shared" si="64"/>
        <v>5997</v>
      </c>
      <c r="J270" s="249">
        <f t="shared" si="65"/>
        <v>176.4</v>
      </c>
      <c r="K270" s="335">
        <v>220</v>
      </c>
      <c r="L270" s="336">
        <f t="shared" si="66"/>
        <v>74.1</v>
      </c>
      <c r="M270" s="16">
        <f t="shared" si="67"/>
        <v>24105.7</v>
      </c>
    </row>
    <row r="271" spans="1:13" ht="12.75">
      <c r="A271" s="22" t="s">
        <v>288</v>
      </c>
      <c r="B271" s="234">
        <v>13.9</v>
      </c>
      <c r="C271" s="189">
        <v>122</v>
      </c>
      <c r="D271" s="195">
        <v>26310</v>
      </c>
      <c r="E271" s="195">
        <v>13010</v>
      </c>
      <c r="F271" s="246">
        <v>22713.7</v>
      </c>
      <c r="G271" s="244">
        <v>1279.7</v>
      </c>
      <c r="H271" s="247">
        <f t="shared" si="63"/>
        <v>23993.4</v>
      </c>
      <c r="I271" s="248">
        <f t="shared" si="64"/>
        <v>8157.8</v>
      </c>
      <c r="J271" s="249">
        <f t="shared" si="65"/>
        <v>239.9</v>
      </c>
      <c r="K271" s="335">
        <v>220</v>
      </c>
      <c r="L271" s="336">
        <f t="shared" si="66"/>
        <v>100.8</v>
      </c>
      <c r="M271" s="16">
        <f t="shared" si="67"/>
        <v>32711.9</v>
      </c>
    </row>
    <row r="272" spans="1:13" ht="12.75">
      <c r="A272" s="22" t="s">
        <v>278</v>
      </c>
      <c r="B272" s="226">
        <v>9.65</v>
      </c>
      <c r="C272" s="189">
        <v>122</v>
      </c>
      <c r="D272" s="195">
        <v>26310</v>
      </c>
      <c r="E272" s="195">
        <v>13010</v>
      </c>
      <c r="F272" s="246">
        <v>32717.1</v>
      </c>
      <c r="G272" s="244">
        <v>1279.7</v>
      </c>
      <c r="H272" s="247">
        <f>SUM(F272:G272)</f>
        <v>33996.799999999996</v>
      </c>
      <c r="I272" s="248">
        <f t="shared" si="64"/>
        <v>11558.9</v>
      </c>
      <c r="J272" s="249">
        <f t="shared" si="65"/>
        <v>340</v>
      </c>
      <c r="K272" s="335">
        <v>220</v>
      </c>
      <c r="L272" s="336">
        <f t="shared" si="66"/>
        <v>142.8</v>
      </c>
      <c r="M272" s="16">
        <f t="shared" si="67"/>
        <v>46258.5</v>
      </c>
    </row>
    <row r="273" spans="1:13" ht="12.75">
      <c r="A273" s="22" t="s">
        <v>279</v>
      </c>
      <c r="B273" s="226">
        <v>6.95</v>
      </c>
      <c r="C273" s="189">
        <v>122</v>
      </c>
      <c r="D273" s="195">
        <v>26310</v>
      </c>
      <c r="E273" s="195">
        <v>13010</v>
      </c>
      <c r="F273" s="246">
        <v>45427.3</v>
      </c>
      <c r="G273" s="244">
        <v>1279.7</v>
      </c>
      <c r="H273" s="247">
        <f>SUM(F273:G273)</f>
        <v>46707</v>
      </c>
      <c r="I273" s="248">
        <f t="shared" si="64"/>
        <v>15880.4</v>
      </c>
      <c r="J273" s="249">
        <f t="shared" si="65"/>
        <v>467.1</v>
      </c>
      <c r="K273" s="335">
        <v>220</v>
      </c>
      <c r="L273" s="336">
        <f t="shared" si="66"/>
        <v>196.2</v>
      </c>
      <c r="M273" s="16">
        <f t="shared" si="67"/>
        <v>63470.7</v>
      </c>
    </row>
    <row r="274" spans="1:13" ht="12.75">
      <c r="A274" s="22" t="s">
        <v>298</v>
      </c>
      <c r="B274" s="240" t="s">
        <v>124</v>
      </c>
      <c r="C274" s="241"/>
      <c r="D274" s="242"/>
      <c r="E274" s="242"/>
      <c r="F274" s="243"/>
      <c r="G274" s="244"/>
      <c r="H274" s="245"/>
      <c r="I274" s="243"/>
      <c r="J274" s="243"/>
      <c r="K274" s="335"/>
      <c r="L274" s="336"/>
      <c r="M274" s="16"/>
    </row>
    <row r="275" spans="1:13" ht="12.75">
      <c r="A275" s="22" t="s">
        <v>53</v>
      </c>
      <c r="B275" s="234">
        <v>12.5</v>
      </c>
      <c r="C275" s="190">
        <v>61</v>
      </c>
      <c r="D275" s="232">
        <v>22500</v>
      </c>
      <c r="E275" s="233">
        <v>11480</v>
      </c>
      <c r="F275" s="246">
        <v>21600</v>
      </c>
      <c r="G275" s="244">
        <v>2258.4</v>
      </c>
      <c r="H275" s="247">
        <f t="shared" si="63"/>
        <v>23858.4</v>
      </c>
      <c r="I275" s="248">
        <f aca="true" t="shared" si="68" ref="I275:I280">ROUND(H275*0.34,1)</f>
        <v>8111.9</v>
      </c>
      <c r="J275" s="249">
        <f aca="true" t="shared" si="69" ref="J275:J280">ROUND(H275*0.01,1)</f>
        <v>238.6</v>
      </c>
      <c r="K275" s="170">
        <v>150</v>
      </c>
      <c r="L275" s="336">
        <f aca="true" t="shared" si="70" ref="L275:L280">ROUND(0.0042*H275,1)</f>
        <v>100.2</v>
      </c>
      <c r="M275" s="16">
        <f aca="true" t="shared" si="71" ref="M275:M280">SUM(H275:L275)</f>
        <v>32459.100000000002</v>
      </c>
    </row>
    <row r="276" spans="1:13" ht="12.75">
      <c r="A276" s="22" t="s">
        <v>289</v>
      </c>
      <c r="B276" s="226">
        <v>3.33</v>
      </c>
      <c r="C276" s="189">
        <v>52</v>
      </c>
      <c r="D276" s="232">
        <v>22500</v>
      </c>
      <c r="E276" s="233">
        <v>11480</v>
      </c>
      <c r="F276" s="246">
        <v>81081.1</v>
      </c>
      <c r="G276" s="244">
        <v>2649.2</v>
      </c>
      <c r="H276" s="247">
        <f>SUM(F276:G276)</f>
        <v>83730.3</v>
      </c>
      <c r="I276" s="248">
        <f t="shared" si="68"/>
        <v>28468.3</v>
      </c>
      <c r="J276" s="249">
        <f t="shared" si="69"/>
        <v>837.3</v>
      </c>
      <c r="K276" s="170">
        <v>220</v>
      </c>
      <c r="L276" s="336">
        <f t="shared" si="70"/>
        <v>351.7</v>
      </c>
      <c r="M276" s="16">
        <f t="shared" si="71"/>
        <v>113607.6</v>
      </c>
    </row>
    <row r="277" spans="1:13" ht="12.75">
      <c r="A277" s="22" t="s">
        <v>66</v>
      </c>
      <c r="B277" s="234">
        <v>19.3</v>
      </c>
      <c r="C277" s="190">
        <v>61</v>
      </c>
      <c r="D277" s="195">
        <v>26310</v>
      </c>
      <c r="E277" s="195">
        <v>13010</v>
      </c>
      <c r="F277" s="246">
        <v>16358.5</v>
      </c>
      <c r="G277" s="244">
        <v>2559.3</v>
      </c>
      <c r="H277" s="247">
        <f t="shared" si="63"/>
        <v>18917.8</v>
      </c>
      <c r="I277" s="248">
        <f t="shared" si="68"/>
        <v>6432.1</v>
      </c>
      <c r="J277" s="249">
        <f t="shared" si="69"/>
        <v>189.2</v>
      </c>
      <c r="K277" s="335">
        <v>440</v>
      </c>
      <c r="L277" s="336">
        <f t="shared" si="70"/>
        <v>79.5</v>
      </c>
      <c r="M277" s="16">
        <f t="shared" si="71"/>
        <v>26058.600000000002</v>
      </c>
    </row>
    <row r="278" spans="1:13" ht="12.75">
      <c r="A278" s="22" t="s">
        <v>67</v>
      </c>
      <c r="B278" s="234">
        <v>13.9</v>
      </c>
      <c r="C278" s="190">
        <v>61</v>
      </c>
      <c r="D278" s="195">
        <v>26310</v>
      </c>
      <c r="E278" s="195">
        <v>13010</v>
      </c>
      <c r="F278" s="246">
        <v>22713.7</v>
      </c>
      <c r="G278" s="244">
        <v>2559.3</v>
      </c>
      <c r="H278" s="247">
        <f t="shared" si="63"/>
        <v>25273</v>
      </c>
      <c r="I278" s="248">
        <f t="shared" si="68"/>
        <v>8592.8</v>
      </c>
      <c r="J278" s="249">
        <f t="shared" si="69"/>
        <v>252.7</v>
      </c>
      <c r="K278" s="335">
        <v>440</v>
      </c>
      <c r="L278" s="336">
        <f t="shared" si="70"/>
        <v>106.1</v>
      </c>
      <c r="M278" s="16">
        <f t="shared" si="71"/>
        <v>34664.6</v>
      </c>
    </row>
    <row r="279" spans="1:13" ht="12.75">
      <c r="A279" s="22" t="s">
        <v>290</v>
      </c>
      <c r="B279" s="234">
        <v>4.29</v>
      </c>
      <c r="C279" s="190">
        <v>40</v>
      </c>
      <c r="D279" s="195">
        <v>26310</v>
      </c>
      <c r="E279" s="195">
        <v>13010</v>
      </c>
      <c r="F279" s="246">
        <v>73594.4</v>
      </c>
      <c r="G279" s="244">
        <v>3903</v>
      </c>
      <c r="H279" s="247">
        <f t="shared" si="63"/>
        <v>77497.4</v>
      </c>
      <c r="I279" s="248">
        <f t="shared" si="68"/>
        <v>26349.1</v>
      </c>
      <c r="J279" s="249">
        <f t="shared" si="69"/>
        <v>775</v>
      </c>
      <c r="K279" s="335">
        <v>660</v>
      </c>
      <c r="L279" s="336">
        <f t="shared" si="70"/>
        <v>325.5</v>
      </c>
      <c r="M279" s="16">
        <f t="shared" si="71"/>
        <v>105607</v>
      </c>
    </row>
    <row r="280" spans="1:13" ht="12.75">
      <c r="A280" s="22" t="s">
        <v>291</v>
      </c>
      <c r="B280" s="234">
        <v>3.09</v>
      </c>
      <c r="C280" s="190">
        <v>40</v>
      </c>
      <c r="D280" s="195">
        <v>26310</v>
      </c>
      <c r="E280" s="195">
        <v>13010</v>
      </c>
      <c r="F280" s="246">
        <v>102174.8</v>
      </c>
      <c r="G280" s="244">
        <v>3903</v>
      </c>
      <c r="H280" s="247">
        <f t="shared" si="63"/>
        <v>106077.8</v>
      </c>
      <c r="I280" s="248">
        <f t="shared" si="68"/>
        <v>36066.5</v>
      </c>
      <c r="J280" s="249">
        <f t="shared" si="69"/>
        <v>1060.8</v>
      </c>
      <c r="K280" s="335">
        <v>660</v>
      </c>
      <c r="L280" s="336">
        <f t="shared" si="70"/>
        <v>445.5</v>
      </c>
      <c r="M280" s="16">
        <f t="shared" si="71"/>
        <v>144310.59999999998</v>
      </c>
    </row>
    <row r="281" spans="1:13" ht="12.75">
      <c r="A281" s="22" t="s">
        <v>55</v>
      </c>
      <c r="B281" s="240" t="s">
        <v>91</v>
      </c>
      <c r="C281" s="241"/>
      <c r="D281" s="242"/>
      <c r="E281" s="242"/>
      <c r="F281" s="243"/>
      <c r="G281" s="244"/>
      <c r="H281" s="245"/>
      <c r="I281" s="243"/>
      <c r="J281" s="243"/>
      <c r="K281" s="335"/>
      <c r="L281" s="336"/>
      <c r="M281" s="16"/>
    </row>
    <row r="282" spans="1:13" ht="12.75">
      <c r="A282" s="22" t="s">
        <v>56</v>
      </c>
      <c r="B282" s="234">
        <v>12.5</v>
      </c>
      <c r="C282" s="190">
        <v>61</v>
      </c>
      <c r="D282" s="232">
        <v>22500</v>
      </c>
      <c r="E282" s="233">
        <v>11480</v>
      </c>
      <c r="F282" s="246">
        <v>21600</v>
      </c>
      <c r="G282" s="244">
        <v>2258.4</v>
      </c>
      <c r="H282" s="247">
        <f aca="true" t="shared" si="72" ref="H282:H287">SUM(F282:G282)</f>
        <v>23858.4</v>
      </c>
      <c r="I282" s="248">
        <f aca="true" t="shared" si="73" ref="I282:I287">ROUND(H282*0.34,1)</f>
        <v>8111.9</v>
      </c>
      <c r="J282" s="249">
        <f aca="true" t="shared" si="74" ref="J282:J287">ROUND(H282*0.01,1)</f>
        <v>238.6</v>
      </c>
      <c r="K282" s="170">
        <v>150</v>
      </c>
      <c r="L282" s="336">
        <f aca="true" t="shared" si="75" ref="L282:L287">ROUND(0.0042*H282,1)</f>
        <v>100.2</v>
      </c>
      <c r="M282" s="16">
        <f aca="true" t="shared" si="76" ref="M282:M287">SUM(H282:L282)</f>
        <v>32459.100000000002</v>
      </c>
    </row>
    <row r="283" spans="1:13" ht="12.75">
      <c r="A283" s="22" t="s">
        <v>292</v>
      </c>
      <c r="B283" s="234">
        <v>3.33</v>
      </c>
      <c r="C283" s="189">
        <v>52</v>
      </c>
      <c r="D283" s="232">
        <v>22500</v>
      </c>
      <c r="E283" s="233">
        <v>11480</v>
      </c>
      <c r="F283" s="246">
        <v>81081.1</v>
      </c>
      <c r="G283" s="244">
        <v>2649.2</v>
      </c>
      <c r="H283" s="247">
        <f t="shared" si="72"/>
        <v>83730.3</v>
      </c>
      <c r="I283" s="248">
        <f t="shared" si="73"/>
        <v>28468.3</v>
      </c>
      <c r="J283" s="249">
        <f t="shared" si="74"/>
        <v>837.3</v>
      </c>
      <c r="K283" s="170">
        <v>220</v>
      </c>
      <c r="L283" s="336">
        <f t="shared" si="75"/>
        <v>351.7</v>
      </c>
      <c r="M283" s="16">
        <f t="shared" si="76"/>
        <v>113607.6</v>
      </c>
    </row>
    <row r="284" spans="1:13" ht="12.75">
      <c r="A284" s="22" t="s">
        <v>68</v>
      </c>
      <c r="B284" s="234">
        <v>19.3</v>
      </c>
      <c r="C284" s="190">
        <v>61</v>
      </c>
      <c r="D284" s="195">
        <v>26310</v>
      </c>
      <c r="E284" s="195">
        <v>13010</v>
      </c>
      <c r="F284" s="246">
        <v>16358.5</v>
      </c>
      <c r="G284" s="244">
        <v>2559.3</v>
      </c>
      <c r="H284" s="247">
        <f t="shared" si="72"/>
        <v>18917.8</v>
      </c>
      <c r="I284" s="248">
        <f t="shared" si="73"/>
        <v>6432.1</v>
      </c>
      <c r="J284" s="249">
        <f t="shared" si="74"/>
        <v>189.2</v>
      </c>
      <c r="K284" s="335">
        <v>440</v>
      </c>
      <c r="L284" s="336">
        <f t="shared" si="75"/>
        <v>79.5</v>
      </c>
      <c r="M284" s="16">
        <f t="shared" si="76"/>
        <v>26058.600000000002</v>
      </c>
    </row>
    <row r="285" spans="1:13" ht="12.75">
      <c r="A285" s="22" t="s">
        <v>69</v>
      </c>
      <c r="B285" s="234">
        <v>13.9</v>
      </c>
      <c r="C285" s="190">
        <v>61</v>
      </c>
      <c r="D285" s="195">
        <v>26310</v>
      </c>
      <c r="E285" s="195">
        <v>13010</v>
      </c>
      <c r="F285" s="246">
        <v>22713.7</v>
      </c>
      <c r="G285" s="244">
        <v>2559.3</v>
      </c>
      <c r="H285" s="247">
        <f t="shared" si="72"/>
        <v>25273</v>
      </c>
      <c r="I285" s="248">
        <f t="shared" si="73"/>
        <v>8592.8</v>
      </c>
      <c r="J285" s="249">
        <f t="shared" si="74"/>
        <v>252.7</v>
      </c>
      <c r="K285" s="335">
        <v>440</v>
      </c>
      <c r="L285" s="336">
        <f t="shared" si="75"/>
        <v>106.1</v>
      </c>
      <c r="M285" s="16">
        <f t="shared" si="76"/>
        <v>34664.6</v>
      </c>
    </row>
    <row r="286" spans="1:13" ht="12.75">
      <c r="A286" s="22" t="s">
        <v>293</v>
      </c>
      <c r="B286" s="234">
        <v>4.29</v>
      </c>
      <c r="C286" s="190">
        <v>40</v>
      </c>
      <c r="D286" s="195">
        <v>26310</v>
      </c>
      <c r="E286" s="195">
        <v>13010</v>
      </c>
      <c r="F286" s="246">
        <v>73594.4</v>
      </c>
      <c r="G286" s="244">
        <v>3903</v>
      </c>
      <c r="H286" s="247">
        <f t="shared" si="72"/>
        <v>77497.4</v>
      </c>
      <c r="I286" s="248">
        <f t="shared" si="73"/>
        <v>26349.1</v>
      </c>
      <c r="J286" s="249">
        <f t="shared" si="74"/>
        <v>775</v>
      </c>
      <c r="K286" s="335">
        <v>660</v>
      </c>
      <c r="L286" s="336">
        <f t="shared" si="75"/>
        <v>325.5</v>
      </c>
      <c r="M286" s="16">
        <f t="shared" si="76"/>
        <v>105607</v>
      </c>
    </row>
    <row r="287" spans="1:13" ht="12.75">
      <c r="A287" s="22" t="s">
        <v>294</v>
      </c>
      <c r="B287" s="234">
        <v>3.09</v>
      </c>
      <c r="C287" s="190">
        <v>40</v>
      </c>
      <c r="D287" s="195">
        <v>26310</v>
      </c>
      <c r="E287" s="195">
        <v>13010</v>
      </c>
      <c r="F287" s="246">
        <v>102174.8</v>
      </c>
      <c r="G287" s="244">
        <v>3903</v>
      </c>
      <c r="H287" s="247">
        <f t="shared" si="72"/>
        <v>106077.8</v>
      </c>
      <c r="I287" s="248">
        <f t="shared" si="73"/>
        <v>36066.5</v>
      </c>
      <c r="J287" s="249">
        <f t="shared" si="74"/>
        <v>1060.8</v>
      </c>
      <c r="K287" s="335">
        <v>660</v>
      </c>
      <c r="L287" s="336">
        <f t="shared" si="75"/>
        <v>445.5</v>
      </c>
      <c r="M287" s="16">
        <f t="shared" si="76"/>
        <v>144310.59999999998</v>
      </c>
    </row>
    <row r="288" spans="1:13" ht="12.75">
      <c r="A288" s="22" t="s">
        <v>58</v>
      </c>
      <c r="B288" s="240" t="s">
        <v>91</v>
      </c>
      <c r="C288" s="241"/>
      <c r="D288" s="242"/>
      <c r="E288" s="242"/>
      <c r="F288" s="243"/>
      <c r="G288" s="244"/>
      <c r="H288" s="245"/>
      <c r="I288" s="243"/>
      <c r="J288" s="243"/>
      <c r="K288" s="335"/>
      <c r="L288" s="336"/>
      <c r="M288" s="16"/>
    </row>
    <row r="289" spans="1:13" ht="12.75">
      <c r="A289" s="22" t="s">
        <v>59</v>
      </c>
      <c r="B289" s="234">
        <v>37.88</v>
      </c>
      <c r="C289" s="190">
        <v>144</v>
      </c>
      <c r="D289" s="232">
        <v>22500</v>
      </c>
      <c r="E289" s="233">
        <v>11480</v>
      </c>
      <c r="F289" s="246">
        <v>7127.8</v>
      </c>
      <c r="G289" s="244">
        <v>956.7</v>
      </c>
      <c r="H289" s="247">
        <f aca="true" t="shared" si="77" ref="H289:H298">SUM(F289:G289)</f>
        <v>8084.5</v>
      </c>
      <c r="I289" s="248">
        <f aca="true" t="shared" si="78" ref="I289:I300">ROUND(H289*0.34,1)</f>
        <v>2748.7</v>
      </c>
      <c r="J289" s="249">
        <f aca="true" t="shared" si="79" ref="J289:J300">ROUND(H289*0.01,1)</f>
        <v>80.8</v>
      </c>
      <c r="K289" s="170">
        <v>40</v>
      </c>
      <c r="L289" s="336">
        <f aca="true" t="shared" si="80" ref="L289:L300">ROUND(0.0042*H289,1)</f>
        <v>34</v>
      </c>
      <c r="M289" s="16">
        <f aca="true" t="shared" si="81" ref="M289:M298">SUM(H289:L289)</f>
        <v>10988</v>
      </c>
    </row>
    <row r="290" spans="1:13" ht="12.75">
      <c r="A290" s="22" t="s">
        <v>223</v>
      </c>
      <c r="B290" s="234">
        <v>25</v>
      </c>
      <c r="C290" s="190">
        <v>144</v>
      </c>
      <c r="D290" s="232">
        <v>22500</v>
      </c>
      <c r="E290" s="233">
        <v>11480</v>
      </c>
      <c r="F290" s="246">
        <v>10800</v>
      </c>
      <c r="G290" s="244">
        <v>956.7</v>
      </c>
      <c r="H290" s="247">
        <f>SUM(F290:G290)</f>
        <v>11756.7</v>
      </c>
      <c r="I290" s="248">
        <f>ROUND(H290*0.34,1)</f>
        <v>3997.3</v>
      </c>
      <c r="J290" s="249">
        <f>ROUND(H290*0.01,1)</f>
        <v>117.6</v>
      </c>
      <c r="K290" s="170">
        <v>80</v>
      </c>
      <c r="L290" s="336">
        <f t="shared" si="80"/>
        <v>49.4</v>
      </c>
      <c r="M290" s="16">
        <f>SUM(H290:L290)</f>
        <v>16001</v>
      </c>
    </row>
    <row r="291" spans="1:13" ht="12.75">
      <c r="A291" s="22" t="s">
        <v>387</v>
      </c>
      <c r="B291" s="234">
        <v>38.6</v>
      </c>
      <c r="C291" s="190">
        <v>122</v>
      </c>
      <c r="D291" s="195">
        <v>26310</v>
      </c>
      <c r="E291" s="195">
        <v>13010</v>
      </c>
      <c r="F291" s="246">
        <v>8179.3</v>
      </c>
      <c r="G291" s="244">
        <v>1279.7</v>
      </c>
      <c r="H291" s="247">
        <f t="shared" si="77"/>
        <v>9459</v>
      </c>
      <c r="I291" s="248">
        <f t="shared" si="78"/>
        <v>3216.1</v>
      </c>
      <c r="J291" s="249">
        <f t="shared" si="79"/>
        <v>94.6</v>
      </c>
      <c r="K291" s="335">
        <v>220</v>
      </c>
      <c r="L291" s="336">
        <f t="shared" si="80"/>
        <v>39.7</v>
      </c>
      <c r="M291" s="16">
        <f t="shared" si="81"/>
        <v>13029.400000000001</v>
      </c>
    </row>
    <row r="292" spans="1:13" ht="12.75">
      <c r="A292" s="22" t="s">
        <v>388</v>
      </c>
      <c r="B292" s="234">
        <v>27.8</v>
      </c>
      <c r="C292" s="190">
        <v>122</v>
      </c>
      <c r="D292" s="195">
        <v>26310</v>
      </c>
      <c r="E292" s="195">
        <v>13010</v>
      </c>
      <c r="F292" s="246">
        <v>11356.8</v>
      </c>
      <c r="G292" s="244">
        <v>1279.7</v>
      </c>
      <c r="H292" s="247">
        <f t="shared" si="77"/>
        <v>12636.5</v>
      </c>
      <c r="I292" s="248">
        <f t="shared" si="78"/>
        <v>4296.4</v>
      </c>
      <c r="J292" s="249">
        <f t="shared" si="79"/>
        <v>126.4</v>
      </c>
      <c r="K292" s="335">
        <v>220</v>
      </c>
      <c r="L292" s="336">
        <f t="shared" si="80"/>
        <v>53.1</v>
      </c>
      <c r="M292" s="16">
        <f t="shared" si="81"/>
        <v>17332.4</v>
      </c>
    </row>
    <row r="293" spans="1:13" ht="12.75">
      <c r="A293" s="22" t="s">
        <v>389</v>
      </c>
      <c r="B293" s="234">
        <v>19.3</v>
      </c>
      <c r="C293" s="190">
        <v>122</v>
      </c>
      <c r="D293" s="195">
        <v>26310</v>
      </c>
      <c r="E293" s="195">
        <v>13010</v>
      </c>
      <c r="F293" s="246">
        <v>16358.5</v>
      </c>
      <c r="G293" s="244">
        <v>1279.7</v>
      </c>
      <c r="H293" s="247">
        <f>SUM(F293:G293)</f>
        <v>17638.2</v>
      </c>
      <c r="I293" s="248">
        <f>ROUND(H293*0.34,1)</f>
        <v>5997</v>
      </c>
      <c r="J293" s="249">
        <f>ROUND(H293*0.01,1)</f>
        <v>176.4</v>
      </c>
      <c r="K293" s="335">
        <v>440</v>
      </c>
      <c r="L293" s="336">
        <f t="shared" si="80"/>
        <v>74.1</v>
      </c>
      <c r="M293" s="16">
        <f>SUM(H293:L293)</f>
        <v>24325.7</v>
      </c>
    </row>
    <row r="294" spans="1:13" ht="12.75">
      <c r="A294" s="22" t="s">
        <v>390</v>
      </c>
      <c r="B294" s="234">
        <v>13.9</v>
      </c>
      <c r="C294" s="190">
        <v>122</v>
      </c>
      <c r="D294" s="195">
        <v>26310</v>
      </c>
      <c r="E294" s="195">
        <v>13010</v>
      </c>
      <c r="F294" s="246">
        <v>22713.7</v>
      </c>
      <c r="G294" s="244">
        <v>1279.7</v>
      </c>
      <c r="H294" s="247">
        <f>SUM(F294:G294)</f>
        <v>23993.4</v>
      </c>
      <c r="I294" s="248">
        <f>ROUND(H294*0.34,1)</f>
        <v>8157.8</v>
      </c>
      <c r="J294" s="249">
        <f>ROUND(H294*0.01,1)</f>
        <v>239.9</v>
      </c>
      <c r="K294" s="335">
        <v>440</v>
      </c>
      <c r="L294" s="336">
        <f t="shared" si="80"/>
        <v>100.8</v>
      </c>
      <c r="M294" s="16">
        <f>SUM(H294:L294)</f>
        <v>32931.90000000001</v>
      </c>
    </row>
    <row r="295" spans="1:13" ht="12.75">
      <c r="A295" s="22" t="s">
        <v>281</v>
      </c>
      <c r="B295" s="234">
        <v>12.5</v>
      </c>
      <c r="C295" s="190">
        <v>81</v>
      </c>
      <c r="D295" s="232">
        <v>22500</v>
      </c>
      <c r="E295" s="233">
        <v>11480</v>
      </c>
      <c r="F295" s="246">
        <v>21600</v>
      </c>
      <c r="G295" s="244">
        <v>1700.7</v>
      </c>
      <c r="H295" s="247">
        <f t="shared" si="77"/>
        <v>23300.7</v>
      </c>
      <c r="I295" s="248">
        <f t="shared" si="78"/>
        <v>7922.2</v>
      </c>
      <c r="J295" s="249">
        <f t="shared" si="79"/>
        <v>233</v>
      </c>
      <c r="K295" s="170">
        <v>150</v>
      </c>
      <c r="L295" s="336">
        <f t="shared" si="80"/>
        <v>97.9</v>
      </c>
      <c r="M295" s="16">
        <f t="shared" si="81"/>
        <v>31703.800000000003</v>
      </c>
    </row>
    <row r="296" spans="1:13" ht="12.75">
      <c r="A296" s="22" t="s">
        <v>202</v>
      </c>
      <c r="B296" s="234">
        <v>5</v>
      </c>
      <c r="C296" s="190">
        <v>52</v>
      </c>
      <c r="D296" s="232">
        <v>22500</v>
      </c>
      <c r="E296" s="233">
        <v>11480</v>
      </c>
      <c r="F296" s="246">
        <v>54000</v>
      </c>
      <c r="G296" s="244">
        <v>2649.2</v>
      </c>
      <c r="H296" s="247">
        <f>SUM(F296:G296)</f>
        <v>56649.2</v>
      </c>
      <c r="I296" s="248">
        <f>ROUND(H296*0.34,1)</f>
        <v>19260.7</v>
      </c>
      <c r="J296" s="249">
        <f>ROUND(H296*0.01,1)</f>
        <v>566.5</v>
      </c>
      <c r="K296" s="170">
        <v>150</v>
      </c>
      <c r="L296" s="336">
        <f t="shared" si="80"/>
        <v>237.9</v>
      </c>
      <c r="M296" s="16">
        <f>SUM(H296:L296)</f>
        <v>76864.29999999999</v>
      </c>
    </row>
    <row r="297" spans="1:13" ht="12.75">
      <c r="A297" s="22" t="s">
        <v>70</v>
      </c>
      <c r="B297" s="234">
        <v>19.3</v>
      </c>
      <c r="C297" s="190">
        <v>61</v>
      </c>
      <c r="D297" s="195">
        <v>26310</v>
      </c>
      <c r="E297" s="195">
        <v>13010</v>
      </c>
      <c r="F297" s="246">
        <v>16358.5</v>
      </c>
      <c r="G297" s="244">
        <v>2559.3</v>
      </c>
      <c r="H297" s="247">
        <f t="shared" si="77"/>
        <v>18917.8</v>
      </c>
      <c r="I297" s="248">
        <f t="shared" si="78"/>
        <v>6432.1</v>
      </c>
      <c r="J297" s="249">
        <f t="shared" si="79"/>
        <v>189.2</v>
      </c>
      <c r="K297" s="335">
        <v>440</v>
      </c>
      <c r="L297" s="336">
        <f t="shared" si="80"/>
        <v>79.5</v>
      </c>
      <c r="M297" s="16">
        <f t="shared" si="81"/>
        <v>26058.600000000002</v>
      </c>
    </row>
    <row r="298" spans="1:13" ht="12.75">
      <c r="A298" s="22" t="s">
        <v>71</v>
      </c>
      <c r="B298" s="234">
        <v>13.9</v>
      </c>
      <c r="C298" s="190">
        <v>61</v>
      </c>
      <c r="D298" s="195">
        <v>26310</v>
      </c>
      <c r="E298" s="195">
        <v>13010</v>
      </c>
      <c r="F298" s="246">
        <v>22713.7</v>
      </c>
      <c r="G298" s="244">
        <v>2559.3</v>
      </c>
      <c r="H298" s="247">
        <f t="shared" si="77"/>
        <v>25273</v>
      </c>
      <c r="I298" s="248">
        <f>ROUND(H298*0.34,1)</f>
        <v>8592.8</v>
      </c>
      <c r="J298" s="249">
        <f t="shared" si="79"/>
        <v>252.7</v>
      </c>
      <c r="K298" s="335">
        <v>440</v>
      </c>
      <c r="L298" s="336">
        <f t="shared" si="80"/>
        <v>106.1</v>
      </c>
      <c r="M298" s="16">
        <f t="shared" si="81"/>
        <v>34664.6</v>
      </c>
    </row>
    <row r="299" spans="1:13" ht="12.75">
      <c r="A299" s="22" t="s">
        <v>227</v>
      </c>
      <c r="B299" s="234">
        <v>5.15</v>
      </c>
      <c r="C299" s="190">
        <v>48</v>
      </c>
      <c r="D299" s="195">
        <v>26310</v>
      </c>
      <c r="E299" s="195">
        <v>13010</v>
      </c>
      <c r="F299" s="246">
        <v>61304.9</v>
      </c>
      <c r="G299" s="244">
        <v>3252.5</v>
      </c>
      <c r="H299" s="247">
        <f>SUM(F299:G299)</f>
        <v>64557.4</v>
      </c>
      <c r="I299" s="248">
        <f>ROUND(H299*0.34,1)</f>
        <v>21949.5</v>
      </c>
      <c r="J299" s="249">
        <f>ROUND(H299*0.01,1)</f>
        <v>645.6</v>
      </c>
      <c r="K299" s="335">
        <v>440</v>
      </c>
      <c r="L299" s="336">
        <f t="shared" si="80"/>
        <v>271.1</v>
      </c>
      <c r="M299" s="16">
        <f>SUM(H299:L299)</f>
        <v>87863.6</v>
      </c>
    </row>
    <row r="300" spans="1:13" ht="12.75">
      <c r="A300" s="22" t="s">
        <v>280</v>
      </c>
      <c r="B300" s="308">
        <v>3.71</v>
      </c>
      <c r="C300" s="241">
        <v>48</v>
      </c>
      <c r="D300" s="195">
        <v>26310</v>
      </c>
      <c r="E300" s="195">
        <v>13010</v>
      </c>
      <c r="F300" s="246">
        <v>85099.7</v>
      </c>
      <c r="G300" s="244">
        <v>3252.5</v>
      </c>
      <c r="H300" s="247">
        <f>SUM(F300:G300)</f>
        <v>88352.2</v>
      </c>
      <c r="I300" s="248">
        <f t="shared" si="78"/>
        <v>30039.7</v>
      </c>
      <c r="J300" s="249">
        <f t="shared" si="79"/>
        <v>883.5</v>
      </c>
      <c r="K300" s="335">
        <v>440</v>
      </c>
      <c r="L300" s="336">
        <f t="shared" si="80"/>
        <v>371.1</v>
      </c>
      <c r="M300" s="16">
        <f>SUM(H300:L300)</f>
        <v>120086.5</v>
      </c>
    </row>
    <row r="301" spans="1:13" ht="12.75">
      <c r="A301" s="22" t="s">
        <v>63</v>
      </c>
      <c r="B301" s="240" t="s">
        <v>91</v>
      </c>
      <c r="C301" s="241"/>
      <c r="D301" s="242"/>
      <c r="E301" s="242"/>
      <c r="F301" s="243"/>
      <c r="G301" s="244"/>
      <c r="H301" s="245"/>
      <c r="I301" s="243"/>
      <c r="J301" s="243"/>
      <c r="K301" s="335"/>
      <c r="L301" s="336"/>
      <c r="M301" s="16"/>
    </row>
    <row r="302" spans="1:13" ht="14.25">
      <c r="A302" s="22" t="s">
        <v>106</v>
      </c>
      <c r="B302" s="234" t="s">
        <v>268</v>
      </c>
      <c r="C302" s="187" t="s">
        <v>268</v>
      </c>
      <c r="D302" s="242"/>
      <c r="E302" s="195"/>
      <c r="F302" s="246"/>
      <c r="G302" s="244"/>
      <c r="H302" s="247"/>
      <c r="I302" s="248"/>
      <c r="J302" s="249"/>
      <c r="K302" s="335">
        <v>50</v>
      </c>
      <c r="L302" s="336">
        <f aca="true" t="shared" si="82" ref="L302:L308">ROUND(0.0042*H302,1)</f>
        <v>0</v>
      </c>
      <c r="M302" s="16">
        <f>SUM(H302:L302)</f>
        <v>50</v>
      </c>
    </row>
    <row r="303" spans="1:13" ht="14.25">
      <c r="A303" s="22" t="s">
        <v>64</v>
      </c>
      <c r="B303" s="234" t="s">
        <v>268</v>
      </c>
      <c r="C303" s="187" t="s">
        <v>268</v>
      </c>
      <c r="D303" s="242"/>
      <c r="E303" s="195"/>
      <c r="F303" s="246"/>
      <c r="G303" s="244"/>
      <c r="H303" s="247"/>
      <c r="I303" s="248"/>
      <c r="J303" s="249"/>
      <c r="K303" s="335">
        <v>105</v>
      </c>
      <c r="L303" s="336">
        <f t="shared" si="82"/>
        <v>0</v>
      </c>
      <c r="M303" s="16">
        <f aca="true" t="shared" si="83" ref="M303:M308">SUM(H303:L303)</f>
        <v>105</v>
      </c>
    </row>
    <row r="304" spans="1:13" ht="12.75">
      <c r="A304" s="22" t="s">
        <v>393</v>
      </c>
      <c r="B304" s="234">
        <v>19.3</v>
      </c>
      <c r="C304" s="189">
        <v>122</v>
      </c>
      <c r="D304" s="195">
        <v>26310</v>
      </c>
      <c r="E304" s="195">
        <v>13010</v>
      </c>
      <c r="F304" s="246">
        <v>16358.5</v>
      </c>
      <c r="G304" s="244">
        <v>1279.7</v>
      </c>
      <c r="H304" s="247">
        <f>SUM(F304:G304)</f>
        <v>17638.2</v>
      </c>
      <c r="I304" s="248">
        <f>ROUND(H304*0.34,1)</f>
        <v>5997</v>
      </c>
      <c r="J304" s="249">
        <f>ROUND(H304*0.01,1)</f>
        <v>176.4</v>
      </c>
      <c r="K304" s="335">
        <v>220</v>
      </c>
      <c r="L304" s="336">
        <f t="shared" si="82"/>
        <v>74.1</v>
      </c>
      <c r="M304" s="16">
        <f t="shared" si="83"/>
        <v>24105.7</v>
      </c>
    </row>
    <row r="305" spans="1:13" ht="12.75">
      <c r="A305" s="22" t="s">
        <v>394</v>
      </c>
      <c r="B305" s="234">
        <v>13.9</v>
      </c>
      <c r="C305" s="189">
        <v>122</v>
      </c>
      <c r="D305" s="195">
        <v>26310</v>
      </c>
      <c r="E305" s="195">
        <v>13010</v>
      </c>
      <c r="F305" s="246">
        <v>22713.7</v>
      </c>
      <c r="G305" s="244">
        <v>1279.7</v>
      </c>
      <c r="H305" s="247">
        <f>SUM(F305:G305)</f>
        <v>23993.4</v>
      </c>
      <c r="I305" s="248">
        <f>ROUND(H305*0.34,1)</f>
        <v>8157.8</v>
      </c>
      <c r="J305" s="249">
        <f>ROUND(H305*0.01,1)</f>
        <v>239.9</v>
      </c>
      <c r="K305" s="335">
        <v>220</v>
      </c>
      <c r="L305" s="336">
        <f t="shared" si="82"/>
        <v>100.8</v>
      </c>
      <c r="M305" s="16">
        <f t="shared" si="83"/>
        <v>32711.9</v>
      </c>
    </row>
    <row r="306" spans="1:13" ht="12.75">
      <c r="A306" s="22" t="s">
        <v>73</v>
      </c>
      <c r="B306" s="234">
        <v>3.33</v>
      </c>
      <c r="C306" s="190">
        <v>52</v>
      </c>
      <c r="D306" s="232">
        <v>22500</v>
      </c>
      <c r="E306" s="233">
        <v>11480</v>
      </c>
      <c r="F306" s="246">
        <v>81081.1</v>
      </c>
      <c r="G306" s="244">
        <v>2649.2</v>
      </c>
      <c r="H306" s="247">
        <f>SUM(F306:G306)</f>
        <v>83730.3</v>
      </c>
      <c r="I306" s="248">
        <f>ROUND(H306*0.34,1)</f>
        <v>28468.3</v>
      </c>
      <c r="J306" s="249">
        <f>ROUND(H306*0.01,1)</f>
        <v>837.3</v>
      </c>
      <c r="K306" s="170">
        <v>220</v>
      </c>
      <c r="L306" s="336">
        <f t="shared" si="82"/>
        <v>351.7</v>
      </c>
      <c r="M306" s="16">
        <f t="shared" si="83"/>
        <v>113607.6</v>
      </c>
    </row>
    <row r="307" spans="1:13" ht="12.75">
      <c r="A307" s="22" t="s">
        <v>75</v>
      </c>
      <c r="B307" s="234">
        <v>4.29</v>
      </c>
      <c r="C307" s="189">
        <v>40</v>
      </c>
      <c r="D307" s="195">
        <v>26310</v>
      </c>
      <c r="E307" s="195">
        <v>13010</v>
      </c>
      <c r="F307" s="246">
        <v>73594.4</v>
      </c>
      <c r="G307" s="244">
        <v>3903</v>
      </c>
      <c r="H307" s="247">
        <f>SUM(F307:G307)</f>
        <v>77497.4</v>
      </c>
      <c r="I307" s="248">
        <f>ROUND(H307*0.34,1)</f>
        <v>26349.1</v>
      </c>
      <c r="J307" s="249">
        <f>ROUND(H307*0.01,1)</f>
        <v>775</v>
      </c>
      <c r="K307" s="335">
        <v>660</v>
      </c>
      <c r="L307" s="336">
        <f t="shared" si="82"/>
        <v>325.5</v>
      </c>
      <c r="M307" s="16">
        <f t="shared" si="83"/>
        <v>105607</v>
      </c>
    </row>
    <row r="308" spans="1:13" ht="12.75">
      <c r="A308" s="22" t="s">
        <v>76</v>
      </c>
      <c r="B308" s="234">
        <v>3.09</v>
      </c>
      <c r="C308" s="189">
        <v>40</v>
      </c>
      <c r="D308" s="195">
        <v>26310</v>
      </c>
      <c r="E308" s="195">
        <v>13010</v>
      </c>
      <c r="F308" s="246">
        <v>102174.8</v>
      </c>
      <c r="G308" s="244">
        <v>3903</v>
      </c>
      <c r="H308" s="247">
        <f>SUM(F308:G308)</f>
        <v>106077.8</v>
      </c>
      <c r="I308" s="248">
        <f>ROUND(H308*0.34,1)</f>
        <v>36066.5</v>
      </c>
      <c r="J308" s="249">
        <f>ROUND(H308*0.01,1)</f>
        <v>1060.8</v>
      </c>
      <c r="K308" s="335">
        <v>660</v>
      </c>
      <c r="L308" s="336">
        <f t="shared" si="82"/>
        <v>445.5</v>
      </c>
      <c r="M308" s="16">
        <f t="shared" si="83"/>
        <v>144310.59999999998</v>
      </c>
    </row>
    <row r="309" spans="1:13" ht="12.75">
      <c r="A309" s="22" t="s">
        <v>77</v>
      </c>
      <c r="B309" s="240" t="s">
        <v>90</v>
      </c>
      <c r="C309" s="241"/>
      <c r="D309" s="242"/>
      <c r="E309" s="242"/>
      <c r="F309" s="243"/>
      <c r="G309" s="244"/>
      <c r="H309" s="245"/>
      <c r="I309" s="243"/>
      <c r="J309" s="243"/>
      <c r="K309" s="162"/>
      <c r="L309" s="174"/>
      <c r="M309" s="16"/>
    </row>
    <row r="310" spans="1:13" ht="13.5" thickBot="1">
      <c r="A310" s="35" t="s">
        <v>120</v>
      </c>
      <c r="B310" s="294"/>
      <c r="C310" s="295"/>
      <c r="D310" s="296"/>
      <c r="E310" s="297"/>
      <c r="F310" s="298"/>
      <c r="G310" s="309"/>
      <c r="H310" s="299"/>
      <c r="I310" s="300"/>
      <c r="J310" s="310"/>
      <c r="K310" s="168"/>
      <c r="L310" s="180"/>
      <c r="M310" s="47"/>
    </row>
    <row r="311" spans="1:13" ht="12.75">
      <c r="A311" s="27" t="s">
        <v>120</v>
      </c>
      <c r="B311" s="311"/>
      <c r="C311" s="312"/>
      <c r="D311" s="213"/>
      <c r="E311" s="213"/>
      <c r="F311" s="313"/>
      <c r="G311" s="290"/>
      <c r="H311" s="314"/>
      <c r="I311" s="313"/>
      <c r="J311" s="314"/>
      <c r="K311" s="167"/>
      <c r="L311" s="179"/>
      <c r="M311" s="13"/>
    </row>
    <row r="312" spans="1:13" ht="12.75">
      <c r="A312" s="31" t="s">
        <v>94</v>
      </c>
      <c r="B312" s="315"/>
      <c r="C312" s="316" t="s">
        <v>112</v>
      </c>
      <c r="D312" s="221"/>
      <c r="E312" s="221"/>
      <c r="F312" s="301"/>
      <c r="G312" s="257"/>
      <c r="H312" s="317"/>
      <c r="I312" s="301"/>
      <c r="J312" s="317"/>
      <c r="K312" s="163"/>
      <c r="L312" s="175"/>
      <c r="M312" s="14"/>
    </row>
    <row r="313" spans="1:13" ht="12.75">
      <c r="A313" s="31" t="s">
        <v>95</v>
      </c>
      <c r="B313" s="315"/>
      <c r="C313" s="316" t="s">
        <v>111</v>
      </c>
      <c r="D313" s="221"/>
      <c r="E313" s="221"/>
      <c r="F313" s="301"/>
      <c r="G313" s="257"/>
      <c r="H313" s="317"/>
      <c r="I313" s="301"/>
      <c r="J313" s="317"/>
      <c r="K313" s="163"/>
      <c r="L313" s="175"/>
      <c r="M313" s="14"/>
    </row>
    <row r="314" spans="1:13" ht="12.75">
      <c r="A314" s="22" t="s">
        <v>96</v>
      </c>
      <c r="B314" s="318"/>
      <c r="C314" s="319" t="s">
        <v>86</v>
      </c>
      <c r="D314" s="228"/>
      <c r="E314" s="228"/>
      <c r="F314" s="302"/>
      <c r="G314" s="262"/>
      <c r="H314" s="320"/>
      <c r="I314" s="302"/>
      <c r="J314" s="320"/>
      <c r="K314" s="164"/>
      <c r="L314" s="176"/>
      <c r="M314" s="15"/>
    </row>
    <row r="315" spans="1:13" ht="12.75">
      <c r="A315" s="22" t="s">
        <v>97</v>
      </c>
      <c r="B315" s="308"/>
      <c r="C315" s="241" t="s">
        <v>377</v>
      </c>
      <c r="D315" s="242"/>
      <c r="E315" s="242"/>
      <c r="F315" s="243"/>
      <c r="G315" s="244"/>
      <c r="H315" s="245"/>
      <c r="I315" s="243"/>
      <c r="J315" s="243"/>
      <c r="K315" s="162"/>
      <c r="L315" s="174"/>
      <c r="M315" s="16"/>
    </row>
    <row r="316" spans="1:13" ht="12.75">
      <c r="A316" s="22" t="s">
        <v>120</v>
      </c>
      <c r="B316" s="315"/>
      <c r="C316" s="321"/>
      <c r="D316" s="221"/>
      <c r="E316" s="221"/>
      <c r="F316" s="301"/>
      <c r="G316" s="257"/>
      <c r="H316" s="317"/>
      <c r="I316" s="301"/>
      <c r="J316" s="317"/>
      <c r="K316" s="163"/>
      <c r="L316" s="175"/>
      <c r="M316" s="14"/>
    </row>
    <row r="317" spans="1:13" ht="12.75">
      <c r="A317" s="31" t="s">
        <v>78</v>
      </c>
      <c r="B317" s="315"/>
      <c r="C317" s="321"/>
      <c r="D317" s="221"/>
      <c r="E317" s="221"/>
      <c r="F317" s="301"/>
      <c r="G317" s="257"/>
      <c r="H317" s="317"/>
      <c r="I317" s="301"/>
      <c r="J317" s="317"/>
      <c r="K317" s="163"/>
      <c r="L317" s="175"/>
      <c r="M317" s="14"/>
    </row>
    <row r="318" spans="1:13" ht="12.75">
      <c r="A318" s="31" t="s">
        <v>80</v>
      </c>
      <c r="B318" s="315"/>
      <c r="C318" s="316" t="s">
        <v>113</v>
      </c>
      <c r="D318" s="221"/>
      <c r="E318" s="221"/>
      <c r="F318" s="301"/>
      <c r="G318" s="257"/>
      <c r="H318" s="317"/>
      <c r="I318" s="301"/>
      <c r="J318" s="301"/>
      <c r="K318" s="163"/>
      <c r="L318" s="175"/>
      <c r="M318" s="14"/>
    </row>
    <row r="319" spans="1:13" ht="12.75">
      <c r="A319" s="31" t="s">
        <v>101</v>
      </c>
      <c r="B319" s="315"/>
      <c r="C319" s="316" t="s">
        <v>131</v>
      </c>
      <c r="D319" s="221"/>
      <c r="E319" s="221"/>
      <c r="F319" s="301"/>
      <c r="G319" s="257"/>
      <c r="H319" s="317"/>
      <c r="I319" s="301"/>
      <c r="J319" s="301"/>
      <c r="K319" s="163"/>
      <c r="L319" s="175"/>
      <c r="M319" s="14"/>
    </row>
    <row r="320" spans="1:13" ht="12.75">
      <c r="A320" s="22" t="s">
        <v>216</v>
      </c>
      <c r="B320" s="318"/>
      <c r="C320" s="319" t="s">
        <v>83</v>
      </c>
      <c r="D320" s="228"/>
      <c r="E320" s="228"/>
      <c r="F320" s="302"/>
      <c r="G320" s="262"/>
      <c r="H320" s="320"/>
      <c r="I320" s="302"/>
      <c r="J320" s="302"/>
      <c r="K320" s="164"/>
      <c r="L320" s="176"/>
      <c r="M320" s="15"/>
    </row>
    <row r="321" spans="1:13" ht="12.75">
      <c r="A321" s="22" t="s">
        <v>65</v>
      </c>
      <c r="B321" s="308"/>
      <c r="C321" s="241" t="s">
        <v>84</v>
      </c>
      <c r="D321" s="242"/>
      <c r="E321" s="242"/>
      <c r="F321" s="243"/>
      <c r="G321" s="244"/>
      <c r="H321" s="245"/>
      <c r="I321" s="243"/>
      <c r="J321" s="243"/>
      <c r="K321" s="162"/>
      <c r="L321" s="174"/>
      <c r="M321" s="16"/>
    </row>
    <row r="322" spans="1:13" ht="12.75">
      <c r="A322" s="22" t="s">
        <v>217</v>
      </c>
      <c r="B322" s="308"/>
      <c r="C322" s="241" t="s">
        <v>128</v>
      </c>
      <c r="D322" s="242"/>
      <c r="E322" s="242"/>
      <c r="F322" s="243"/>
      <c r="G322" s="244"/>
      <c r="H322" s="245"/>
      <c r="I322" s="243"/>
      <c r="J322" s="243"/>
      <c r="K322" s="162"/>
      <c r="L322" s="174"/>
      <c r="M322" s="16"/>
    </row>
    <row r="323" spans="1:13" ht="12.75">
      <c r="A323" s="22" t="s">
        <v>81</v>
      </c>
      <c r="B323" s="308"/>
      <c r="C323" s="241" t="s">
        <v>84</v>
      </c>
      <c r="D323" s="242"/>
      <c r="E323" s="242"/>
      <c r="F323" s="243"/>
      <c r="G323" s="244"/>
      <c r="H323" s="245"/>
      <c r="I323" s="243"/>
      <c r="J323" s="243"/>
      <c r="K323" s="162"/>
      <c r="L323" s="174"/>
      <c r="M323" s="16"/>
    </row>
    <row r="324" spans="1:13" ht="12.75">
      <c r="A324" s="22" t="s">
        <v>298</v>
      </c>
      <c r="B324" s="308"/>
      <c r="C324" s="241" t="s">
        <v>83</v>
      </c>
      <c r="D324" s="242"/>
      <c r="E324" s="242"/>
      <c r="F324" s="243"/>
      <c r="G324" s="244"/>
      <c r="H324" s="245"/>
      <c r="I324" s="243"/>
      <c r="J324" s="243"/>
      <c r="K324" s="162"/>
      <c r="L324" s="174"/>
      <c r="M324" s="16"/>
    </row>
    <row r="325" spans="1:13" ht="12.75">
      <c r="A325" s="22" t="s">
        <v>53</v>
      </c>
      <c r="B325" s="308"/>
      <c r="C325" s="241" t="s">
        <v>85</v>
      </c>
      <c r="D325" s="242"/>
      <c r="E325" s="242"/>
      <c r="F325" s="243"/>
      <c r="G325" s="244"/>
      <c r="H325" s="245"/>
      <c r="I325" s="243"/>
      <c r="J325" s="243"/>
      <c r="K325" s="162"/>
      <c r="L325" s="174"/>
      <c r="M325" s="16"/>
    </row>
    <row r="326" spans="1:13" ht="12.75">
      <c r="A326" s="22" t="s">
        <v>220</v>
      </c>
      <c r="B326" s="308"/>
      <c r="C326" s="241" t="s">
        <v>84</v>
      </c>
      <c r="D326" s="242"/>
      <c r="E326" s="242"/>
      <c r="F326" s="243"/>
      <c r="G326" s="244"/>
      <c r="H326" s="245"/>
      <c r="I326" s="243"/>
      <c r="J326" s="243"/>
      <c r="K326" s="162"/>
      <c r="L326" s="174"/>
      <c r="M326" s="16"/>
    </row>
    <row r="327" spans="1:13" ht="12.75">
      <c r="A327" s="22" t="s">
        <v>54</v>
      </c>
      <c r="B327" s="308"/>
      <c r="C327" s="241" t="s">
        <v>85</v>
      </c>
      <c r="D327" s="242"/>
      <c r="E327" s="242"/>
      <c r="F327" s="243"/>
      <c r="G327" s="244"/>
      <c r="H327" s="245"/>
      <c r="I327" s="243"/>
      <c r="J327" s="243"/>
      <c r="K327" s="162"/>
      <c r="L327" s="174"/>
      <c r="M327" s="16"/>
    </row>
    <row r="328" spans="1:13" ht="12.75">
      <c r="A328" s="22" t="s">
        <v>219</v>
      </c>
      <c r="B328" s="308"/>
      <c r="C328" s="241" t="s">
        <v>84</v>
      </c>
      <c r="D328" s="242"/>
      <c r="E328" s="242"/>
      <c r="F328" s="243"/>
      <c r="G328" s="244"/>
      <c r="H328" s="245"/>
      <c r="I328" s="243"/>
      <c r="J328" s="243"/>
      <c r="K328" s="162"/>
      <c r="L328" s="174"/>
      <c r="M328" s="16"/>
    </row>
    <row r="329" spans="1:13" ht="12.75">
      <c r="A329" s="22" t="s">
        <v>55</v>
      </c>
      <c r="B329" s="308"/>
      <c r="C329" s="241" t="s">
        <v>85</v>
      </c>
      <c r="D329" s="242"/>
      <c r="E329" s="242"/>
      <c r="F329" s="243"/>
      <c r="G329" s="244"/>
      <c r="H329" s="245"/>
      <c r="I329" s="243"/>
      <c r="J329" s="243"/>
      <c r="K329" s="162"/>
      <c r="L329" s="174"/>
      <c r="M329" s="16"/>
    </row>
    <row r="330" spans="1:13" ht="12.75">
      <c r="A330" s="22" t="s">
        <v>56</v>
      </c>
      <c r="B330" s="308"/>
      <c r="C330" s="241" t="s">
        <v>85</v>
      </c>
      <c r="D330" s="242"/>
      <c r="E330" s="242"/>
      <c r="F330" s="243"/>
      <c r="G330" s="244"/>
      <c r="H330" s="245"/>
      <c r="I330" s="243"/>
      <c r="J330" s="243"/>
      <c r="K330" s="162"/>
      <c r="L330" s="174"/>
      <c r="M330" s="16"/>
    </row>
    <row r="331" spans="1:13" ht="12.75">
      <c r="A331" s="22" t="s">
        <v>218</v>
      </c>
      <c r="B331" s="308"/>
      <c r="C331" s="241" t="s">
        <v>84</v>
      </c>
      <c r="D331" s="242"/>
      <c r="E331" s="242"/>
      <c r="F331" s="243"/>
      <c r="G331" s="244"/>
      <c r="H331" s="245"/>
      <c r="I331" s="243"/>
      <c r="J331" s="243"/>
      <c r="K331" s="162"/>
      <c r="L331" s="174"/>
      <c r="M331" s="16"/>
    </row>
    <row r="332" spans="1:13" ht="12.75">
      <c r="A332" s="22" t="s">
        <v>57</v>
      </c>
      <c r="B332" s="308"/>
      <c r="C332" s="241" t="s">
        <v>85</v>
      </c>
      <c r="D332" s="242"/>
      <c r="E332" s="242"/>
      <c r="F332" s="243"/>
      <c r="G332" s="244"/>
      <c r="H332" s="245"/>
      <c r="I332" s="243"/>
      <c r="J332" s="243"/>
      <c r="K332" s="162"/>
      <c r="L332" s="174"/>
      <c r="M332" s="16"/>
    </row>
    <row r="333" spans="1:13" ht="12.75">
      <c r="A333" s="22" t="s">
        <v>221</v>
      </c>
      <c r="B333" s="308"/>
      <c r="C333" s="241" t="s">
        <v>84</v>
      </c>
      <c r="D333" s="242"/>
      <c r="E333" s="242"/>
      <c r="F333" s="243"/>
      <c r="G333" s="244"/>
      <c r="H333" s="245"/>
      <c r="I333" s="243"/>
      <c r="J333" s="243"/>
      <c r="K333" s="162"/>
      <c r="L333" s="174"/>
      <c r="M333" s="16"/>
    </row>
    <row r="334" spans="1:13" ht="12.75">
      <c r="A334" s="22" t="s">
        <v>58</v>
      </c>
      <c r="B334" s="308"/>
      <c r="C334" s="241" t="s">
        <v>85</v>
      </c>
      <c r="D334" s="242"/>
      <c r="E334" s="242"/>
      <c r="F334" s="243"/>
      <c r="G334" s="244"/>
      <c r="H334" s="245"/>
      <c r="I334" s="243"/>
      <c r="J334" s="243"/>
      <c r="K334" s="162"/>
      <c r="L334" s="174"/>
      <c r="M334" s="16"/>
    </row>
    <row r="335" spans="1:13" ht="12.75">
      <c r="A335" s="22" t="s">
        <v>59</v>
      </c>
      <c r="B335" s="308"/>
      <c r="C335" s="241" t="s">
        <v>83</v>
      </c>
      <c r="D335" s="242"/>
      <c r="E335" s="242"/>
      <c r="F335" s="243"/>
      <c r="G335" s="244"/>
      <c r="H335" s="245"/>
      <c r="I335" s="243"/>
      <c r="J335" s="243"/>
      <c r="K335" s="162"/>
      <c r="L335" s="174"/>
      <c r="M335" s="16"/>
    </row>
    <row r="336" spans="1:13" ht="12.75">
      <c r="A336" s="22" t="s">
        <v>223</v>
      </c>
      <c r="B336" s="308"/>
      <c r="C336" s="241" t="s">
        <v>204</v>
      </c>
      <c r="D336" s="242"/>
      <c r="E336" s="242"/>
      <c r="F336" s="243"/>
      <c r="G336" s="244"/>
      <c r="H336" s="245"/>
      <c r="I336" s="243"/>
      <c r="J336" s="243"/>
      <c r="K336" s="162"/>
      <c r="L336" s="174"/>
      <c r="M336" s="16"/>
    </row>
    <row r="337" spans="1:13" ht="12.75">
      <c r="A337" s="22" t="s">
        <v>60</v>
      </c>
      <c r="B337" s="308"/>
      <c r="C337" s="241" t="s">
        <v>121</v>
      </c>
      <c r="D337" s="242"/>
      <c r="E337" s="242"/>
      <c r="F337" s="243"/>
      <c r="G337" s="244"/>
      <c r="H337" s="245"/>
      <c r="I337" s="243"/>
      <c r="J337" s="243"/>
      <c r="K337" s="162"/>
      <c r="L337" s="174"/>
      <c r="M337" s="16"/>
    </row>
    <row r="338" spans="1:13" ht="12.75">
      <c r="A338" s="22" t="s">
        <v>222</v>
      </c>
      <c r="B338" s="308"/>
      <c r="C338" s="241" t="s">
        <v>204</v>
      </c>
      <c r="D338" s="242"/>
      <c r="E338" s="242"/>
      <c r="F338" s="243"/>
      <c r="G338" s="244"/>
      <c r="H338" s="245"/>
      <c r="I338" s="243"/>
      <c r="J338" s="243"/>
      <c r="K338" s="162"/>
      <c r="L338" s="174"/>
      <c r="M338" s="16"/>
    </row>
    <row r="339" spans="1:13" ht="12.75">
      <c r="A339" s="22" t="s">
        <v>82</v>
      </c>
      <c r="B339" s="308"/>
      <c r="C339" s="241" t="s">
        <v>121</v>
      </c>
      <c r="D339" s="242"/>
      <c r="E339" s="242"/>
      <c r="F339" s="243"/>
      <c r="G339" s="244"/>
      <c r="H339" s="245"/>
      <c r="I339" s="243"/>
      <c r="J339" s="243"/>
      <c r="K339" s="162"/>
      <c r="L339" s="174"/>
      <c r="M339" s="16"/>
    </row>
    <row r="340" spans="1:13" ht="12.75">
      <c r="A340" s="22" t="s">
        <v>61</v>
      </c>
      <c r="B340" s="308"/>
      <c r="C340" s="241" t="s">
        <v>89</v>
      </c>
      <c r="D340" s="242"/>
      <c r="E340" s="242"/>
      <c r="F340" s="243"/>
      <c r="G340" s="244"/>
      <c r="H340" s="245"/>
      <c r="I340" s="243"/>
      <c r="J340" s="243"/>
      <c r="K340" s="162"/>
      <c r="L340" s="174"/>
      <c r="M340" s="16"/>
    </row>
    <row r="341" spans="1:13" ht="12.75">
      <c r="A341" s="22" t="s">
        <v>202</v>
      </c>
      <c r="B341" s="308"/>
      <c r="C341" s="241" t="s">
        <v>85</v>
      </c>
      <c r="D341" s="242"/>
      <c r="E341" s="242"/>
      <c r="F341" s="243"/>
      <c r="G341" s="244"/>
      <c r="H341" s="245"/>
      <c r="I341" s="243"/>
      <c r="J341" s="243"/>
      <c r="K341" s="162"/>
      <c r="L341" s="174"/>
      <c r="M341" s="16"/>
    </row>
    <row r="342" spans="1:13" ht="12.75">
      <c r="A342" s="22" t="s">
        <v>62</v>
      </c>
      <c r="B342" s="308"/>
      <c r="C342" s="241" t="s">
        <v>89</v>
      </c>
      <c r="D342" s="242"/>
      <c r="E342" s="242"/>
      <c r="F342" s="243"/>
      <c r="G342" s="244"/>
      <c r="H342" s="245"/>
      <c r="I342" s="243"/>
      <c r="J342" s="243"/>
      <c r="K342" s="162"/>
      <c r="L342" s="174"/>
      <c r="M342" s="16"/>
    </row>
    <row r="343" spans="1:13" ht="12.75">
      <c r="A343" s="22" t="s">
        <v>203</v>
      </c>
      <c r="B343" s="308"/>
      <c r="C343" s="241" t="s">
        <v>85</v>
      </c>
      <c r="D343" s="242"/>
      <c r="E343" s="242"/>
      <c r="F343" s="243"/>
      <c r="G343" s="244"/>
      <c r="H343" s="245"/>
      <c r="I343" s="243"/>
      <c r="J343" s="243"/>
      <c r="K343" s="162"/>
      <c r="L343" s="174"/>
      <c r="M343" s="16"/>
    </row>
    <row r="344" spans="1:13" ht="12.75">
      <c r="A344" s="22" t="s">
        <v>63</v>
      </c>
      <c r="B344" s="308"/>
      <c r="C344" s="241" t="s">
        <v>89</v>
      </c>
      <c r="D344" s="242"/>
      <c r="E344" s="242"/>
      <c r="F344" s="243"/>
      <c r="G344" s="244"/>
      <c r="H344" s="245"/>
      <c r="I344" s="243"/>
      <c r="J344" s="243"/>
      <c r="K344" s="162"/>
      <c r="L344" s="174"/>
      <c r="M344" s="16"/>
    </row>
    <row r="345" spans="1:13" ht="12.75">
      <c r="A345" s="22" t="s">
        <v>106</v>
      </c>
      <c r="B345" s="308"/>
      <c r="C345" s="241" t="s">
        <v>107</v>
      </c>
      <c r="D345" s="242"/>
      <c r="E345" s="242"/>
      <c r="F345" s="243"/>
      <c r="G345" s="244"/>
      <c r="H345" s="245"/>
      <c r="I345" s="243"/>
      <c r="J345" s="243"/>
      <c r="K345" s="162"/>
      <c r="L345" s="174"/>
      <c r="M345" s="16"/>
    </row>
    <row r="346" spans="1:13" ht="12.75">
      <c r="A346" s="22" t="s">
        <v>224</v>
      </c>
      <c r="B346" s="308"/>
      <c r="C346" s="241" t="s">
        <v>225</v>
      </c>
      <c r="D346" s="242"/>
      <c r="E346" s="242"/>
      <c r="F346" s="243"/>
      <c r="G346" s="244"/>
      <c r="H346" s="245"/>
      <c r="I346" s="243"/>
      <c r="J346" s="243"/>
      <c r="K346" s="162"/>
      <c r="L346" s="174"/>
      <c r="M346" s="16"/>
    </row>
    <row r="347" spans="1:13" ht="12.75">
      <c r="A347" s="22" t="s">
        <v>123</v>
      </c>
      <c r="B347" s="308"/>
      <c r="C347" s="241" t="s">
        <v>121</v>
      </c>
      <c r="D347" s="242"/>
      <c r="E347" s="242"/>
      <c r="F347" s="243"/>
      <c r="G347" s="244"/>
      <c r="H347" s="245"/>
      <c r="I347" s="243"/>
      <c r="J347" s="243"/>
      <c r="K347" s="162"/>
      <c r="L347" s="174"/>
      <c r="M347" s="16"/>
    </row>
    <row r="348" spans="1:13" ht="12.75">
      <c r="A348" s="22" t="s">
        <v>122</v>
      </c>
      <c r="B348" s="308"/>
      <c r="C348" s="241" t="s">
        <v>121</v>
      </c>
      <c r="D348" s="242"/>
      <c r="E348" s="242"/>
      <c r="F348" s="243"/>
      <c r="G348" s="244"/>
      <c r="H348" s="245"/>
      <c r="I348" s="243"/>
      <c r="J348" s="243"/>
      <c r="K348" s="162"/>
      <c r="L348" s="174"/>
      <c r="M348" s="16"/>
    </row>
    <row r="349" spans="1:13" ht="12.75">
      <c r="A349" s="22" t="s">
        <v>226</v>
      </c>
      <c r="B349" s="308"/>
      <c r="C349" s="241">
        <v>1.25</v>
      </c>
      <c r="D349" s="242"/>
      <c r="E349" s="242"/>
      <c r="F349" s="243"/>
      <c r="G349" s="244"/>
      <c r="H349" s="245"/>
      <c r="I349" s="243"/>
      <c r="J349" s="243"/>
      <c r="K349" s="162"/>
      <c r="L349" s="174"/>
      <c r="M349" s="16"/>
    </row>
    <row r="350" spans="1:13" ht="12.75">
      <c r="A350" s="22" t="s">
        <v>125</v>
      </c>
      <c r="B350" s="308"/>
      <c r="C350" s="241" t="s">
        <v>121</v>
      </c>
      <c r="D350" s="242"/>
      <c r="E350" s="242"/>
      <c r="F350" s="243"/>
      <c r="G350" s="244"/>
      <c r="H350" s="245"/>
      <c r="I350" s="243"/>
      <c r="J350" s="243"/>
      <c r="K350" s="162"/>
      <c r="L350" s="174"/>
      <c r="M350" s="16"/>
    </row>
    <row r="351" spans="1:13" ht="12.75">
      <c r="A351" s="22" t="s">
        <v>296</v>
      </c>
      <c r="B351" s="308"/>
      <c r="C351" s="241" t="s">
        <v>225</v>
      </c>
      <c r="D351" s="242"/>
      <c r="E351" s="242"/>
      <c r="F351" s="243"/>
      <c r="G351" s="244"/>
      <c r="H351" s="245"/>
      <c r="I351" s="243"/>
      <c r="J351" s="243"/>
      <c r="K351" s="162"/>
      <c r="L351" s="174"/>
      <c r="M351" s="16"/>
    </row>
    <row r="352" spans="1:13" ht="12.75">
      <c r="A352" s="22" t="s">
        <v>73</v>
      </c>
      <c r="B352" s="308"/>
      <c r="C352" s="241" t="s">
        <v>84</v>
      </c>
      <c r="D352" s="242"/>
      <c r="E352" s="242"/>
      <c r="F352" s="243"/>
      <c r="G352" s="244"/>
      <c r="H352" s="245"/>
      <c r="I352" s="243"/>
      <c r="J352" s="243"/>
      <c r="K352" s="162"/>
      <c r="L352" s="174"/>
      <c r="M352" s="16"/>
    </row>
    <row r="353" spans="1:13" ht="12.75">
      <c r="A353" s="22" t="s">
        <v>74</v>
      </c>
      <c r="B353" s="308"/>
      <c r="C353" s="241" t="s">
        <v>84</v>
      </c>
      <c r="D353" s="242"/>
      <c r="E353" s="242"/>
      <c r="F353" s="243"/>
      <c r="G353" s="244"/>
      <c r="H353" s="245"/>
      <c r="I353" s="243"/>
      <c r="J353" s="243"/>
      <c r="K353" s="162"/>
      <c r="L353" s="174"/>
      <c r="M353" s="16"/>
    </row>
    <row r="354" spans="1:13" ht="12.75">
      <c r="A354" s="22" t="s">
        <v>77</v>
      </c>
      <c r="B354" s="308"/>
      <c r="C354" s="241" t="s">
        <v>84</v>
      </c>
      <c r="D354" s="242"/>
      <c r="E354" s="242"/>
      <c r="F354" s="243"/>
      <c r="G354" s="244"/>
      <c r="H354" s="245"/>
      <c r="I354" s="243"/>
      <c r="J354" s="243"/>
      <c r="K354" s="162"/>
      <c r="L354" s="174"/>
      <c r="M354" s="16"/>
    </row>
    <row r="355" spans="1:13" ht="12.75">
      <c r="A355" s="31"/>
      <c r="B355" s="322"/>
      <c r="C355" s="323"/>
      <c r="D355" s="270"/>
      <c r="E355" s="270"/>
      <c r="F355" s="324"/>
      <c r="G355" s="273"/>
      <c r="H355" s="325"/>
      <c r="I355" s="324"/>
      <c r="J355" s="324"/>
      <c r="K355" s="165"/>
      <c r="L355" s="177"/>
      <c r="M355" s="41"/>
    </row>
    <row r="356" spans="1:13" ht="12.75">
      <c r="A356" s="361" t="s">
        <v>98</v>
      </c>
      <c r="B356" s="318"/>
      <c r="C356" s="319"/>
      <c r="D356" s="228"/>
      <c r="E356" s="228"/>
      <c r="F356" s="302"/>
      <c r="G356" s="262"/>
      <c r="H356" s="320"/>
      <c r="I356" s="302"/>
      <c r="J356" s="302"/>
      <c r="K356" s="164"/>
      <c r="L356" s="176"/>
      <c r="M356" s="15"/>
    </row>
    <row r="357" spans="1:13" ht="27" customHeight="1">
      <c r="A357" s="346" t="s">
        <v>395</v>
      </c>
      <c r="B357" s="362" t="s">
        <v>114</v>
      </c>
      <c r="C357" s="241"/>
      <c r="D357" s="242"/>
      <c r="E357" s="242"/>
      <c r="F357" s="243"/>
      <c r="G357" s="244"/>
      <c r="H357" s="245"/>
      <c r="I357" s="243"/>
      <c r="J357" s="243"/>
      <c r="K357" s="162"/>
      <c r="L357" s="174"/>
      <c r="M357" s="16"/>
    </row>
    <row r="358" spans="1:13" ht="12.75">
      <c r="A358" s="39" t="s">
        <v>99</v>
      </c>
      <c r="B358" s="240" t="s">
        <v>115</v>
      </c>
      <c r="C358" s="241"/>
      <c r="D358" s="242"/>
      <c r="E358" s="242"/>
      <c r="F358" s="243"/>
      <c r="G358" s="244"/>
      <c r="H358" s="245"/>
      <c r="I358" s="243"/>
      <c r="J358" s="243"/>
      <c r="K358" s="162"/>
      <c r="L358" s="174"/>
      <c r="M358" s="16"/>
    </row>
    <row r="359" spans="1:13" ht="12.75">
      <c r="A359" s="31"/>
      <c r="B359" s="322"/>
      <c r="C359" s="323"/>
      <c r="D359" s="270"/>
      <c r="E359" s="270"/>
      <c r="F359" s="324"/>
      <c r="G359" s="273"/>
      <c r="H359" s="325"/>
      <c r="I359" s="324"/>
      <c r="J359" s="324"/>
      <c r="K359" s="165"/>
      <c r="L359" s="177"/>
      <c r="M359" s="41"/>
    </row>
    <row r="360" spans="1:13" ht="25.5">
      <c r="A360" s="38" t="s">
        <v>100</v>
      </c>
      <c r="B360" s="318"/>
      <c r="C360" s="319"/>
      <c r="D360" s="228"/>
      <c r="E360" s="228"/>
      <c r="F360" s="302"/>
      <c r="G360" s="262"/>
      <c r="H360" s="320"/>
      <c r="I360" s="302"/>
      <c r="J360" s="302"/>
      <c r="K360" s="164"/>
      <c r="L360" s="176"/>
      <c r="M360" s="15"/>
    </row>
    <row r="361" spans="1:13" ht="12.75">
      <c r="A361" s="22" t="s">
        <v>277</v>
      </c>
      <c r="B361" s="226">
        <v>20</v>
      </c>
      <c r="C361" s="326">
        <v>35</v>
      </c>
      <c r="D361" s="228">
        <v>22430</v>
      </c>
      <c r="E361" s="195">
        <v>13700</v>
      </c>
      <c r="F361" s="261">
        <v>13458</v>
      </c>
      <c r="G361" s="262">
        <v>4697.1</v>
      </c>
      <c r="H361" s="263">
        <f>SUM(F361:G361)</f>
        <v>18155.1</v>
      </c>
      <c r="I361" s="264">
        <f>ROUND(H361*0.34,1)</f>
        <v>6172.7</v>
      </c>
      <c r="J361" s="265">
        <f>ROUND(H361*0.01,1)</f>
        <v>181.6</v>
      </c>
      <c r="K361" s="162">
        <v>72</v>
      </c>
      <c r="L361" s="336">
        <f>ROUND(0.0042*H361,1)</f>
        <v>76.3</v>
      </c>
      <c r="M361" s="15">
        <f>SUM(H361:L361)</f>
        <v>24657.699999999997</v>
      </c>
    </row>
    <row r="362" spans="1:13" ht="12.75">
      <c r="A362" s="39" t="s">
        <v>102</v>
      </c>
      <c r="B362" s="234">
        <v>11.6</v>
      </c>
      <c r="C362" s="304">
        <v>35</v>
      </c>
      <c r="D362" s="242">
        <v>22430</v>
      </c>
      <c r="E362" s="195">
        <v>13700</v>
      </c>
      <c r="F362" s="246">
        <v>23203.4</v>
      </c>
      <c r="G362" s="244">
        <v>4697.1</v>
      </c>
      <c r="H362" s="247">
        <f>SUM(F362:G362)</f>
        <v>27900.5</v>
      </c>
      <c r="I362" s="248">
        <f>ROUND(H362*0.34,1)</f>
        <v>9486.2</v>
      </c>
      <c r="J362" s="249">
        <f>ROUND(H362*0.01,1)</f>
        <v>279</v>
      </c>
      <c r="K362" s="162">
        <v>138</v>
      </c>
      <c r="L362" s="336">
        <f>ROUND(0.0042*H362,1)</f>
        <v>117.2</v>
      </c>
      <c r="M362" s="16">
        <f>SUM(H362:L362)</f>
        <v>37920.899999999994</v>
      </c>
    </row>
    <row r="363" spans="1:13" ht="13.5" thickBot="1">
      <c r="A363" s="36"/>
      <c r="B363" s="327"/>
      <c r="C363" s="328"/>
      <c r="D363" s="279"/>
      <c r="E363" s="279"/>
      <c r="F363" s="329"/>
      <c r="G363" s="330"/>
      <c r="H363" s="330"/>
      <c r="I363" s="329"/>
      <c r="J363" s="330"/>
      <c r="K363" s="166"/>
      <c r="L363" s="178"/>
      <c r="M363" s="42"/>
    </row>
    <row r="364" spans="2:5" ht="12.75">
      <c r="B364" s="216"/>
      <c r="C364" s="216"/>
      <c r="D364" s="221"/>
      <c r="E364" s="221"/>
    </row>
    <row r="365" spans="1:6" ht="12.75">
      <c r="A365" s="357" t="s">
        <v>132</v>
      </c>
      <c r="C365" s="331"/>
      <c r="D365" s="332"/>
      <c r="E365" s="332"/>
      <c r="F365" s="333"/>
    </row>
    <row r="366" spans="1:6" ht="12.75">
      <c r="A366" s="357" t="s">
        <v>133</v>
      </c>
      <c r="B366" s="334"/>
      <c r="C366" s="331"/>
      <c r="D366" s="332"/>
      <c r="E366" s="332"/>
      <c r="F366" s="333"/>
    </row>
    <row r="367" spans="1:6" ht="12.75">
      <c r="A367" s="357" t="s">
        <v>134</v>
      </c>
      <c r="B367" s="331"/>
      <c r="C367" s="331"/>
      <c r="D367" s="332"/>
      <c r="E367" s="332"/>
      <c r="F367" s="333"/>
    </row>
    <row r="368" spans="1:5" ht="12.75">
      <c r="A368" s="357" t="s">
        <v>135</v>
      </c>
      <c r="B368" s="216"/>
      <c r="C368" s="216"/>
      <c r="D368" s="221"/>
      <c r="E368" s="221"/>
    </row>
    <row r="369" spans="1:5" ht="18" customHeight="1">
      <c r="A369" s="358" t="s">
        <v>385</v>
      </c>
      <c r="B369" s="216"/>
      <c r="C369" s="216"/>
      <c r="D369" s="221"/>
      <c r="E369" s="221"/>
    </row>
    <row r="370" spans="1:5" ht="12.75">
      <c r="A370" s="357" t="s">
        <v>386</v>
      </c>
      <c r="B370" s="216"/>
      <c r="C370" s="216"/>
      <c r="D370" s="221"/>
      <c r="E370" s="221"/>
    </row>
    <row r="371" spans="1:6" ht="12.75">
      <c r="A371" s="37"/>
      <c r="B371" s="331"/>
      <c r="C371" s="331"/>
      <c r="D371" s="332"/>
      <c r="E371" s="332"/>
      <c r="F371" s="333"/>
    </row>
    <row r="372" spans="1:5" ht="12.75">
      <c r="A372" s="62" t="s">
        <v>405</v>
      </c>
      <c r="B372" s="216"/>
      <c r="C372" s="216"/>
      <c r="D372" s="221"/>
      <c r="E372" s="221"/>
    </row>
    <row r="373" spans="1:5" ht="12.75">
      <c r="A373" s="62" t="s">
        <v>381</v>
      </c>
      <c r="B373" s="216"/>
      <c r="C373" s="216"/>
      <c r="D373" s="221"/>
      <c r="E373" s="221"/>
    </row>
    <row r="374" spans="1:5" ht="12.75">
      <c r="A374" s="62" t="s">
        <v>382</v>
      </c>
      <c r="B374" s="216"/>
      <c r="C374" s="216"/>
      <c r="D374" s="221"/>
      <c r="E374" s="221"/>
    </row>
    <row r="375" spans="1:5" ht="4.5" customHeight="1">
      <c r="A375" s="364"/>
      <c r="B375" s="216"/>
      <c r="C375" s="216"/>
      <c r="D375" s="221"/>
      <c r="E375" s="221"/>
    </row>
    <row r="376" spans="1:5" ht="12.75">
      <c r="A376" s="62" t="s">
        <v>406</v>
      </c>
      <c r="B376" s="216"/>
      <c r="C376" s="216"/>
      <c r="D376" s="221"/>
      <c r="E376" s="221"/>
    </row>
    <row r="377" spans="1:5" ht="12.75">
      <c r="A377" s="62" t="s">
        <v>383</v>
      </c>
      <c r="B377" s="216"/>
      <c r="C377" s="216"/>
      <c r="D377" s="221"/>
      <c r="E377" s="221"/>
    </row>
    <row r="378" spans="1:5" ht="12.75">
      <c r="A378" s="62" t="s">
        <v>384</v>
      </c>
      <c r="B378" s="216"/>
      <c r="C378" s="216"/>
      <c r="D378" s="221"/>
      <c r="E378" s="221"/>
    </row>
    <row r="379" spans="1:5" ht="15">
      <c r="A379" s="356"/>
      <c r="B379" s="216"/>
      <c r="C379" s="216"/>
      <c r="D379" s="221"/>
      <c r="E379" s="221"/>
    </row>
    <row r="380" spans="1:5" ht="12.75">
      <c r="A380" s="365" t="s">
        <v>136</v>
      </c>
      <c r="B380" s="216"/>
      <c r="C380" s="216"/>
      <c r="D380" s="221"/>
      <c r="E380" s="221"/>
    </row>
    <row r="381" spans="1:5" ht="14.25">
      <c r="A381" s="37" t="s">
        <v>23</v>
      </c>
      <c r="B381" s="331" t="s">
        <v>407</v>
      </c>
      <c r="C381" s="216"/>
      <c r="D381" s="221"/>
      <c r="E381" s="221"/>
    </row>
    <row r="382" spans="1:6" ht="14.25">
      <c r="A382" s="37" t="s">
        <v>10</v>
      </c>
      <c r="B382" s="331" t="s">
        <v>11</v>
      </c>
      <c r="C382" s="331"/>
      <c r="D382" s="332"/>
      <c r="E382" s="332"/>
      <c r="F382" s="333"/>
    </row>
    <row r="383" spans="1:6" ht="14.25">
      <c r="A383" s="37" t="s">
        <v>9</v>
      </c>
      <c r="B383" s="331" t="s">
        <v>12</v>
      </c>
      <c r="C383" s="331"/>
      <c r="D383" s="332"/>
      <c r="E383" s="332"/>
      <c r="F383" s="333"/>
    </row>
    <row r="384" spans="1:6" ht="14.25">
      <c r="A384" s="37" t="s">
        <v>126</v>
      </c>
      <c r="B384" s="331" t="s">
        <v>127</v>
      </c>
      <c r="C384" s="331"/>
      <c r="D384" s="332"/>
      <c r="E384" s="332"/>
      <c r="F384" s="333"/>
    </row>
    <row r="385" spans="1:6" ht="12.75">
      <c r="A385" s="37"/>
      <c r="B385" s="331"/>
      <c r="C385" s="331"/>
      <c r="D385" s="332"/>
      <c r="E385" s="332"/>
      <c r="F385" s="333"/>
    </row>
  </sheetData>
  <sheetProtection sheet="1" objects="1" scenarios="1"/>
  <autoFilter ref="A3:N354"/>
  <mergeCells count="2">
    <mergeCell ref="B35:J35"/>
    <mergeCell ref="B38:J38"/>
  </mergeCells>
  <printOptions/>
  <pageMargins left="0.3937007874015748" right="0.31496062992125984" top="0.6299212598425197" bottom="0.4724409448818898" header="0.4330708661417323" footer="0.35433070866141736"/>
  <pageSetup fitToHeight="5" horizontalDpi="200" verticalDpi="200" orientation="landscape" paperSize="9" scale="80" r:id="rId1"/>
  <headerFooter alignWithMargins="0">
    <oddHeader>&amp;L&amp;"Arial CE,Tučné"&amp;12Přehled výše normativů a komponent pro rozpis rozpočtu přímých NIV v roce 2014 &amp;"Arial CE,Obyčejné"(finanční částky v Kč)&amp;C
&amp;"Arial CE,Tučné"&amp;12
&amp;R&amp;"Times New Roman CE,Obyčejné"&amp;11&amp;D</oddHeader>
    <oddFooter>&amp;R&amp;P/&amp;N</oddFooter>
  </headerFooter>
  <ignoredErrors>
    <ignoredError sqref="H1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zoomScale="90" zoomScaleNormal="90" zoomScalePageLayoutView="0" workbookViewId="0" topLeftCell="A1">
      <pane xSplit="3" ySplit="3" topLeftCell="D4" activePane="bottomRight" state="split"/>
      <selection pane="topLeft" activeCell="A1" sqref="A1"/>
      <selection pane="topRight" activeCell="D1" sqref="D1"/>
      <selection pane="bottomLeft" activeCell="A4" sqref="A4"/>
      <selection pane="bottomRight" activeCell="K16" sqref="K16"/>
      <selection pane="topLeft" activeCell="A1" sqref="A1"/>
    </sheetView>
  </sheetViews>
  <sheetFormatPr defaultColWidth="9.00390625" defaultRowHeight="12.75"/>
  <cols>
    <col min="1" max="1" width="5.375" style="5" customWidth="1"/>
    <col min="2" max="2" width="4.375" style="0" customWidth="1"/>
    <col min="3" max="3" width="12.125" style="0" customWidth="1"/>
    <col min="9" max="9" width="8.125" style="0" customWidth="1"/>
    <col min="10" max="11" width="8.625" style="0" customWidth="1"/>
    <col min="12" max="12" width="8.00390625" style="0" customWidth="1"/>
    <col min="13" max="13" width="8.125" style="0" customWidth="1"/>
    <col min="16" max="16" width="8.875" style="0" hidden="1" customWidth="1"/>
    <col min="17" max="18" width="7.75390625" style="0" hidden="1" customWidth="1"/>
    <col min="19" max="23" width="7.625" style="0" hidden="1" customWidth="1"/>
    <col min="24" max="24" width="4.25390625" style="53" customWidth="1"/>
    <col min="27" max="28" width="8.625" style="0" customWidth="1"/>
    <col min="29" max="29" width="8.25390625" style="0" customWidth="1"/>
    <col min="30" max="30" width="7.875" style="0" customWidth="1"/>
    <col min="31" max="31" width="8.375" style="0" customWidth="1"/>
    <col min="32" max="33" width="8.125" style="0" customWidth="1"/>
    <col min="34" max="34" width="8.75390625" style="0" customWidth="1"/>
    <col min="37" max="37" width="8.25390625" style="0" customWidth="1"/>
    <col min="38" max="40" width="8.00390625" style="0" customWidth="1"/>
    <col min="41" max="41" width="8.125" style="0" customWidth="1"/>
    <col min="42" max="42" width="8.25390625" style="0" customWidth="1"/>
    <col min="43" max="43" width="8.125" style="0" customWidth="1"/>
    <col min="44" max="44" width="8.25390625" style="0" customWidth="1"/>
  </cols>
  <sheetData>
    <row r="1" spans="5:37" ht="12.75"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50"/>
      <c r="V1" s="50"/>
      <c r="W1" s="50"/>
      <c r="X1" s="50"/>
      <c r="Y1" s="48"/>
      <c r="Z1" s="51"/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4:37" ht="13.5" thickBot="1">
      <c r="D2" s="48" t="s">
        <v>182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  <c r="T2" s="50"/>
      <c r="U2" s="50"/>
      <c r="V2" s="50"/>
      <c r="W2" s="50"/>
      <c r="X2" s="50"/>
      <c r="Y2" s="48" t="s">
        <v>181</v>
      </c>
      <c r="Z2" s="51"/>
      <c r="AA2" s="51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44" ht="42.75" customHeight="1" thickBot="1">
      <c r="A3" s="57" t="s">
        <v>161</v>
      </c>
      <c r="B3" s="58" t="s">
        <v>157</v>
      </c>
      <c r="C3" s="94" t="s">
        <v>191</v>
      </c>
      <c r="D3" s="57" t="s">
        <v>137</v>
      </c>
      <c r="E3" s="58" t="s">
        <v>138</v>
      </c>
      <c r="F3" s="58" t="s">
        <v>139</v>
      </c>
      <c r="G3" s="58" t="s">
        <v>140</v>
      </c>
      <c r="H3" s="58" t="s">
        <v>141</v>
      </c>
      <c r="I3" s="58" t="s">
        <v>142</v>
      </c>
      <c r="J3" s="58" t="s">
        <v>143</v>
      </c>
      <c r="K3" s="58" t="s">
        <v>144</v>
      </c>
      <c r="L3" s="58" t="s">
        <v>145</v>
      </c>
      <c r="M3" s="58" t="s">
        <v>146</v>
      </c>
      <c r="N3" s="59" t="s">
        <v>185</v>
      </c>
      <c r="O3" s="90" t="s">
        <v>186</v>
      </c>
      <c r="P3" s="61" t="s">
        <v>187</v>
      </c>
      <c r="Q3" s="60" t="s">
        <v>177</v>
      </c>
      <c r="R3" s="131" t="s">
        <v>193</v>
      </c>
      <c r="S3" s="118" t="s">
        <v>192</v>
      </c>
      <c r="T3" s="117" t="s">
        <v>178</v>
      </c>
      <c r="U3" s="124" t="s">
        <v>199</v>
      </c>
      <c r="V3" s="127" t="s">
        <v>196</v>
      </c>
      <c r="W3" s="137" t="s">
        <v>197</v>
      </c>
      <c r="X3" s="54"/>
      <c r="Y3" s="57" t="s">
        <v>147</v>
      </c>
      <c r="Z3" s="58" t="s">
        <v>148</v>
      </c>
      <c r="AA3" s="58" t="s">
        <v>149</v>
      </c>
      <c r="AB3" s="58" t="s">
        <v>150</v>
      </c>
      <c r="AC3" s="58" t="s">
        <v>151</v>
      </c>
      <c r="AD3" s="58" t="s">
        <v>152</v>
      </c>
      <c r="AE3" s="58" t="s">
        <v>188</v>
      </c>
      <c r="AF3" s="58" t="s">
        <v>153</v>
      </c>
      <c r="AG3" s="58" t="s">
        <v>154</v>
      </c>
      <c r="AH3" s="58" t="s">
        <v>155</v>
      </c>
      <c r="AI3" s="59" t="s">
        <v>183</v>
      </c>
      <c r="AJ3" s="90" t="s">
        <v>184</v>
      </c>
      <c r="AK3" s="61" t="s">
        <v>189</v>
      </c>
      <c r="AL3" s="56" t="s">
        <v>179</v>
      </c>
      <c r="AM3" s="60" t="s">
        <v>194</v>
      </c>
      <c r="AN3" s="118" t="s">
        <v>195</v>
      </c>
      <c r="AO3" s="55" t="s">
        <v>180</v>
      </c>
      <c r="AP3" s="124" t="s">
        <v>198</v>
      </c>
      <c r="AQ3" s="136" t="s">
        <v>200</v>
      </c>
      <c r="AR3" s="137" t="s">
        <v>201</v>
      </c>
    </row>
    <row r="4" spans="1:44" ht="12.75">
      <c r="A4" s="95">
        <v>6</v>
      </c>
      <c r="B4" s="63">
        <v>11</v>
      </c>
      <c r="C4" s="100" t="s">
        <v>158</v>
      </c>
      <c r="D4" s="142">
        <v>17588.152860722606</v>
      </c>
      <c r="E4" s="143">
        <v>14960.190604084655</v>
      </c>
      <c r="F4" s="143">
        <v>1009.5664877477349</v>
      </c>
      <c r="G4" s="143">
        <v>471.64130940694645</v>
      </c>
      <c r="H4" s="143">
        <v>335.77828406350943</v>
      </c>
      <c r="I4" s="143">
        <v>688.8034653548253</v>
      </c>
      <c r="J4" s="143">
        <v>22.87097502179006</v>
      </c>
      <c r="K4" s="143">
        <v>74.42825552845144</v>
      </c>
      <c r="L4" s="143">
        <v>14.755827890141497</v>
      </c>
      <c r="M4" s="143">
        <v>10.117651624557858</v>
      </c>
      <c r="N4" s="143">
        <v>16780.733267252155</v>
      </c>
      <c r="O4" s="144">
        <v>807.4195934704559</v>
      </c>
      <c r="P4" s="65">
        <f aca="true" t="shared" si="0" ref="P4:P37">N4-K4-L4</f>
        <v>16691.549183833562</v>
      </c>
      <c r="Q4" s="115">
        <v>16940</v>
      </c>
      <c r="R4" s="114">
        <f aca="true" t="shared" si="1" ref="R4:R37">Q4-P4</f>
        <v>248.45081616643802</v>
      </c>
      <c r="S4" s="143">
        <f>T4-Q4</f>
        <v>1734</v>
      </c>
      <c r="T4" s="145">
        <v>18674</v>
      </c>
      <c r="U4" s="146">
        <f>ROUND(T4*1.028,0)</f>
        <v>19197</v>
      </c>
      <c r="V4" s="147">
        <f>Q4</f>
        <v>16940</v>
      </c>
      <c r="W4" s="148">
        <f>U4-V4</f>
        <v>2257</v>
      </c>
      <c r="X4" s="81"/>
      <c r="Y4" s="142">
        <v>9340.102432884516</v>
      </c>
      <c r="Z4" s="143">
        <v>8484.67605703782</v>
      </c>
      <c r="AA4" s="143">
        <v>229.63473609247936</v>
      </c>
      <c r="AB4" s="143">
        <v>273.82868783226525</v>
      </c>
      <c r="AC4" s="143">
        <v>276.3389973667213</v>
      </c>
      <c r="AD4" s="143">
        <v>22.733972607277128</v>
      </c>
      <c r="AE4" s="143">
        <v>2.588976664844901</v>
      </c>
      <c r="AF4" s="143">
        <v>0</v>
      </c>
      <c r="AG4" s="143">
        <v>8.900978784717047</v>
      </c>
      <c r="AH4" s="143">
        <v>41.4000264984018</v>
      </c>
      <c r="AI4" s="143">
        <v>8789.93474768554</v>
      </c>
      <c r="AJ4" s="144">
        <v>550.1676851989865</v>
      </c>
      <c r="AK4" s="65">
        <f aca="true" t="shared" si="2" ref="AK4:AK39">AI4-AG4</f>
        <v>8781.033768900823</v>
      </c>
      <c r="AL4" s="107">
        <v>9110</v>
      </c>
      <c r="AM4" s="114">
        <f>AL4-AK4</f>
        <v>328.9662310991771</v>
      </c>
      <c r="AN4" s="64">
        <f>AO4-AL4</f>
        <v>776</v>
      </c>
      <c r="AO4" s="64">
        <v>9886</v>
      </c>
      <c r="AP4" s="119">
        <f>ROUND(AO4*1.028,0)</f>
        <v>10163</v>
      </c>
      <c r="AQ4" s="126">
        <f>AL4</f>
        <v>9110</v>
      </c>
      <c r="AR4" s="132">
        <f>AP4-AQ4</f>
        <v>1053</v>
      </c>
    </row>
    <row r="5" spans="1:44" ht="12.75">
      <c r="A5" s="96">
        <v>12</v>
      </c>
      <c r="B5" s="68">
        <v>11</v>
      </c>
      <c r="C5" s="101" t="s">
        <v>158</v>
      </c>
      <c r="D5" s="73">
        <v>18436.268373591145</v>
      </c>
      <c r="E5" s="70">
        <v>13335.467523873582</v>
      </c>
      <c r="F5" s="70">
        <v>3038.2045249440066</v>
      </c>
      <c r="G5" s="70">
        <v>450.3090550770411</v>
      </c>
      <c r="H5" s="70">
        <v>883.1596879518671</v>
      </c>
      <c r="I5" s="70">
        <v>617.7992801687454</v>
      </c>
      <c r="J5" s="70">
        <v>20.345557518828976</v>
      </c>
      <c r="K5" s="70">
        <v>70.90466248013325</v>
      </c>
      <c r="L5" s="70">
        <v>12.301419173852418</v>
      </c>
      <c r="M5" s="70">
        <v>7.776662403100158</v>
      </c>
      <c r="N5" s="70">
        <v>17102.799630562247</v>
      </c>
      <c r="O5" s="91">
        <v>1333.4687430289082</v>
      </c>
      <c r="P5" s="71">
        <f t="shared" si="0"/>
        <v>17019.593548908262</v>
      </c>
      <c r="Q5" s="109">
        <v>16940</v>
      </c>
      <c r="R5" s="109">
        <f t="shared" si="1"/>
        <v>-79.59354890826216</v>
      </c>
      <c r="S5" s="70"/>
      <c r="T5" s="91">
        <v>18674</v>
      </c>
      <c r="U5" s="120"/>
      <c r="V5" s="130"/>
      <c r="W5" s="135"/>
      <c r="X5" s="81"/>
      <c r="Y5" s="73">
        <v>9804.930396983298</v>
      </c>
      <c r="Z5" s="70">
        <v>7816.14610698719</v>
      </c>
      <c r="AA5" s="70">
        <v>991.841742885103</v>
      </c>
      <c r="AB5" s="70">
        <v>272.9240488362421</v>
      </c>
      <c r="AC5" s="70">
        <v>658.8456133623188</v>
      </c>
      <c r="AD5" s="70">
        <v>19.76284092861572</v>
      </c>
      <c r="AE5" s="70">
        <v>2.2743100083751053</v>
      </c>
      <c r="AF5" s="70">
        <v>0</v>
      </c>
      <c r="AG5" s="70">
        <v>6.779975447412392</v>
      </c>
      <c r="AH5" s="70">
        <v>36.35575852804</v>
      </c>
      <c r="AI5" s="70">
        <v>8873.160734784737</v>
      </c>
      <c r="AJ5" s="91">
        <v>931.7696621985608</v>
      </c>
      <c r="AK5" s="71">
        <f t="shared" si="2"/>
        <v>8866.380759337324</v>
      </c>
      <c r="AL5" s="72">
        <v>9110</v>
      </c>
      <c r="AM5" s="109">
        <f>AL5-AK5</f>
        <v>243.61924066267602</v>
      </c>
      <c r="AN5" s="70"/>
      <c r="AO5" s="68">
        <v>9886</v>
      </c>
      <c r="AP5" s="120"/>
      <c r="AQ5" s="69"/>
      <c r="AR5" s="135"/>
    </row>
    <row r="6" spans="1:44" ht="12.75">
      <c r="A6" s="95">
        <v>6</v>
      </c>
      <c r="B6" s="63">
        <v>21</v>
      </c>
      <c r="C6" s="102" t="s">
        <v>159</v>
      </c>
      <c r="D6" s="142">
        <v>22886.48332625509</v>
      </c>
      <c r="E6" s="143">
        <v>18504.150662731943</v>
      </c>
      <c r="F6" s="143">
        <v>1205.255013423727</v>
      </c>
      <c r="G6" s="143">
        <v>830.1142665620142</v>
      </c>
      <c r="H6" s="143">
        <v>525.7124431910302</v>
      </c>
      <c r="I6" s="143">
        <v>618.2359844376375</v>
      </c>
      <c r="J6" s="143">
        <v>406.3711525253014</v>
      </c>
      <c r="K6" s="143">
        <v>751.9161878339252</v>
      </c>
      <c r="L6" s="143">
        <v>33.2332409059689</v>
      </c>
      <c r="M6" s="143">
        <v>11.494374643556398</v>
      </c>
      <c r="N6" s="143">
        <v>21530.65661650206</v>
      </c>
      <c r="O6" s="144">
        <v>1355.8267097530443</v>
      </c>
      <c r="P6" s="65">
        <f t="shared" si="0"/>
        <v>20745.507187762167</v>
      </c>
      <c r="Q6" s="115">
        <v>20877</v>
      </c>
      <c r="R6" s="115">
        <f t="shared" si="1"/>
        <v>131.49281223783328</v>
      </c>
      <c r="S6" s="143">
        <f>T6-Q6</f>
        <v>2423</v>
      </c>
      <c r="T6" s="144">
        <v>23300</v>
      </c>
      <c r="U6" s="149">
        <f>ROUND(T6*1.028,0)</f>
        <v>23952</v>
      </c>
      <c r="V6" s="147">
        <f>Q6</f>
        <v>20877</v>
      </c>
      <c r="W6" s="150">
        <f>U6-V6</f>
        <v>3075</v>
      </c>
      <c r="X6" s="81"/>
      <c r="Y6" s="142">
        <v>11012.084558811932</v>
      </c>
      <c r="Z6" s="143">
        <v>9261.422366915393</v>
      </c>
      <c r="AA6" s="143">
        <v>476.4420455011144</v>
      </c>
      <c r="AB6" s="143">
        <v>652.0923372517123</v>
      </c>
      <c r="AC6" s="143">
        <v>340.5640511564422</v>
      </c>
      <c r="AD6" s="143">
        <v>150.41449548109694</v>
      </c>
      <c r="AE6" s="143">
        <v>1.8876705030845813</v>
      </c>
      <c r="AF6" s="143">
        <v>0</v>
      </c>
      <c r="AG6" s="143">
        <v>53.66374758450681</v>
      </c>
      <c r="AH6" s="143">
        <v>75.59784441859514</v>
      </c>
      <c r="AI6" s="143">
        <v>10019.428170403791</v>
      </c>
      <c r="AJ6" s="144">
        <v>992.6563884081545</v>
      </c>
      <c r="AK6" s="65">
        <f t="shared" si="2"/>
        <v>9965.764422819284</v>
      </c>
      <c r="AL6" s="107">
        <v>10000</v>
      </c>
      <c r="AM6" s="114">
        <f aca="true" t="shared" si="3" ref="AM6:AM27">AL6-AK6</f>
        <v>34.235577180716064</v>
      </c>
      <c r="AN6" s="64">
        <f>AO6-AL6</f>
        <v>759</v>
      </c>
      <c r="AO6" s="64">
        <v>10759</v>
      </c>
      <c r="AP6" s="121">
        <f>ROUND(AO6*1.028,0)</f>
        <v>11060</v>
      </c>
      <c r="AQ6" s="128">
        <f>AL6</f>
        <v>10000</v>
      </c>
      <c r="AR6" s="134">
        <f>AP6-AQ6</f>
        <v>1060</v>
      </c>
    </row>
    <row r="7" spans="1:44" ht="12.75">
      <c r="A7" s="96">
        <v>12</v>
      </c>
      <c r="B7" s="68">
        <v>21</v>
      </c>
      <c r="C7" s="103" t="s">
        <v>159</v>
      </c>
      <c r="D7" s="73">
        <v>23663.818689921674</v>
      </c>
      <c r="E7" s="70">
        <v>16129.531252280842</v>
      </c>
      <c r="F7" s="70">
        <v>4108.463411102439</v>
      </c>
      <c r="G7" s="70">
        <v>733.0175964724593</v>
      </c>
      <c r="H7" s="70">
        <v>1142.1279362393318</v>
      </c>
      <c r="I7" s="70">
        <v>557.4186814829548</v>
      </c>
      <c r="J7" s="70">
        <v>354.5706674457539</v>
      </c>
      <c r="K7" s="70">
        <v>603.9836353413472</v>
      </c>
      <c r="L7" s="70">
        <v>26.83614148736325</v>
      </c>
      <c r="M7" s="70">
        <v>7.869368069182748</v>
      </c>
      <c r="N7" s="70">
        <v>21788.673157209883</v>
      </c>
      <c r="O7" s="91">
        <v>1875.145532711791</v>
      </c>
      <c r="P7" s="71">
        <f t="shared" si="0"/>
        <v>21157.853380381173</v>
      </c>
      <c r="Q7" s="109">
        <v>20877</v>
      </c>
      <c r="R7" s="109">
        <f t="shared" si="1"/>
        <v>-280.85338038117334</v>
      </c>
      <c r="S7" s="70"/>
      <c r="T7" s="91">
        <v>23300</v>
      </c>
      <c r="U7" s="120"/>
      <c r="V7" s="130"/>
      <c r="W7" s="135"/>
      <c r="X7" s="81"/>
      <c r="Y7" s="73">
        <v>11519.948210590586</v>
      </c>
      <c r="Z7" s="70">
        <v>8710.4375272311</v>
      </c>
      <c r="AA7" s="70">
        <v>1147.1351192547625</v>
      </c>
      <c r="AB7" s="70">
        <v>619.0380093286312</v>
      </c>
      <c r="AC7" s="70">
        <v>787.5684489606041</v>
      </c>
      <c r="AD7" s="70">
        <v>143.12863521432695</v>
      </c>
      <c r="AE7" s="70">
        <v>2.416865680387751</v>
      </c>
      <c r="AF7" s="70">
        <v>0</v>
      </c>
      <c r="AG7" s="70">
        <v>47.48584979556498</v>
      </c>
      <c r="AH7" s="70">
        <v>62.737755125226116</v>
      </c>
      <c r="AI7" s="70">
        <v>10113.34175230137</v>
      </c>
      <c r="AJ7" s="91">
        <v>1406.6064582892354</v>
      </c>
      <c r="AK7" s="71">
        <f t="shared" si="2"/>
        <v>10065.855902505806</v>
      </c>
      <c r="AL7" s="72">
        <v>10000</v>
      </c>
      <c r="AM7" s="109">
        <f t="shared" si="3"/>
        <v>-65.85590250580572</v>
      </c>
      <c r="AN7" s="70"/>
      <c r="AO7" s="68">
        <v>10759</v>
      </c>
      <c r="AP7" s="120"/>
      <c r="AQ7" s="69"/>
      <c r="AR7" s="135"/>
    </row>
    <row r="8" spans="1:44" ht="12.75">
      <c r="A8" s="95">
        <v>6</v>
      </c>
      <c r="B8" s="63">
        <v>25</v>
      </c>
      <c r="C8" s="102" t="s">
        <v>160</v>
      </c>
      <c r="D8" s="142">
        <v>22257.7895639528</v>
      </c>
      <c r="E8" s="143">
        <v>18788.330448691755</v>
      </c>
      <c r="F8" s="143">
        <v>1057.5834709625128</v>
      </c>
      <c r="G8" s="143">
        <v>750.3278752118086</v>
      </c>
      <c r="H8" s="143">
        <v>730.0681171585414</v>
      </c>
      <c r="I8" s="143">
        <v>582.968316813705</v>
      </c>
      <c r="J8" s="143">
        <v>37.41656617879496</v>
      </c>
      <c r="K8" s="143">
        <v>274.88488257981874</v>
      </c>
      <c r="L8" s="143">
        <v>35.63914825902183</v>
      </c>
      <c r="M8" s="143">
        <v>0.5707380968298656</v>
      </c>
      <c r="N8" s="143">
        <v>20777.39357158244</v>
      </c>
      <c r="O8" s="144">
        <v>1480.39599237035</v>
      </c>
      <c r="P8" s="65">
        <f t="shared" si="0"/>
        <v>20466.8695407436</v>
      </c>
      <c r="Q8" s="115">
        <v>20180</v>
      </c>
      <c r="R8" s="116">
        <f t="shared" si="1"/>
        <v>-286.8695407435989</v>
      </c>
      <c r="S8" s="143">
        <f>T8-Q8</f>
        <v>1060</v>
      </c>
      <c r="T8" s="144">
        <v>21240</v>
      </c>
      <c r="U8" s="149">
        <f>ROUND(T8*1.028,0)</f>
        <v>21835</v>
      </c>
      <c r="V8" s="147">
        <f>Q8</f>
        <v>20180</v>
      </c>
      <c r="W8" s="150">
        <f>U8-V8</f>
        <v>1655</v>
      </c>
      <c r="X8" s="81"/>
      <c r="Y8" s="142">
        <v>14010.914231630904</v>
      </c>
      <c r="Z8" s="143">
        <v>11338.329200062299</v>
      </c>
      <c r="AA8" s="143">
        <v>589.0989469144233</v>
      </c>
      <c r="AB8" s="143">
        <v>1283.7460614120214</v>
      </c>
      <c r="AC8" s="143">
        <v>549.3057302711186</v>
      </c>
      <c r="AD8" s="143">
        <v>203.8391498640214</v>
      </c>
      <c r="AE8" s="143">
        <v>0</v>
      </c>
      <c r="AF8" s="143">
        <v>0</v>
      </c>
      <c r="AG8" s="143">
        <v>0</v>
      </c>
      <c r="AH8" s="143">
        <v>46.59514310702177</v>
      </c>
      <c r="AI8" s="143">
        <v>12177.862439947767</v>
      </c>
      <c r="AJ8" s="144">
        <v>1833.05179168314</v>
      </c>
      <c r="AK8" s="65">
        <f t="shared" si="2"/>
        <v>12177.862439947767</v>
      </c>
      <c r="AL8" s="108">
        <v>11886</v>
      </c>
      <c r="AM8" s="113">
        <f t="shared" si="3"/>
        <v>-291.8624399477667</v>
      </c>
      <c r="AN8" s="64">
        <f>AO8-AL8</f>
        <v>839</v>
      </c>
      <c r="AO8" s="64">
        <v>12725</v>
      </c>
      <c r="AP8" s="121">
        <f>ROUND(AO8*1.028,0)</f>
        <v>13081</v>
      </c>
      <c r="AQ8" s="129">
        <f>AL8+80</f>
        <v>11966</v>
      </c>
      <c r="AR8" s="134">
        <f>AP8-AQ8</f>
        <v>1115</v>
      </c>
    </row>
    <row r="9" spans="1:44" ht="12.75">
      <c r="A9" s="96">
        <v>12</v>
      </c>
      <c r="B9" s="68">
        <v>25</v>
      </c>
      <c r="C9" s="103" t="s">
        <v>160</v>
      </c>
      <c r="D9" s="73">
        <v>22810.451474424153</v>
      </c>
      <c r="E9" s="70">
        <v>16356.904813692612</v>
      </c>
      <c r="F9" s="70">
        <v>3828.2937433293023</v>
      </c>
      <c r="G9" s="70">
        <v>640.2016004613213</v>
      </c>
      <c r="H9" s="70">
        <v>1184.6600537196562</v>
      </c>
      <c r="I9" s="70">
        <v>521.2644521218926</v>
      </c>
      <c r="J9" s="70">
        <v>31.297263939542617</v>
      </c>
      <c r="K9" s="70">
        <v>213.13497021476056</v>
      </c>
      <c r="L9" s="70">
        <v>34.05764662043335</v>
      </c>
      <c r="M9" s="70">
        <v>0.6369303246279162</v>
      </c>
      <c r="N9" s="70">
        <v>20985.58982024317</v>
      </c>
      <c r="O9" s="91">
        <v>1824.8616541809774</v>
      </c>
      <c r="P9" s="71">
        <f t="shared" si="0"/>
        <v>20738.397203407978</v>
      </c>
      <c r="Q9" s="109">
        <v>20180</v>
      </c>
      <c r="R9" s="109">
        <f t="shared" si="1"/>
        <v>-558.3972034079779</v>
      </c>
      <c r="S9" s="70"/>
      <c r="T9" s="91">
        <v>21240</v>
      </c>
      <c r="U9" s="120"/>
      <c r="V9" s="130"/>
      <c r="W9" s="135"/>
      <c r="X9" s="81"/>
      <c r="Y9" s="73">
        <v>14773.098561073251</v>
      </c>
      <c r="Z9" s="70">
        <v>10713.08167141501</v>
      </c>
      <c r="AA9" s="70">
        <v>1477.4664310529295</v>
      </c>
      <c r="AB9" s="70">
        <v>1206.848726363494</v>
      </c>
      <c r="AC9" s="70">
        <v>1135.7739190017676</v>
      </c>
      <c r="AD9" s="70">
        <v>193.13414355608452</v>
      </c>
      <c r="AE9" s="70">
        <v>0</v>
      </c>
      <c r="AF9" s="70">
        <v>0</v>
      </c>
      <c r="AG9" s="70">
        <v>2.2554605887939223</v>
      </c>
      <c r="AH9" s="70">
        <v>44.53820909517113</v>
      </c>
      <c r="AI9" s="70">
        <v>12430.47591570799</v>
      </c>
      <c r="AJ9" s="91">
        <v>2342.6226453652616</v>
      </c>
      <c r="AK9" s="71">
        <f t="shared" si="2"/>
        <v>12428.220455119195</v>
      </c>
      <c r="AL9" s="72">
        <v>11886</v>
      </c>
      <c r="AM9" s="109">
        <f t="shared" si="3"/>
        <v>-542.2204551191953</v>
      </c>
      <c r="AN9" s="70"/>
      <c r="AO9" s="68">
        <v>12725</v>
      </c>
      <c r="AP9" s="120"/>
      <c r="AQ9" s="69"/>
      <c r="AR9" s="135"/>
    </row>
    <row r="10" spans="1:44" ht="12.75">
      <c r="A10" s="95">
        <v>6</v>
      </c>
      <c r="B10" s="63">
        <v>31</v>
      </c>
      <c r="C10" s="102" t="s">
        <v>162</v>
      </c>
      <c r="D10" s="142">
        <v>22425.49132738633</v>
      </c>
      <c r="E10" s="143">
        <v>17558.465367616667</v>
      </c>
      <c r="F10" s="143">
        <v>1366.3659444588059</v>
      </c>
      <c r="G10" s="143">
        <v>1465.329734990636</v>
      </c>
      <c r="H10" s="143">
        <v>476.0820941655147</v>
      </c>
      <c r="I10" s="143">
        <v>522.9694070102743</v>
      </c>
      <c r="J10" s="143">
        <v>355.5172159717461</v>
      </c>
      <c r="K10" s="143">
        <v>617.1759254055734</v>
      </c>
      <c r="L10" s="143">
        <v>22.01716164692865</v>
      </c>
      <c r="M10" s="143">
        <v>41.56847612018399</v>
      </c>
      <c r="N10" s="143">
        <v>20484.079498230178</v>
      </c>
      <c r="O10" s="144">
        <v>1941.4118291561508</v>
      </c>
      <c r="P10" s="65">
        <f t="shared" si="0"/>
        <v>19844.88641117768</v>
      </c>
      <c r="Q10" s="110"/>
      <c r="R10" s="110"/>
      <c r="S10" s="143"/>
      <c r="T10" s="144"/>
      <c r="U10" s="149"/>
      <c r="V10" s="147"/>
      <c r="W10" s="150"/>
      <c r="X10" s="81"/>
      <c r="Y10" s="142">
        <v>14525.410716711465</v>
      </c>
      <c r="Z10" s="143">
        <v>11062.38722699499</v>
      </c>
      <c r="AA10" s="143">
        <v>783.1767032068358</v>
      </c>
      <c r="AB10" s="143">
        <v>1554.01509631758</v>
      </c>
      <c r="AC10" s="143">
        <v>438.5849363394243</v>
      </c>
      <c r="AD10" s="143">
        <v>508.1711117240018</v>
      </c>
      <c r="AE10" s="143">
        <v>0.9111029697291527</v>
      </c>
      <c r="AF10" s="143">
        <v>0</v>
      </c>
      <c r="AG10" s="143">
        <v>101.10361463637523</v>
      </c>
      <c r="AH10" s="143">
        <v>77.06092452252852</v>
      </c>
      <c r="AI10" s="143">
        <v>12532.810684054459</v>
      </c>
      <c r="AJ10" s="144">
        <v>1992.6000326570042</v>
      </c>
      <c r="AK10" s="65">
        <f t="shared" si="2"/>
        <v>12431.707069418084</v>
      </c>
      <c r="AL10" s="108">
        <v>12052</v>
      </c>
      <c r="AM10" s="113">
        <f t="shared" si="3"/>
        <v>-379.70706941808385</v>
      </c>
      <c r="AN10" s="64">
        <f>AO10-AL10</f>
        <v>681</v>
      </c>
      <c r="AO10" s="64">
        <v>12733</v>
      </c>
      <c r="AP10" s="125">
        <f>ROUND(AO10*1.028,0)+300</f>
        <v>13390</v>
      </c>
      <c r="AQ10" s="129">
        <f>AL10+300</f>
        <v>12352</v>
      </c>
      <c r="AR10" s="134">
        <f>AP10-AQ10</f>
        <v>1038</v>
      </c>
    </row>
    <row r="11" spans="1:44" ht="12.75">
      <c r="A11" s="96">
        <v>12</v>
      </c>
      <c r="B11" s="68">
        <v>31</v>
      </c>
      <c r="C11" s="103" t="s">
        <v>162</v>
      </c>
      <c r="D11" s="73">
        <v>23256.510045939685</v>
      </c>
      <c r="E11" s="70">
        <v>15637.882542149846</v>
      </c>
      <c r="F11" s="70">
        <v>3974.57392715486</v>
      </c>
      <c r="G11" s="70">
        <v>1369.3980815286207</v>
      </c>
      <c r="H11" s="70">
        <v>888.9317462638197</v>
      </c>
      <c r="I11" s="70">
        <v>476.5351062820146</v>
      </c>
      <c r="J11" s="70">
        <v>307.99340274304285</v>
      </c>
      <c r="K11" s="70">
        <v>540.843185185755</v>
      </c>
      <c r="L11" s="70">
        <v>17.46635749506018</v>
      </c>
      <c r="M11" s="70">
        <v>42.885697136657086</v>
      </c>
      <c r="N11" s="70">
        <v>20998.18021814724</v>
      </c>
      <c r="O11" s="91">
        <v>2258.3298277924405</v>
      </c>
      <c r="P11" s="71">
        <f t="shared" si="0"/>
        <v>20439.870675466424</v>
      </c>
      <c r="Q11" s="109"/>
      <c r="R11" s="109"/>
      <c r="S11" s="70"/>
      <c r="T11" s="91"/>
      <c r="U11" s="120"/>
      <c r="V11" s="130"/>
      <c r="W11" s="135"/>
      <c r="X11" s="81"/>
      <c r="Y11" s="73">
        <v>15280.685053064997</v>
      </c>
      <c r="Z11" s="70">
        <v>10529.942498136515</v>
      </c>
      <c r="AA11" s="70">
        <v>1584.6022787775535</v>
      </c>
      <c r="AB11" s="70">
        <v>1577.2257125616727</v>
      </c>
      <c r="AC11" s="70">
        <v>896.0998118766197</v>
      </c>
      <c r="AD11" s="70">
        <v>492.1222447023748</v>
      </c>
      <c r="AE11" s="70">
        <v>0.8391012671706954</v>
      </c>
      <c r="AF11" s="70">
        <v>0</v>
      </c>
      <c r="AG11" s="70">
        <v>118.84996273027372</v>
      </c>
      <c r="AH11" s="70">
        <v>81.00344301281369</v>
      </c>
      <c r="AI11" s="70">
        <v>12807.359528626703</v>
      </c>
      <c r="AJ11" s="91">
        <v>2473.3255244382926</v>
      </c>
      <c r="AK11" s="71">
        <f t="shared" si="2"/>
        <v>12688.50956589643</v>
      </c>
      <c r="AL11" s="72">
        <v>12052</v>
      </c>
      <c r="AM11" s="109">
        <f t="shared" si="3"/>
        <v>-636.5095658964292</v>
      </c>
      <c r="AN11" s="70"/>
      <c r="AO11" s="68">
        <v>12733</v>
      </c>
      <c r="AP11" s="120"/>
      <c r="AQ11" s="69"/>
      <c r="AR11" s="135"/>
    </row>
    <row r="12" spans="1:44" ht="12.75">
      <c r="A12" s="95">
        <v>6</v>
      </c>
      <c r="B12" s="63">
        <v>32</v>
      </c>
      <c r="C12" s="102" t="s">
        <v>163</v>
      </c>
      <c r="D12" s="142">
        <v>24647.448664616117</v>
      </c>
      <c r="E12" s="143">
        <v>19034.013584490353</v>
      </c>
      <c r="F12" s="143">
        <v>1195.8136389706776</v>
      </c>
      <c r="G12" s="143">
        <v>1646.7919577188895</v>
      </c>
      <c r="H12" s="143">
        <v>493.2026216259501</v>
      </c>
      <c r="I12" s="143">
        <v>411.8291425919765</v>
      </c>
      <c r="J12" s="143">
        <v>286.99494482840754</v>
      </c>
      <c r="K12" s="143">
        <v>1512.4750355559386</v>
      </c>
      <c r="L12" s="143">
        <v>56.26154113606528</v>
      </c>
      <c r="M12" s="143">
        <v>10.066197697864178</v>
      </c>
      <c r="N12" s="143">
        <v>22507.454085271278</v>
      </c>
      <c r="O12" s="144">
        <v>2139.9945793448396</v>
      </c>
      <c r="P12" s="65">
        <f t="shared" si="0"/>
        <v>20938.717508579277</v>
      </c>
      <c r="Q12" s="115">
        <v>21482</v>
      </c>
      <c r="R12" s="115">
        <f t="shared" si="1"/>
        <v>543.2824914207231</v>
      </c>
      <c r="S12" s="143">
        <f>T12-Q12</f>
        <v>1288</v>
      </c>
      <c r="T12" s="144">
        <v>22770</v>
      </c>
      <c r="U12" s="149">
        <f>ROUND(T12*1.028,0)</f>
        <v>23408</v>
      </c>
      <c r="V12" s="147">
        <v>21475</v>
      </c>
      <c r="W12" s="150">
        <f>U12-V12</f>
        <v>1933</v>
      </c>
      <c r="X12" s="81"/>
      <c r="Y12" s="142">
        <v>12842.197515112852</v>
      </c>
      <c r="Z12" s="143">
        <v>10369.456848628452</v>
      </c>
      <c r="AA12" s="143">
        <v>479.1670463865853</v>
      </c>
      <c r="AB12" s="143">
        <v>1222.7300343266807</v>
      </c>
      <c r="AC12" s="143">
        <v>465.05057869315584</v>
      </c>
      <c r="AD12" s="143">
        <v>257.6050305294815</v>
      </c>
      <c r="AE12" s="143">
        <v>0</v>
      </c>
      <c r="AF12" s="143">
        <v>0</v>
      </c>
      <c r="AG12" s="143">
        <v>7.16759318326802</v>
      </c>
      <c r="AH12" s="143">
        <v>41.02038336522981</v>
      </c>
      <c r="AI12" s="143">
        <v>11154.416902093017</v>
      </c>
      <c r="AJ12" s="144">
        <v>1687.7806130198364</v>
      </c>
      <c r="AK12" s="65">
        <f t="shared" si="2"/>
        <v>11147.249308909748</v>
      </c>
      <c r="AL12" s="107">
        <v>12052</v>
      </c>
      <c r="AM12" s="114">
        <f t="shared" si="3"/>
        <v>904.7506910902521</v>
      </c>
      <c r="AN12" s="64">
        <f>AO12-AL12</f>
        <v>681</v>
      </c>
      <c r="AO12" s="64">
        <v>12733</v>
      </c>
      <c r="AP12" s="121">
        <f>ROUND(AO12*1.028,0)</f>
        <v>13090</v>
      </c>
      <c r="AQ12" s="128">
        <f>AL12</f>
        <v>12052</v>
      </c>
      <c r="AR12" s="134">
        <f>AP12-AQ12</f>
        <v>1038</v>
      </c>
    </row>
    <row r="13" spans="1:44" ht="12.75">
      <c r="A13" s="96">
        <v>12</v>
      </c>
      <c r="B13" s="68">
        <v>32</v>
      </c>
      <c r="C13" s="103" t="s">
        <v>163</v>
      </c>
      <c r="D13" s="73">
        <v>25539.59618048718</v>
      </c>
      <c r="E13" s="70">
        <v>16520.16834737668</v>
      </c>
      <c r="F13" s="70">
        <v>4275.496008097809</v>
      </c>
      <c r="G13" s="70">
        <v>1429.9498032550155</v>
      </c>
      <c r="H13" s="70">
        <v>1240.5940696674168</v>
      </c>
      <c r="I13" s="70">
        <v>375.03877897195144</v>
      </c>
      <c r="J13" s="70">
        <v>251.46479145722566</v>
      </c>
      <c r="K13" s="70">
        <v>1404.6961421400467</v>
      </c>
      <c r="L13" s="70">
        <v>35.30855624764649</v>
      </c>
      <c r="M13" s="70">
        <v>6.879683273394342</v>
      </c>
      <c r="N13" s="70">
        <v>22869.052307564754</v>
      </c>
      <c r="O13" s="91">
        <v>2670.5438729224325</v>
      </c>
      <c r="P13" s="71">
        <f t="shared" si="0"/>
        <v>21429.047609177058</v>
      </c>
      <c r="Q13" s="109">
        <v>21482</v>
      </c>
      <c r="R13" s="109">
        <f t="shared" si="1"/>
        <v>52.95239082294211</v>
      </c>
      <c r="S13" s="70"/>
      <c r="T13" s="91">
        <v>22770</v>
      </c>
      <c r="U13" s="120"/>
      <c r="V13" s="130"/>
      <c r="W13" s="135"/>
      <c r="X13" s="81"/>
      <c r="Y13" s="73">
        <v>13436.437792787881</v>
      </c>
      <c r="Z13" s="70">
        <v>9829.710177821355</v>
      </c>
      <c r="AA13" s="70">
        <v>1225.1485879604409</v>
      </c>
      <c r="AB13" s="70">
        <v>1152.8383024052484</v>
      </c>
      <c r="AC13" s="70">
        <v>927.9885547929449</v>
      </c>
      <c r="AD13" s="70">
        <v>246.38289695076918</v>
      </c>
      <c r="AE13" s="70">
        <v>0</v>
      </c>
      <c r="AF13" s="70">
        <v>0</v>
      </c>
      <c r="AG13" s="70">
        <v>19.038778128820613</v>
      </c>
      <c r="AH13" s="70">
        <v>35.33049472830494</v>
      </c>
      <c r="AI13" s="70">
        <v>11355.61093558969</v>
      </c>
      <c r="AJ13" s="91">
        <v>2080.8268571981935</v>
      </c>
      <c r="AK13" s="71">
        <f t="shared" si="2"/>
        <v>11336.572157460869</v>
      </c>
      <c r="AL13" s="72">
        <v>12052</v>
      </c>
      <c r="AM13" s="109">
        <f t="shared" si="3"/>
        <v>715.4278425391312</v>
      </c>
      <c r="AN13" s="70"/>
      <c r="AO13" s="68">
        <v>12733</v>
      </c>
      <c r="AP13" s="120"/>
      <c r="AQ13" s="69"/>
      <c r="AR13" s="135"/>
    </row>
    <row r="14" spans="1:44" ht="12.75">
      <c r="A14" s="95">
        <v>6</v>
      </c>
      <c r="B14" s="63">
        <v>33</v>
      </c>
      <c r="C14" s="102" t="s">
        <v>164</v>
      </c>
      <c r="D14" s="142">
        <v>24572.78630755677</v>
      </c>
      <c r="E14" s="143">
        <v>19085.150960631356</v>
      </c>
      <c r="F14" s="143">
        <v>1534.2276884619505</v>
      </c>
      <c r="G14" s="143">
        <v>1370.4520846985035</v>
      </c>
      <c r="H14" s="143">
        <v>527.1302968089519</v>
      </c>
      <c r="I14" s="143">
        <v>508.3040850182371</v>
      </c>
      <c r="J14" s="143">
        <v>290.32046407469085</v>
      </c>
      <c r="K14" s="143">
        <v>1216.7940256068623</v>
      </c>
      <c r="L14" s="143">
        <v>25.626097746864534</v>
      </c>
      <c r="M14" s="143">
        <v>14.780604509348555</v>
      </c>
      <c r="N14" s="143">
        <v>22675.203926049307</v>
      </c>
      <c r="O14" s="144">
        <v>1897.5823815074555</v>
      </c>
      <c r="P14" s="65">
        <f t="shared" si="0"/>
        <v>21432.783802695583</v>
      </c>
      <c r="Q14" s="115">
        <v>21588</v>
      </c>
      <c r="R14" s="115">
        <f t="shared" si="1"/>
        <v>155.2161973044167</v>
      </c>
      <c r="S14" s="143">
        <f>T14-Q14</f>
        <v>1292</v>
      </c>
      <c r="T14" s="144">
        <v>22880</v>
      </c>
      <c r="U14" s="149">
        <f>ROUND(T14*1.028,0)</f>
        <v>23521</v>
      </c>
      <c r="V14" s="147">
        <f>Q14</f>
        <v>21588</v>
      </c>
      <c r="W14" s="150">
        <f>U14-V14</f>
        <v>1933</v>
      </c>
      <c r="X14" s="81"/>
      <c r="Y14" s="142">
        <v>13283.137896476996</v>
      </c>
      <c r="Z14" s="143">
        <v>10585.384777910067</v>
      </c>
      <c r="AA14" s="143">
        <v>775.4617534783192</v>
      </c>
      <c r="AB14" s="143">
        <v>1030.6289098078178</v>
      </c>
      <c r="AC14" s="143">
        <v>415.166271224671</v>
      </c>
      <c r="AD14" s="143">
        <v>367.7724766660671</v>
      </c>
      <c r="AE14" s="143">
        <v>0.21128308793088188</v>
      </c>
      <c r="AF14" s="143">
        <v>0</v>
      </c>
      <c r="AG14" s="143">
        <v>55.25338267078955</v>
      </c>
      <c r="AH14" s="143">
        <v>53.259041631333865</v>
      </c>
      <c r="AI14" s="143">
        <v>11837.342715444507</v>
      </c>
      <c r="AJ14" s="144">
        <v>1445.7951810324887</v>
      </c>
      <c r="AK14" s="65">
        <f t="shared" si="2"/>
        <v>11782.089332773718</v>
      </c>
      <c r="AL14" s="107">
        <v>12052</v>
      </c>
      <c r="AM14" s="114">
        <f t="shared" si="3"/>
        <v>269.9106672262824</v>
      </c>
      <c r="AN14" s="64">
        <f>AO14-AL14</f>
        <v>681</v>
      </c>
      <c r="AO14" s="64">
        <v>12733</v>
      </c>
      <c r="AP14" s="121">
        <f>ROUND(AO14*1.028,0)</f>
        <v>13090</v>
      </c>
      <c r="AQ14" s="128">
        <f>AL14</f>
        <v>12052</v>
      </c>
      <c r="AR14" s="134">
        <f>AP14-AQ14</f>
        <v>1038</v>
      </c>
    </row>
    <row r="15" spans="1:44" ht="12.75">
      <c r="A15" s="96">
        <v>12</v>
      </c>
      <c r="B15" s="68">
        <v>33</v>
      </c>
      <c r="C15" s="103" t="s">
        <v>164</v>
      </c>
      <c r="D15" s="73">
        <v>25477.554272134206</v>
      </c>
      <c r="E15" s="70">
        <v>16706.56675355696</v>
      </c>
      <c r="F15" s="70">
        <v>4292.194620518368</v>
      </c>
      <c r="G15" s="70">
        <v>1245.2738672863445</v>
      </c>
      <c r="H15" s="70">
        <v>1396.1498216541565</v>
      </c>
      <c r="I15" s="70">
        <v>465.7489603815458</v>
      </c>
      <c r="J15" s="70">
        <v>254.9683281272037</v>
      </c>
      <c r="K15" s="70">
        <v>1086.157803386192</v>
      </c>
      <c r="L15" s="70">
        <v>17.425317008076473</v>
      </c>
      <c r="M15" s="70">
        <v>13.068800215361026</v>
      </c>
      <c r="N15" s="70">
        <v>22836.130583193706</v>
      </c>
      <c r="O15" s="91">
        <v>2641.423688940501</v>
      </c>
      <c r="P15" s="71">
        <f t="shared" si="0"/>
        <v>21732.547462799437</v>
      </c>
      <c r="Q15" s="109">
        <v>21588</v>
      </c>
      <c r="R15" s="109">
        <f t="shared" si="1"/>
        <v>-144.5474627994372</v>
      </c>
      <c r="S15" s="70"/>
      <c r="T15" s="91">
        <v>22880</v>
      </c>
      <c r="U15" s="120"/>
      <c r="V15" s="130"/>
      <c r="W15" s="135"/>
      <c r="X15" s="81"/>
      <c r="Y15" s="73">
        <v>14045.94988408514</v>
      </c>
      <c r="Z15" s="70">
        <v>10084.30062281524</v>
      </c>
      <c r="AA15" s="70">
        <v>1414.0369619406836</v>
      </c>
      <c r="AB15" s="70">
        <v>1009.2993510221581</v>
      </c>
      <c r="AC15" s="70">
        <v>1078.430389314031</v>
      </c>
      <c r="AD15" s="70">
        <v>356.5642691550206</v>
      </c>
      <c r="AE15" s="70">
        <v>0.14171408638018618</v>
      </c>
      <c r="AF15" s="70">
        <v>0</v>
      </c>
      <c r="AG15" s="70">
        <v>52.931301371356305</v>
      </c>
      <c r="AH15" s="70">
        <v>50.24527438027339</v>
      </c>
      <c r="AI15" s="70">
        <v>11958.220143748953</v>
      </c>
      <c r="AJ15" s="91">
        <v>2087.729740336189</v>
      </c>
      <c r="AK15" s="71">
        <f t="shared" si="2"/>
        <v>11905.288842377597</v>
      </c>
      <c r="AL15" s="72">
        <v>12052</v>
      </c>
      <c r="AM15" s="109">
        <f t="shared" si="3"/>
        <v>146.71115762240333</v>
      </c>
      <c r="AN15" s="70"/>
      <c r="AO15" s="68">
        <v>12733</v>
      </c>
      <c r="AP15" s="120"/>
      <c r="AQ15" s="69"/>
      <c r="AR15" s="135"/>
    </row>
    <row r="16" spans="1:44" ht="12.75">
      <c r="A16" s="95">
        <v>6</v>
      </c>
      <c r="B16" s="63">
        <v>41</v>
      </c>
      <c r="C16" s="102" t="s">
        <v>165</v>
      </c>
      <c r="D16" s="142">
        <v>25103.634009894122</v>
      </c>
      <c r="E16" s="143">
        <v>18854.475215888135</v>
      </c>
      <c r="F16" s="143">
        <v>2123.5789397979056</v>
      </c>
      <c r="G16" s="143">
        <v>1598.8950020805396</v>
      </c>
      <c r="H16" s="143">
        <v>593.5498122376849</v>
      </c>
      <c r="I16" s="143">
        <v>771.3332408648884</v>
      </c>
      <c r="J16" s="143">
        <v>262.2893132163094</v>
      </c>
      <c r="K16" s="143">
        <v>888.3238039463477</v>
      </c>
      <c r="L16" s="143">
        <v>8.702308115133489</v>
      </c>
      <c r="M16" s="143">
        <v>2.4863737471809975</v>
      </c>
      <c r="N16" s="143">
        <v>22911.189195575902</v>
      </c>
      <c r="O16" s="144">
        <v>2192.4448143182244</v>
      </c>
      <c r="P16" s="65">
        <f t="shared" si="0"/>
        <v>22014.16308351442</v>
      </c>
      <c r="Q16" s="115">
        <v>21834</v>
      </c>
      <c r="R16" s="115">
        <f t="shared" si="1"/>
        <v>-180.16308351442058</v>
      </c>
      <c r="S16" s="143">
        <f>T16-Q16</f>
        <v>1046</v>
      </c>
      <c r="T16" s="144">
        <v>22880</v>
      </c>
      <c r="U16" s="149">
        <f>ROUND(T16*1.028,0)</f>
        <v>23521</v>
      </c>
      <c r="V16" s="147">
        <f>Q16</f>
        <v>21834</v>
      </c>
      <c r="W16" s="150">
        <f>U16-V16</f>
        <v>1687</v>
      </c>
      <c r="X16" s="81"/>
      <c r="Y16" s="142">
        <v>13270.829949650806</v>
      </c>
      <c r="Z16" s="143">
        <v>10551.305650298666</v>
      </c>
      <c r="AA16" s="143">
        <v>713.1178604298631</v>
      </c>
      <c r="AB16" s="143">
        <v>1213.541948640211</v>
      </c>
      <c r="AC16" s="143">
        <v>438.7327883348673</v>
      </c>
      <c r="AD16" s="143">
        <v>315.6659989533143</v>
      </c>
      <c r="AE16" s="143">
        <v>0</v>
      </c>
      <c r="AF16" s="143">
        <v>0</v>
      </c>
      <c r="AG16" s="143">
        <v>4.060419035244437</v>
      </c>
      <c r="AH16" s="143">
        <v>34.40528395863787</v>
      </c>
      <c r="AI16" s="143">
        <v>11618.555212675727</v>
      </c>
      <c r="AJ16" s="144">
        <v>1652.2747369750784</v>
      </c>
      <c r="AK16" s="65">
        <f t="shared" si="2"/>
        <v>11614.494793640482</v>
      </c>
      <c r="AL16" s="108">
        <v>11346</v>
      </c>
      <c r="AM16" s="113">
        <f t="shared" si="3"/>
        <v>-268.4947936404824</v>
      </c>
      <c r="AN16" s="64">
        <f>AO16-AL16</f>
        <v>681</v>
      </c>
      <c r="AO16" s="64">
        <v>12027</v>
      </c>
      <c r="AP16" s="125">
        <f>ROUND(AO16*1.028,0)+226</f>
        <v>12590</v>
      </c>
      <c r="AQ16" s="129">
        <v>11550</v>
      </c>
      <c r="AR16" s="134">
        <f>AP16-AQ16</f>
        <v>1040</v>
      </c>
    </row>
    <row r="17" spans="1:44" ht="12.75">
      <c r="A17" s="96">
        <v>12</v>
      </c>
      <c r="B17" s="68">
        <v>41</v>
      </c>
      <c r="C17" s="103" t="s">
        <v>165</v>
      </c>
      <c r="D17" s="73">
        <v>26158.141863549023</v>
      </c>
      <c r="E17" s="70">
        <v>16749.207057995725</v>
      </c>
      <c r="F17" s="70">
        <v>4640.077399799735</v>
      </c>
      <c r="G17" s="70">
        <v>1429.7840383210196</v>
      </c>
      <c r="H17" s="70">
        <v>1448.1083055938948</v>
      </c>
      <c r="I17" s="70">
        <v>699.6806581689265</v>
      </c>
      <c r="J17" s="70">
        <v>240.7039051717139</v>
      </c>
      <c r="K17" s="70">
        <v>939.4820167248517</v>
      </c>
      <c r="L17" s="70">
        <v>5.8049849801087925</v>
      </c>
      <c r="M17" s="70">
        <v>5.293496793050256</v>
      </c>
      <c r="N17" s="70">
        <v>23280.24951963411</v>
      </c>
      <c r="O17" s="91">
        <v>2877.8923439149144</v>
      </c>
      <c r="P17" s="71">
        <f t="shared" si="0"/>
        <v>22334.96251792915</v>
      </c>
      <c r="Q17" s="109">
        <v>21834</v>
      </c>
      <c r="R17" s="109">
        <f t="shared" si="1"/>
        <v>-500.96251792915064</v>
      </c>
      <c r="S17" s="70"/>
      <c r="T17" s="91">
        <v>22880</v>
      </c>
      <c r="U17" s="120"/>
      <c r="V17" s="130"/>
      <c r="W17" s="135"/>
      <c r="X17" s="81"/>
      <c r="Y17" s="73">
        <v>13978.677793691013</v>
      </c>
      <c r="Z17" s="70">
        <v>9974.229738166061</v>
      </c>
      <c r="AA17" s="70">
        <v>1405.6773530167823</v>
      </c>
      <c r="AB17" s="70">
        <v>1174.4151885718481</v>
      </c>
      <c r="AC17" s="70">
        <v>1089.0070140648525</v>
      </c>
      <c r="AD17" s="70">
        <v>295.4123976350483</v>
      </c>
      <c r="AE17" s="70">
        <v>0</v>
      </c>
      <c r="AF17" s="70">
        <v>0</v>
      </c>
      <c r="AG17" s="70">
        <v>5.871066064411882</v>
      </c>
      <c r="AH17" s="70">
        <v>34.06503617200984</v>
      </c>
      <c r="AI17" s="70">
        <v>11715.255591054312</v>
      </c>
      <c r="AJ17" s="91">
        <v>2263.4222026367006</v>
      </c>
      <c r="AK17" s="71">
        <f t="shared" si="2"/>
        <v>11709.3845249899</v>
      </c>
      <c r="AL17" s="72">
        <v>11346</v>
      </c>
      <c r="AM17" s="109">
        <f t="shared" si="3"/>
        <v>-363.38452498990046</v>
      </c>
      <c r="AN17" s="70"/>
      <c r="AO17" s="68">
        <v>12027</v>
      </c>
      <c r="AP17" s="120"/>
      <c r="AQ17" s="69"/>
      <c r="AR17" s="135"/>
    </row>
    <row r="18" spans="1:44" ht="12.75">
      <c r="A18" s="95">
        <v>6</v>
      </c>
      <c r="B18" s="63">
        <v>51</v>
      </c>
      <c r="C18" s="102" t="s">
        <v>166</v>
      </c>
      <c r="D18" s="142">
        <v>17815.199140304918</v>
      </c>
      <c r="E18" s="143">
        <v>14094.03705064536</v>
      </c>
      <c r="F18" s="143">
        <v>1478.1184688261765</v>
      </c>
      <c r="G18" s="143">
        <v>701.3231244542951</v>
      </c>
      <c r="H18" s="143">
        <v>469.78029575723093</v>
      </c>
      <c r="I18" s="143">
        <v>339.71980893909046</v>
      </c>
      <c r="J18" s="143">
        <v>654.1248375231615</v>
      </c>
      <c r="K18" s="143">
        <v>10.082453291612836</v>
      </c>
      <c r="L18" s="143">
        <v>14.076716723360711</v>
      </c>
      <c r="M18" s="143">
        <v>53.93638414463105</v>
      </c>
      <c r="N18" s="143">
        <v>16644.095720093395</v>
      </c>
      <c r="O18" s="144">
        <v>1171.103420211526</v>
      </c>
      <c r="P18" s="65">
        <f t="shared" si="0"/>
        <v>16619.936550078422</v>
      </c>
      <c r="Q18" s="115">
        <v>16940</v>
      </c>
      <c r="R18" s="115">
        <f t="shared" si="1"/>
        <v>320.06344992157756</v>
      </c>
      <c r="S18" s="143">
        <f>T18-Q18</f>
        <v>1734</v>
      </c>
      <c r="T18" s="144">
        <v>18674</v>
      </c>
      <c r="U18" s="149">
        <f>ROUND(T18*1.028,0)</f>
        <v>19197</v>
      </c>
      <c r="V18" s="147">
        <f>Q18</f>
        <v>16940</v>
      </c>
      <c r="W18" s="150">
        <f>U18-V18</f>
        <v>2257</v>
      </c>
      <c r="X18" s="81"/>
      <c r="Y18" s="142">
        <v>11148.889349739618</v>
      </c>
      <c r="Z18" s="143">
        <v>9415.330199548365</v>
      </c>
      <c r="AA18" s="143">
        <v>671.3097377759343</v>
      </c>
      <c r="AB18" s="143">
        <v>463.83473892806114</v>
      </c>
      <c r="AC18" s="143">
        <v>477.2685377206322</v>
      </c>
      <c r="AD18" s="143">
        <v>96.36388773676207</v>
      </c>
      <c r="AE18" s="143">
        <v>0</v>
      </c>
      <c r="AF18" s="143">
        <v>0</v>
      </c>
      <c r="AG18" s="143">
        <v>0</v>
      </c>
      <c r="AH18" s="143">
        <v>24.782248029863123</v>
      </c>
      <c r="AI18" s="143">
        <v>10207.786073090925</v>
      </c>
      <c r="AJ18" s="144">
        <v>941.1032766486933</v>
      </c>
      <c r="AK18" s="65">
        <f t="shared" si="2"/>
        <v>10207.786073090925</v>
      </c>
      <c r="AL18" s="107">
        <v>9110</v>
      </c>
      <c r="AM18" s="113">
        <f t="shared" si="3"/>
        <v>-1097.7860730909251</v>
      </c>
      <c r="AN18" s="64">
        <f>AO18-AL18</f>
        <v>776</v>
      </c>
      <c r="AO18" s="64">
        <v>9886</v>
      </c>
      <c r="AP18" s="121">
        <f>ROUND(AO18*1.028,0)</f>
        <v>10163</v>
      </c>
      <c r="AQ18" s="128">
        <f>AL18</f>
        <v>9110</v>
      </c>
      <c r="AR18" s="134">
        <f>AP18-AQ18</f>
        <v>1053</v>
      </c>
    </row>
    <row r="19" spans="1:44" ht="12.75">
      <c r="A19" s="96">
        <v>12</v>
      </c>
      <c r="B19" s="68">
        <v>51</v>
      </c>
      <c r="C19" s="103" t="s">
        <v>166</v>
      </c>
      <c r="D19" s="73">
        <v>19208.312041723442</v>
      </c>
      <c r="E19" s="70">
        <v>12914.08632632535</v>
      </c>
      <c r="F19" s="70">
        <v>3280.7329180455517</v>
      </c>
      <c r="G19" s="70">
        <v>657.2517195509699</v>
      </c>
      <c r="H19" s="70">
        <v>1319.8324248913116</v>
      </c>
      <c r="I19" s="70">
        <v>361.9320209590552</v>
      </c>
      <c r="J19" s="70">
        <v>600.3220102524169</v>
      </c>
      <c r="K19" s="70">
        <v>21.081735448705466</v>
      </c>
      <c r="L19" s="70">
        <v>9.565002271105055</v>
      </c>
      <c r="M19" s="70">
        <v>43.507883978976054</v>
      </c>
      <c r="N19" s="70">
        <v>17231.22789728116</v>
      </c>
      <c r="O19" s="91">
        <v>1977.0841444422815</v>
      </c>
      <c r="P19" s="71">
        <f t="shared" si="0"/>
        <v>17200.58115956135</v>
      </c>
      <c r="Q19" s="109">
        <v>16940</v>
      </c>
      <c r="R19" s="109">
        <f t="shared" si="1"/>
        <v>-260.5811595613486</v>
      </c>
      <c r="S19" s="70"/>
      <c r="T19" s="91">
        <v>18674</v>
      </c>
      <c r="U19" s="120"/>
      <c r="V19" s="130"/>
      <c r="W19" s="135"/>
      <c r="X19" s="81"/>
      <c r="Y19" s="73">
        <v>9804.930396983298</v>
      </c>
      <c r="Z19" s="70">
        <v>7816.14610698719</v>
      </c>
      <c r="AA19" s="70">
        <v>991.841742885103</v>
      </c>
      <c r="AB19" s="70">
        <v>272.9240488362421</v>
      </c>
      <c r="AC19" s="70">
        <v>658.8456133623188</v>
      </c>
      <c r="AD19" s="70">
        <v>19.76284092861572</v>
      </c>
      <c r="AE19" s="70">
        <v>2.2743100083751053</v>
      </c>
      <c r="AF19" s="70">
        <v>0</v>
      </c>
      <c r="AG19" s="70">
        <v>6.779975447412392</v>
      </c>
      <c r="AH19" s="70">
        <v>36.35575852804</v>
      </c>
      <c r="AI19" s="70">
        <v>8873.160734784737</v>
      </c>
      <c r="AJ19" s="91">
        <v>931.7696621985608</v>
      </c>
      <c r="AK19" s="71">
        <f t="shared" si="2"/>
        <v>8866.380759337324</v>
      </c>
      <c r="AL19" s="72">
        <v>9110</v>
      </c>
      <c r="AM19" s="109">
        <f t="shared" si="3"/>
        <v>243.61924066267602</v>
      </c>
      <c r="AN19" s="70"/>
      <c r="AO19" s="68">
        <v>9886</v>
      </c>
      <c r="AP19" s="120"/>
      <c r="AQ19" s="69"/>
      <c r="AR19" s="135"/>
    </row>
    <row r="20" spans="1:44" ht="12.75">
      <c r="A20" s="95">
        <v>6</v>
      </c>
      <c r="B20" s="63">
        <v>52</v>
      </c>
      <c r="C20" s="102" t="s">
        <v>167</v>
      </c>
      <c r="D20" s="142">
        <v>23391.617448442586</v>
      </c>
      <c r="E20" s="143">
        <v>17610.540109148027</v>
      </c>
      <c r="F20" s="143">
        <v>1711.0562125041806</v>
      </c>
      <c r="G20" s="143">
        <v>1339.0108936335957</v>
      </c>
      <c r="H20" s="143">
        <v>580.9460906970147</v>
      </c>
      <c r="I20" s="143">
        <v>608.7995833915484</v>
      </c>
      <c r="J20" s="143">
        <v>969.8251006592063</v>
      </c>
      <c r="K20" s="143">
        <v>440.6553115460662</v>
      </c>
      <c r="L20" s="143">
        <v>35.577260968784</v>
      </c>
      <c r="M20" s="143">
        <v>95.20688589416281</v>
      </c>
      <c r="N20" s="143">
        <v>21471.660464111977</v>
      </c>
      <c r="O20" s="144">
        <v>1919.9569843306103</v>
      </c>
      <c r="P20" s="65">
        <f t="shared" si="0"/>
        <v>20995.427891597126</v>
      </c>
      <c r="Q20" s="115">
        <v>20877</v>
      </c>
      <c r="R20" s="116">
        <f t="shared" si="1"/>
        <v>-118.42789159712629</v>
      </c>
      <c r="S20" s="143">
        <f>T20-Q20</f>
        <v>2423</v>
      </c>
      <c r="T20" s="144">
        <v>23300</v>
      </c>
      <c r="U20" s="149">
        <f>ROUND(T20*1.028,0)</f>
        <v>23952</v>
      </c>
      <c r="V20" s="147">
        <f>Q20</f>
        <v>20877</v>
      </c>
      <c r="W20" s="150">
        <f>U20-V20</f>
        <v>3075</v>
      </c>
      <c r="X20" s="81"/>
      <c r="Y20" s="142">
        <v>12775.098168337357</v>
      </c>
      <c r="Z20" s="143">
        <v>10408.597351284114</v>
      </c>
      <c r="AA20" s="143">
        <v>596.3366747152506</v>
      </c>
      <c r="AB20" s="143">
        <v>1009.7461037535669</v>
      </c>
      <c r="AC20" s="143">
        <v>452.6596912270432</v>
      </c>
      <c r="AD20" s="143">
        <v>114.44355015731323</v>
      </c>
      <c r="AE20" s="143">
        <v>14.619155630350477</v>
      </c>
      <c r="AF20" s="143">
        <v>0</v>
      </c>
      <c r="AG20" s="143">
        <v>128.74807931513863</v>
      </c>
      <c r="AH20" s="143">
        <v>49.947562254579154</v>
      </c>
      <c r="AI20" s="143">
        <v>11312.692373356747</v>
      </c>
      <c r="AJ20" s="144">
        <v>1462.4057949806102</v>
      </c>
      <c r="AK20" s="65">
        <f t="shared" si="2"/>
        <v>11183.944294041608</v>
      </c>
      <c r="AL20" s="107">
        <v>10000</v>
      </c>
      <c r="AM20" s="113">
        <f t="shared" si="3"/>
        <v>-1183.9442940416084</v>
      </c>
      <c r="AN20" s="64">
        <f>AO20-AL20</f>
        <v>759</v>
      </c>
      <c r="AO20" s="64">
        <v>10759</v>
      </c>
      <c r="AP20" s="121">
        <f>ROUND(AO20*1.028,0)</f>
        <v>11060</v>
      </c>
      <c r="AQ20" s="128">
        <f>AL20</f>
        <v>10000</v>
      </c>
      <c r="AR20" s="134">
        <f>AP20-AQ20</f>
        <v>1060</v>
      </c>
    </row>
    <row r="21" spans="1:44" ht="12.75">
      <c r="A21" s="97">
        <v>12</v>
      </c>
      <c r="B21" s="82">
        <v>52</v>
      </c>
      <c r="C21" s="104" t="s">
        <v>167</v>
      </c>
      <c r="D21" s="85">
        <v>24479.57769781197</v>
      </c>
      <c r="E21" s="83">
        <v>15680.548991964404</v>
      </c>
      <c r="F21" s="83">
        <v>4165.703468832255</v>
      </c>
      <c r="G21" s="83">
        <v>1224.6884457621497</v>
      </c>
      <c r="H21" s="83">
        <v>1519.797037627638</v>
      </c>
      <c r="I21" s="83">
        <v>569.6105143010017</v>
      </c>
      <c r="J21" s="83">
        <v>860.2364300869739</v>
      </c>
      <c r="K21" s="83">
        <v>338.6469820534551</v>
      </c>
      <c r="L21" s="83">
        <v>32.19232451450692</v>
      </c>
      <c r="M21" s="83">
        <v>88.15350266958485</v>
      </c>
      <c r="N21" s="83">
        <v>21735.092214422184</v>
      </c>
      <c r="O21" s="92">
        <v>2744.485483389788</v>
      </c>
      <c r="P21" s="86">
        <f t="shared" si="0"/>
        <v>21364.25290785422</v>
      </c>
      <c r="Q21" s="111">
        <v>20877</v>
      </c>
      <c r="R21" s="111">
        <f t="shared" si="1"/>
        <v>-487.2529078542211</v>
      </c>
      <c r="S21" s="83"/>
      <c r="T21" s="92">
        <v>23300</v>
      </c>
      <c r="U21" s="122"/>
      <c r="V21" s="130"/>
      <c r="W21" s="135"/>
      <c r="X21" s="81"/>
      <c r="Y21" s="85">
        <v>11519.948210590586</v>
      </c>
      <c r="Z21" s="83">
        <v>8710.4375272311</v>
      </c>
      <c r="AA21" s="83">
        <v>1147.1351192547625</v>
      </c>
      <c r="AB21" s="83">
        <v>619.0380093286312</v>
      </c>
      <c r="AC21" s="83">
        <v>787.5684489606041</v>
      </c>
      <c r="AD21" s="83">
        <v>143.12863521432695</v>
      </c>
      <c r="AE21" s="83">
        <v>2.416865680387751</v>
      </c>
      <c r="AF21" s="83">
        <v>0</v>
      </c>
      <c r="AG21" s="83">
        <v>47.48584979556498</v>
      </c>
      <c r="AH21" s="83">
        <v>62.737755125226116</v>
      </c>
      <c r="AI21" s="83">
        <v>10113.34175230137</v>
      </c>
      <c r="AJ21" s="92">
        <v>1406.6064582892354</v>
      </c>
      <c r="AK21" s="86">
        <f t="shared" si="2"/>
        <v>10065.855902505806</v>
      </c>
      <c r="AL21" s="84">
        <v>10000</v>
      </c>
      <c r="AM21" s="109">
        <f t="shared" si="3"/>
        <v>-65.85590250580572</v>
      </c>
      <c r="AN21" s="70"/>
      <c r="AO21" s="82">
        <v>10759</v>
      </c>
      <c r="AP21" s="122"/>
      <c r="AQ21" s="69"/>
      <c r="AR21" s="135"/>
    </row>
    <row r="22" spans="1:44" ht="12.75">
      <c r="A22" s="95">
        <v>6</v>
      </c>
      <c r="B22" s="63">
        <v>55</v>
      </c>
      <c r="C22" s="102" t="s">
        <v>168</v>
      </c>
      <c r="D22" s="142">
        <v>22180.353609613532</v>
      </c>
      <c r="E22" s="143">
        <v>18124.988654722358</v>
      </c>
      <c r="F22" s="143">
        <v>1440.17862005119</v>
      </c>
      <c r="G22" s="143">
        <v>666.2491604494546</v>
      </c>
      <c r="H22" s="143">
        <v>443.82726134073954</v>
      </c>
      <c r="I22" s="143">
        <v>331.4182504674255</v>
      </c>
      <c r="J22" s="143">
        <v>971.7003394507071</v>
      </c>
      <c r="K22" s="143">
        <v>0</v>
      </c>
      <c r="L22" s="143">
        <v>0</v>
      </c>
      <c r="M22" s="143">
        <v>201.99132313165967</v>
      </c>
      <c r="N22" s="143">
        <v>21070.27718782334</v>
      </c>
      <c r="O22" s="144">
        <v>1110.0764217901942</v>
      </c>
      <c r="P22" s="65">
        <f t="shared" si="0"/>
        <v>21070.27718782334</v>
      </c>
      <c r="Q22" s="115">
        <v>21215</v>
      </c>
      <c r="R22" s="115">
        <f t="shared" si="1"/>
        <v>144.72281217666023</v>
      </c>
      <c r="S22" s="143">
        <f>T22-Q22</f>
        <v>1000</v>
      </c>
      <c r="T22" s="144">
        <v>22215</v>
      </c>
      <c r="U22" s="149">
        <f>ROUND(T22*1.028,0)</f>
        <v>22837</v>
      </c>
      <c r="V22" s="147">
        <f>Q22</f>
        <v>21215</v>
      </c>
      <c r="W22" s="150">
        <f>U22-V22</f>
        <v>1622</v>
      </c>
      <c r="X22" s="81"/>
      <c r="Y22" s="142">
        <v>16441.5</v>
      </c>
      <c r="Z22" s="143">
        <v>14815.5</v>
      </c>
      <c r="AA22" s="143">
        <v>169.66666666666666</v>
      </c>
      <c r="AB22" s="143">
        <v>735.1666666666667</v>
      </c>
      <c r="AC22" s="143">
        <v>41.666666666666664</v>
      </c>
      <c r="AD22" s="143">
        <v>0</v>
      </c>
      <c r="AE22" s="143">
        <v>679.5</v>
      </c>
      <c r="AF22" s="143">
        <v>0</v>
      </c>
      <c r="AG22" s="143">
        <v>0</v>
      </c>
      <c r="AH22" s="143">
        <v>0</v>
      </c>
      <c r="AI22" s="143">
        <v>15664.666666666666</v>
      </c>
      <c r="AJ22" s="144">
        <v>776.8333333333334</v>
      </c>
      <c r="AK22" s="65">
        <f t="shared" si="2"/>
        <v>15664.666666666666</v>
      </c>
      <c r="AL22" s="66"/>
      <c r="AM22" s="64"/>
      <c r="AN22" s="64">
        <f>AO22-AL22</f>
        <v>0</v>
      </c>
      <c r="AO22" s="64"/>
      <c r="AP22" s="121">
        <f>ROUND(AO22*1.028,0)</f>
        <v>0</v>
      </c>
      <c r="AQ22" s="89"/>
      <c r="AR22" s="134">
        <f>AP22-AQ22</f>
        <v>0</v>
      </c>
    </row>
    <row r="23" spans="1:44" ht="12.75">
      <c r="A23" s="96">
        <v>12</v>
      </c>
      <c r="B23" s="68">
        <v>55</v>
      </c>
      <c r="C23" s="103" t="s">
        <v>168</v>
      </c>
      <c r="D23" s="73">
        <v>22568.119781631343</v>
      </c>
      <c r="E23" s="70">
        <v>15881.913223435382</v>
      </c>
      <c r="F23" s="70">
        <v>3939.01198886748</v>
      </c>
      <c r="G23" s="70">
        <v>546.3275173053594</v>
      </c>
      <c r="H23" s="70">
        <v>888.0593020766431</v>
      </c>
      <c r="I23" s="70">
        <v>292.59437665025337</v>
      </c>
      <c r="J23" s="70">
        <v>852.0124170413186</v>
      </c>
      <c r="K23" s="70">
        <v>0</v>
      </c>
      <c r="L23" s="70">
        <v>0</v>
      </c>
      <c r="M23" s="70">
        <v>168.20095625490617</v>
      </c>
      <c r="N23" s="70">
        <v>21133.73296224934</v>
      </c>
      <c r="O23" s="91">
        <v>1434.3868193820026</v>
      </c>
      <c r="P23" s="71">
        <f t="shared" si="0"/>
        <v>21133.73296224934</v>
      </c>
      <c r="Q23" s="109">
        <v>21215</v>
      </c>
      <c r="R23" s="109">
        <f t="shared" si="1"/>
        <v>81.26703775065835</v>
      </c>
      <c r="S23" s="70"/>
      <c r="T23" s="91">
        <v>22215</v>
      </c>
      <c r="U23" s="120"/>
      <c r="V23" s="130"/>
      <c r="W23" s="135"/>
      <c r="X23" s="81"/>
      <c r="Y23" s="73">
        <v>16350.83333333333</v>
      </c>
      <c r="Z23" s="70">
        <v>13010.333333333334</v>
      </c>
      <c r="AA23" s="70">
        <v>1621.6666666666667</v>
      </c>
      <c r="AB23" s="70">
        <v>669.9166666666666</v>
      </c>
      <c r="AC23" s="70">
        <v>455.8333333333333</v>
      </c>
      <c r="AD23" s="70">
        <v>0</v>
      </c>
      <c r="AE23" s="70">
        <v>593.0833333333334</v>
      </c>
      <c r="AF23" s="70">
        <v>0</v>
      </c>
      <c r="AG23" s="70">
        <v>0</v>
      </c>
      <c r="AH23" s="70">
        <v>0</v>
      </c>
      <c r="AI23" s="70">
        <v>15225.083333333334</v>
      </c>
      <c r="AJ23" s="91">
        <v>1125.75</v>
      </c>
      <c r="AK23" s="71">
        <f t="shared" si="2"/>
        <v>15225.083333333334</v>
      </c>
      <c r="AL23" s="72"/>
      <c r="AM23" s="70"/>
      <c r="AN23" s="70"/>
      <c r="AO23" s="68"/>
      <c r="AP23" s="120"/>
      <c r="AQ23" s="69"/>
      <c r="AR23" s="135"/>
    </row>
    <row r="24" spans="1:44" ht="12.75">
      <c r="A24" s="98">
        <v>6</v>
      </c>
      <c r="B24" s="87">
        <v>56</v>
      </c>
      <c r="C24" s="105" t="s">
        <v>169</v>
      </c>
      <c r="D24" s="151">
        <v>21043.302096502823</v>
      </c>
      <c r="E24" s="152">
        <v>16196.059366062844</v>
      </c>
      <c r="F24" s="152">
        <v>1767.678887955966</v>
      </c>
      <c r="G24" s="152">
        <v>912.5392873112842</v>
      </c>
      <c r="H24" s="152">
        <v>511.1773808030213</v>
      </c>
      <c r="I24" s="152">
        <v>471.33353278580415</v>
      </c>
      <c r="J24" s="152">
        <v>729.1330894866029</v>
      </c>
      <c r="K24" s="152">
        <v>335.458949786232</v>
      </c>
      <c r="L24" s="152">
        <v>0.5822725357164686</v>
      </c>
      <c r="M24" s="152">
        <v>119.33932977535862</v>
      </c>
      <c r="N24" s="152">
        <v>19619.585428388524</v>
      </c>
      <c r="O24" s="145">
        <v>1423.7166681143055</v>
      </c>
      <c r="P24" s="88">
        <f t="shared" si="0"/>
        <v>19283.544206066574</v>
      </c>
      <c r="Q24" s="112"/>
      <c r="R24" s="112"/>
      <c r="S24" s="152"/>
      <c r="T24" s="145"/>
      <c r="U24" s="146"/>
      <c r="V24" s="147"/>
      <c r="W24" s="150"/>
      <c r="X24" s="81"/>
      <c r="Y24" s="151">
        <v>13615.664896269702</v>
      </c>
      <c r="Z24" s="152">
        <v>10751.231173947737</v>
      </c>
      <c r="AA24" s="152">
        <v>594.5229902254139</v>
      </c>
      <c r="AB24" s="152">
        <v>1445.884450428885</v>
      </c>
      <c r="AC24" s="152">
        <v>464.7229702772791</v>
      </c>
      <c r="AD24" s="152">
        <v>268.67020746060246</v>
      </c>
      <c r="AE24" s="152">
        <v>11.470177538400161</v>
      </c>
      <c r="AF24" s="152">
        <v>0</v>
      </c>
      <c r="AG24" s="152">
        <v>52.123852982246156</v>
      </c>
      <c r="AH24" s="152">
        <v>27.039073409136243</v>
      </c>
      <c r="AI24" s="152">
        <v>11705.057475563535</v>
      </c>
      <c r="AJ24" s="145">
        <v>1910.607420706164</v>
      </c>
      <c r="AK24" s="88">
        <f t="shared" si="2"/>
        <v>11652.93362258129</v>
      </c>
      <c r="AL24" s="78"/>
      <c r="AM24" s="64"/>
      <c r="AN24" s="64">
        <f>AO24-AL24</f>
        <v>0</v>
      </c>
      <c r="AO24" s="67"/>
      <c r="AP24" s="119"/>
      <c r="AQ24" s="89"/>
      <c r="AR24" s="134"/>
    </row>
    <row r="25" spans="1:44" ht="12.75">
      <c r="A25" s="96">
        <v>12</v>
      </c>
      <c r="B25" s="68">
        <v>56</v>
      </c>
      <c r="C25" s="103" t="s">
        <v>169</v>
      </c>
      <c r="D25" s="73">
        <v>22223.514253811194</v>
      </c>
      <c r="E25" s="70">
        <v>14534.43679515149</v>
      </c>
      <c r="F25" s="70">
        <v>4221.712870282081</v>
      </c>
      <c r="G25" s="70">
        <v>890.6809812173524</v>
      </c>
      <c r="H25" s="70">
        <v>1086.1893374736032</v>
      </c>
      <c r="I25" s="70">
        <v>449.9244500579936</v>
      </c>
      <c r="J25" s="70">
        <v>674.2407979671408</v>
      </c>
      <c r="K25" s="70">
        <v>249.4550086782588</v>
      </c>
      <c r="L25" s="70">
        <v>5.134151069930292</v>
      </c>
      <c r="M25" s="70">
        <v>111.7398619133439</v>
      </c>
      <c r="N25" s="70">
        <v>20246.643935120243</v>
      </c>
      <c r="O25" s="91">
        <v>1976.8703186909556</v>
      </c>
      <c r="P25" s="71">
        <f t="shared" si="0"/>
        <v>19992.054775372053</v>
      </c>
      <c r="Q25" s="109"/>
      <c r="R25" s="109"/>
      <c r="S25" s="70"/>
      <c r="T25" s="91"/>
      <c r="U25" s="120"/>
      <c r="V25" s="130"/>
      <c r="W25" s="135"/>
      <c r="X25" s="81"/>
      <c r="Y25" s="73">
        <v>14368.100148573445</v>
      </c>
      <c r="Z25" s="70">
        <v>10141.426493918561</v>
      </c>
      <c r="AA25" s="70">
        <v>1395.5358716728363</v>
      </c>
      <c r="AB25" s="70">
        <v>1431.9395129812897</v>
      </c>
      <c r="AC25" s="70">
        <v>1040.8104807232255</v>
      </c>
      <c r="AD25" s="70">
        <v>250.05036387902595</v>
      </c>
      <c r="AE25" s="70">
        <v>10.651960413991086</v>
      </c>
      <c r="AF25" s="70">
        <v>0</v>
      </c>
      <c r="AG25" s="70">
        <v>75.64025081211756</v>
      </c>
      <c r="AH25" s="70">
        <v>22.04521417239556</v>
      </c>
      <c r="AI25" s="70">
        <v>11895.350154868927</v>
      </c>
      <c r="AJ25" s="91">
        <v>2472.749993704515</v>
      </c>
      <c r="AK25" s="71">
        <f t="shared" si="2"/>
        <v>11819.70990405681</v>
      </c>
      <c r="AL25" s="72"/>
      <c r="AM25" s="70"/>
      <c r="AN25" s="70"/>
      <c r="AO25" s="68"/>
      <c r="AP25" s="120"/>
      <c r="AQ25" s="69"/>
      <c r="AR25" s="135"/>
    </row>
    <row r="26" spans="1:44" ht="12.75">
      <c r="A26" s="95">
        <v>6</v>
      </c>
      <c r="B26" s="63">
        <v>57</v>
      </c>
      <c r="C26" s="102" t="s">
        <v>176</v>
      </c>
      <c r="D26" s="142">
        <v>18153.756433393486</v>
      </c>
      <c r="E26" s="143">
        <v>14326.061092172984</v>
      </c>
      <c r="F26" s="143">
        <v>1442.2364815186147</v>
      </c>
      <c r="G26" s="143">
        <v>601.9918454648753</v>
      </c>
      <c r="H26" s="143">
        <v>188.75743600026738</v>
      </c>
      <c r="I26" s="143">
        <v>446.4875342557316</v>
      </c>
      <c r="J26" s="143">
        <v>437.43399505380654</v>
      </c>
      <c r="K26" s="143">
        <v>149.67248178597686</v>
      </c>
      <c r="L26" s="143">
        <v>1.236548359066907</v>
      </c>
      <c r="M26" s="143">
        <v>559.8790187821668</v>
      </c>
      <c r="N26" s="143">
        <v>17363.00715192834</v>
      </c>
      <c r="O26" s="144">
        <v>790.7492814651426</v>
      </c>
      <c r="P26" s="65">
        <f t="shared" si="0"/>
        <v>17212.0981217833</v>
      </c>
      <c r="Q26" s="115">
        <v>17435</v>
      </c>
      <c r="R26" s="115">
        <f t="shared" si="1"/>
        <v>222.90187821670042</v>
      </c>
      <c r="S26" s="143">
        <f>T26-Q26</f>
        <v>1081</v>
      </c>
      <c r="T26" s="144">
        <v>18516</v>
      </c>
      <c r="U26" s="149">
        <f>ROUND(T26*1.028,0)</f>
        <v>19034</v>
      </c>
      <c r="V26" s="147">
        <f>Q26</f>
        <v>17435</v>
      </c>
      <c r="W26" s="150">
        <f>U26-V26</f>
        <v>1599</v>
      </c>
      <c r="X26" s="81"/>
      <c r="Y26" s="142">
        <v>11744.49393714427</v>
      </c>
      <c r="Z26" s="143">
        <v>9312.042839960175</v>
      </c>
      <c r="AA26" s="143">
        <v>752.70339485391</v>
      </c>
      <c r="AB26" s="143">
        <v>481.71935337212165</v>
      </c>
      <c r="AC26" s="143">
        <v>347.5135673302141</v>
      </c>
      <c r="AD26" s="143">
        <v>273.64859032129965</v>
      </c>
      <c r="AE26" s="143">
        <v>103.4196002601244</v>
      </c>
      <c r="AF26" s="143">
        <v>0</v>
      </c>
      <c r="AG26" s="143">
        <v>95.1123081438511</v>
      </c>
      <c r="AH26" s="143">
        <v>378.3342829025741</v>
      </c>
      <c r="AI26" s="143">
        <v>10915.261016441933</v>
      </c>
      <c r="AJ26" s="144">
        <v>829.2329207023357</v>
      </c>
      <c r="AK26" s="65">
        <f t="shared" si="2"/>
        <v>10820.148708298082</v>
      </c>
      <c r="AL26" s="108">
        <v>10211</v>
      </c>
      <c r="AM26" s="113">
        <f t="shared" si="3"/>
        <v>-609.148708298082</v>
      </c>
      <c r="AN26" s="64">
        <f>AO26-AL26</f>
        <v>660</v>
      </c>
      <c r="AO26" s="64">
        <v>10871</v>
      </c>
      <c r="AP26" s="125">
        <f>ROUND(AO26*1.028,0)+200</f>
        <v>11375</v>
      </c>
      <c r="AQ26" s="129">
        <f>AL26+200</f>
        <v>10411</v>
      </c>
      <c r="AR26" s="134">
        <f>AP26-AQ26</f>
        <v>964</v>
      </c>
    </row>
    <row r="27" spans="1:44" ht="12.75">
      <c r="A27" s="96">
        <v>12</v>
      </c>
      <c r="B27" s="68">
        <v>57</v>
      </c>
      <c r="C27" s="103" t="s">
        <v>176</v>
      </c>
      <c r="D27" s="73">
        <v>18757.14316266735</v>
      </c>
      <c r="E27" s="70">
        <v>12711.425495815332</v>
      </c>
      <c r="F27" s="70">
        <v>3365.18528023725</v>
      </c>
      <c r="G27" s="70">
        <v>544.8746738526027</v>
      </c>
      <c r="H27" s="70">
        <v>699.031894720333</v>
      </c>
      <c r="I27" s="70">
        <v>413.2840013117185</v>
      </c>
      <c r="J27" s="70">
        <v>388.67502174315985</v>
      </c>
      <c r="K27" s="70">
        <v>117.47187647033662</v>
      </c>
      <c r="L27" s="70">
        <v>3.461083308382167</v>
      </c>
      <c r="M27" s="70">
        <v>513.7338352082352</v>
      </c>
      <c r="N27" s="70">
        <v>17513.236594094415</v>
      </c>
      <c r="O27" s="91">
        <v>1243.9065685729356</v>
      </c>
      <c r="P27" s="71">
        <f t="shared" si="0"/>
        <v>17392.303634315696</v>
      </c>
      <c r="Q27" s="109">
        <v>17435</v>
      </c>
      <c r="R27" s="109">
        <f t="shared" si="1"/>
        <v>42.6963656843036</v>
      </c>
      <c r="S27" s="70"/>
      <c r="T27" s="91">
        <v>18516</v>
      </c>
      <c r="U27" s="120"/>
      <c r="V27" s="130"/>
      <c r="W27" s="135"/>
      <c r="X27" s="81"/>
      <c r="Y27" s="73">
        <v>12207.17167773005</v>
      </c>
      <c r="Z27" s="70">
        <v>9042.673760249902</v>
      </c>
      <c r="AA27" s="70">
        <v>1198.7163217493162</v>
      </c>
      <c r="AB27" s="70">
        <v>510.4483925549914</v>
      </c>
      <c r="AC27" s="70">
        <v>674.4094103865677</v>
      </c>
      <c r="AD27" s="70">
        <v>281.8202525055316</v>
      </c>
      <c r="AE27" s="70">
        <v>96.69399973968501</v>
      </c>
      <c r="AF27" s="70">
        <v>0</v>
      </c>
      <c r="AG27" s="70">
        <v>80.79851620460755</v>
      </c>
      <c r="AH27" s="70">
        <v>321.6110243394507</v>
      </c>
      <c r="AI27" s="70">
        <v>11022.313874788493</v>
      </c>
      <c r="AJ27" s="91">
        <v>1184.8578029415592</v>
      </c>
      <c r="AK27" s="71">
        <f t="shared" si="2"/>
        <v>10941.515358583885</v>
      </c>
      <c r="AL27" s="72">
        <v>10211</v>
      </c>
      <c r="AM27" s="109">
        <f t="shared" si="3"/>
        <v>-730.5153585838852</v>
      </c>
      <c r="AN27" s="70"/>
      <c r="AO27" s="68">
        <v>10871</v>
      </c>
      <c r="AP27" s="120"/>
      <c r="AQ27" s="69"/>
      <c r="AR27" s="135"/>
    </row>
    <row r="28" spans="1:44" ht="12.75">
      <c r="A28" s="95">
        <v>6</v>
      </c>
      <c r="B28" s="63">
        <v>81</v>
      </c>
      <c r="C28" s="102" t="s">
        <v>170</v>
      </c>
      <c r="D28" s="142">
        <v>16859.887296088706</v>
      </c>
      <c r="E28" s="143">
        <v>14663.13690719024</v>
      </c>
      <c r="F28" s="143">
        <v>928.9312150846223</v>
      </c>
      <c r="G28" s="143">
        <v>454.48257051068936</v>
      </c>
      <c r="H28" s="143">
        <v>410.59030029484745</v>
      </c>
      <c r="I28" s="143">
        <v>190.7842661000815</v>
      </c>
      <c r="J28" s="143">
        <v>49.385190652602645</v>
      </c>
      <c r="K28" s="143">
        <v>97.81533002720522</v>
      </c>
      <c r="L28" s="143">
        <v>18.877787236584684</v>
      </c>
      <c r="M28" s="143">
        <v>45.88372899181957</v>
      </c>
      <c r="N28" s="143">
        <v>15994.814425283157</v>
      </c>
      <c r="O28" s="144">
        <v>865.0728708055368</v>
      </c>
      <c r="P28" s="65">
        <f t="shared" si="0"/>
        <v>15878.121308019367</v>
      </c>
      <c r="Q28" s="115">
        <v>15834</v>
      </c>
      <c r="R28" s="116">
        <f t="shared" si="1"/>
        <v>-44.12130801936655</v>
      </c>
      <c r="S28" s="143">
        <f>T28-Q28</f>
        <v>1345</v>
      </c>
      <c r="T28" s="144">
        <v>17179</v>
      </c>
      <c r="U28" s="149">
        <f>ROUND(T28*1.028,0)</f>
        <v>17660</v>
      </c>
      <c r="V28" s="147">
        <f>Q28</f>
        <v>15834</v>
      </c>
      <c r="W28" s="150">
        <f>U28-V28</f>
        <v>1826</v>
      </c>
      <c r="X28" s="81"/>
      <c r="Y28" s="142">
        <v>13096.115057441028</v>
      </c>
      <c r="Z28" s="143">
        <v>10770.718232044199</v>
      </c>
      <c r="AA28" s="143">
        <v>711.6986757870736</v>
      </c>
      <c r="AB28" s="143">
        <v>1460.2297640971676</v>
      </c>
      <c r="AC28" s="143">
        <v>153.46838551258443</v>
      </c>
      <c r="AD28" s="143">
        <v>0</v>
      </c>
      <c r="AE28" s="143">
        <v>0</v>
      </c>
      <c r="AF28" s="143">
        <v>0</v>
      </c>
      <c r="AG28" s="143">
        <v>0</v>
      </c>
      <c r="AH28" s="143">
        <v>0</v>
      </c>
      <c r="AI28" s="143">
        <v>11482.416907831273</v>
      </c>
      <c r="AJ28" s="144">
        <v>1613.6981496097521</v>
      </c>
      <c r="AK28" s="65">
        <f t="shared" si="2"/>
        <v>11482.416907831273</v>
      </c>
      <c r="AL28" s="66"/>
      <c r="AM28" s="66"/>
      <c r="AN28" s="66"/>
      <c r="AO28" s="64"/>
      <c r="AP28" s="121">
        <f>ROUND(AO28*1.028,0)</f>
        <v>0</v>
      </c>
      <c r="AQ28" s="89"/>
      <c r="AR28" s="134">
        <f>AP28-AQ28</f>
        <v>0</v>
      </c>
    </row>
    <row r="29" spans="1:44" ht="12.75">
      <c r="A29" s="96">
        <v>12</v>
      </c>
      <c r="B29" s="68">
        <v>81</v>
      </c>
      <c r="C29" s="103" t="s">
        <v>170</v>
      </c>
      <c r="D29" s="73">
        <v>17657.741494689017</v>
      </c>
      <c r="E29" s="70">
        <v>12908.346280055755</v>
      </c>
      <c r="F29" s="70">
        <v>3028.777216349816</v>
      </c>
      <c r="G29" s="70">
        <v>401.75534969863605</v>
      </c>
      <c r="H29" s="70">
        <v>960.7550964107331</v>
      </c>
      <c r="I29" s="70">
        <v>174.8932802880707</v>
      </c>
      <c r="J29" s="70">
        <v>40.796493656509355</v>
      </c>
      <c r="K29" s="70">
        <v>86.5798953937095</v>
      </c>
      <c r="L29" s="70">
        <v>17.002958789896887</v>
      </c>
      <c r="M29" s="70">
        <v>38.83492404589514</v>
      </c>
      <c r="N29" s="70">
        <v>16295.231048579653</v>
      </c>
      <c r="O29" s="91">
        <v>1362.5104461093692</v>
      </c>
      <c r="P29" s="71">
        <f t="shared" si="0"/>
        <v>16191.648194396046</v>
      </c>
      <c r="Q29" s="109">
        <v>15834</v>
      </c>
      <c r="R29" s="109">
        <f t="shared" si="1"/>
        <v>-357.64819439604616</v>
      </c>
      <c r="S29" s="70"/>
      <c r="T29" s="91">
        <v>17179</v>
      </c>
      <c r="U29" s="120"/>
      <c r="V29" s="130"/>
      <c r="W29" s="135"/>
      <c r="X29" s="81"/>
      <c r="Y29" s="73">
        <v>14365.956474790266</v>
      </c>
      <c r="Z29" s="70">
        <v>10362.260154497884</v>
      </c>
      <c r="AA29" s="70">
        <v>1513.0201844006976</v>
      </c>
      <c r="AB29" s="70">
        <v>1567.5928233241964</v>
      </c>
      <c r="AC29" s="70">
        <v>832.6688263144781</v>
      </c>
      <c r="AD29" s="70">
        <v>0</v>
      </c>
      <c r="AE29" s="70">
        <v>0</v>
      </c>
      <c r="AF29" s="70">
        <v>0</v>
      </c>
      <c r="AG29" s="70">
        <v>90.41448625301105</v>
      </c>
      <c r="AH29" s="70">
        <v>0</v>
      </c>
      <c r="AI29" s="70">
        <v>11965.694825151591</v>
      </c>
      <c r="AJ29" s="91">
        <v>2400.2616496386745</v>
      </c>
      <c r="AK29" s="71">
        <f t="shared" si="2"/>
        <v>11875.280338898581</v>
      </c>
      <c r="AL29" s="72"/>
      <c r="AM29" s="72"/>
      <c r="AN29" s="72"/>
      <c r="AO29" s="68"/>
      <c r="AP29" s="120"/>
      <c r="AQ29" s="69"/>
      <c r="AR29" s="135"/>
    </row>
    <row r="30" spans="1:44" ht="12.75">
      <c r="A30" s="95">
        <v>6</v>
      </c>
      <c r="B30" s="63">
        <v>83</v>
      </c>
      <c r="C30" s="102" t="s">
        <v>171</v>
      </c>
      <c r="D30" s="142">
        <v>20950.84282109075</v>
      </c>
      <c r="E30" s="143">
        <v>15259.887495424686</v>
      </c>
      <c r="F30" s="143">
        <v>1844.5664528309158</v>
      </c>
      <c r="G30" s="143">
        <v>1216.0145639484485</v>
      </c>
      <c r="H30" s="143">
        <v>515.4809377949874</v>
      </c>
      <c r="I30" s="143">
        <v>1703.4945770482964</v>
      </c>
      <c r="J30" s="143">
        <v>1.2310004045541236</v>
      </c>
      <c r="K30" s="143">
        <v>7.019977267911152</v>
      </c>
      <c r="L30" s="143">
        <v>81.15548363482247</v>
      </c>
      <c r="M30" s="143">
        <v>321.9923327361345</v>
      </c>
      <c r="N30" s="143">
        <v>19219.347319347322</v>
      </c>
      <c r="O30" s="144">
        <v>1731.4955017434359</v>
      </c>
      <c r="P30" s="65">
        <f t="shared" si="0"/>
        <v>19131.171858444588</v>
      </c>
      <c r="Q30" s="115">
        <v>19342</v>
      </c>
      <c r="R30" s="115">
        <f t="shared" si="1"/>
        <v>210.828141555412</v>
      </c>
      <c r="S30" s="143">
        <f>T30-Q30</f>
        <v>1280</v>
      </c>
      <c r="T30" s="144">
        <v>20622</v>
      </c>
      <c r="U30" s="149">
        <f>ROUND(T30*1.028,0)</f>
        <v>21199</v>
      </c>
      <c r="V30" s="147">
        <f>Q30</f>
        <v>19342</v>
      </c>
      <c r="W30" s="150">
        <f>U30-V30</f>
        <v>1857</v>
      </c>
      <c r="X30" s="81"/>
      <c r="Y30" s="142">
        <v>11741.831743702618</v>
      </c>
      <c r="Z30" s="143">
        <v>10194.766446563954</v>
      </c>
      <c r="AA30" s="143">
        <v>487.376701720062</v>
      </c>
      <c r="AB30" s="143">
        <v>688.5505828645961</v>
      </c>
      <c r="AC30" s="143">
        <v>88.5587348169887</v>
      </c>
      <c r="AD30" s="143">
        <v>213.6341403766202</v>
      </c>
      <c r="AE30" s="143">
        <v>0</v>
      </c>
      <c r="AF30" s="143">
        <v>0</v>
      </c>
      <c r="AG30" s="143">
        <v>22.992581723322736</v>
      </c>
      <c r="AH30" s="143">
        <v>45.95255563707509</v>
      </c>
      <c r="AI30" s="143">
        <v>10964.722426021035</v>
      </c>
      <c r="AJ30" s="144">
        <v>777.1093176815848</v>
      </c>
      <c r="AK30" s="65">
        <f t="shared" si="2"/>
        <v>10941.729844297712</v>
      </c>
      <c r="AL30" s="107">
        <v>11005</v>
      </c>
      <c r="AM30" s="114">
        <f aca="true" t="shared" si="4" ref="AM30:AM39">AL30-AK30</f>
        <v>63.27015570228832</v>
      </c>
      <c r="AN30" s="64">
        <f>AO30-AL30</f>
        <v>645</v>
      </c>
      <c r="AO30" s="64">
        <v>11650</v>
      </c>
      <c r="AP30" s="121">
        <f>ROUND(AO30*1.028,0)</f>
        <v>11976</v>
      </c>
      <c r="AQ30" s="128">
        <f>AL30</f>
        <v>11005</v>
      </c>
      <c r="AR30" s="134">
        <f>AP30-AQ30</f>
        <v>971</v>
      </c>
    </row>
    <row r="31" spans="1:44" ht="12.75">
      <c r="A31" s="96">
        <v>12</v>
      </c>
      <c r="B31" s="68">
        <v>83</v>
      </c>
      <c r="C31" s="103" t="s">
        <v>171</v>
      </c>
      <c r="D31" s="73">
        <v>21510.806145958657</v>
      </c>
      <c r="E31" s="70">
        <v>13974.14250666415</v>
      </c>
      <c r="F31" s="70">
        <v>3418.265866182287</v>
      </c>
      <c r="G31" s="70">
        <v>1129.0761403757087</v>
      </c>
      <c r="H31" s="70">
        <v>1007.116290407555</v>
      </c>
      <c r="I31" s="70">
        <v>1554.7983848772933</v>
      </c>
      <c r="J31" s="70">
        <v>0.6280814323795145</v>
      </c>
      <c r="K31" s="70">
        <v>27.460624503628917</v>
      </c>
      <c r="L31" s="70">
        <v>91.38240821558036</v>
      </c>
      <c r="M31" s="70">
        <v>307.93584330007155</v>
      </c>
      <c r="N31" s="70">
        <v>19374.61371517539</v>
      </c>
      <c r="O31" s="91">
        <v>2136.1924307832637</v>
      </c>
      <c r="P31" s="71">
        <f t="shared" si="0"/>
        <v>19255.77068245618</v>
      </c>
      <c r="Q31" s="109">
        <v>19342</v>
      </c>
      <c r="R31" s="109">
        <f t="shared" si="1"/>
        <v>86.2293175438208</v>
      </c>
      <c r="S31" s="70"/>
      <c r="T31" s="91">
        <v>20622</v>
      </c>
      <c r="U31" s="120"/>
      <c r="V31" s="130"/>
      <c r="W31" s="135"/>
      <c r="X31" s="81"/>
      <c r="Y31" s="73">
        <v>12160.22186741177</v>
      </c>
      <c r="Z31" s="70">
        <v>9488.549047001296</v>
      </c>
      <c r="AA31" s="70">
        <v>1102.6905997405452</v>
      </c>
      <c r="AB31" s="70">
        <v>650.409140804311</v>
      </c>
      <c r="AC31" s="70">
        <v>649.1160230183282</v>
      </c>
      <c r="AD31" s="70">
        <v>190.5560822273227</v>
      </c>
      <c r="AE31" s="70">
        <v>0</v>
      </c>
      <c r="AF31" s="70">
        <v>0</v>
      </c>
      <c r="AG31" s="70">
        <v>36.136613112463834</v>
      </c>
      <c r="AH31" s="70">
        <v>42.76436150750092</v>
      </c>
      <c r="AI31" s="70">
        <v>10860.696703589127</v>
      </c>
      <c r="AJ31" s="91">
        <v>1299.5251638226391</v>
      </c>
      <c r="AK31" s="71">
        <f t="shared" si="2"/>
        <v>10824.560090476663</v>
      </c>
      <c r="AL31" s="72">
        <v>11005</v>
      </c>
      <c r="AM31" s="109">
        <f t="shared" si="4"/>
        <v>180.4399095233366</v>
      </c>
      <c r="AN31" s="70"/>
      <c r="AO31" s="68">
        <v>11650</v>
      </c>
      <c r="AP31" s="120"/>
      <c r="AQ31" s="69"/>
      <c r="AR31" s="135"/>
    </row>
    <row r="32" spans="1:44" ht="12.75">
      <c r="A32" s="95">
        <v>6</v>
      </c>
      <c r="B32" s="63">
        <v>84</v>
      </c>
      <c r="C32" s="102" t="s">
        <v>172</v>
      </c>
      <c r="D32" s="142">
        <v>18309.587650479432</v>
      </c>
      <c r="E32" s="143">
        <v>14915.09152901453</v>
      </c>
      <c r="F32" s="143">
        <v>1217.0324516976177</v>
      </c>
      <c r="G32" s="143">
        <v>1000.5167702046116</v>
      </c>
      <c r="H32" s="143">
        <v>287.38676111975457</v>
      </c>
      <c r="I32" s="143">
        <v>450.85349840555233</v>
      </c>
      <c r="J32" s="143">
        <v>68.0527510197476</v>
      </c>
      <c r="K32" s="143">
        <v>7.713852751755362</v>
      </c>
      <c r="L32" s="143">
        <v>23.238107848654373</v>
      </c>
      <c r="M32" s="143">
        <v>339.7019284172119</v>
      </c>
      <c r="N32" s="143">
        <v>17021.68411915507</v>
      </c>
      <c r="O32" s="144">
        <v>1287.9035313243662</v>
      </c>
      <c r="P32" s="65">
        <f t="shared" si="0"/>
        <v>16990.73215855466</v>
      </c>
      <c r="Q32" s="116">
        <v>18290</v>
      </c>
      <c r="R32" s="115">
        <f t="shared" si="1"/>
        <v>1299.2678414453403</v>
      </c>
      <c r="S32" s="143">
        <f>T32-Q32</f>
        <v>1081</v>
      </c>
      <c r="T32" s="144">
        <v>19371</v>
      </c>
      <c r="U32" s="153">
        <f>ROUND(T32*1.028,0)</f>
        <v>19913</v>
      </c>
      <c r="V32" s="147">
        <v>18000</v>
      </c>
      <c r="W32" s="150">
        <f>U32-V32</f>
        <v>1913</v>
      </c>
      <c r="X32" s="81"/>
      <c r="Y32" s="142">
        <v>11626.861326185399</v>
      </c>
      <c r="Z32" s="143">
        <v>9466.649654359713</v>
      </c>
      <c r="AA32" s="143">
        <v>530.8545157301598</v>
      </c>
      <c r="AB32" s="143">
        <v>813.4683529597263</v>
      </c>
      <c r="AC32" s="143">
        <v>309.8044829503489</v>
      </c>
      <c r="AD32" s="143">
        <v>240.34517002625148</v>
      </c>
      <c r="AE32" s="143">
        <v>30.652581029756323</v>
      </c>
      <c r="AF32" s="143">
        <v>0</v>
      </c>
      <c r="AG32" s="143">
        <v>40.16702489329272</v>
      </c>
      <c r="AH32" s="143">
        <v>194.91954423614737</v>
      </c>
      <c r="AI32" s="143">
        <v>10503.588490275322</v>
      </c>
      <c r="AJ32" s="144">
        <v>1123.2728359100752</v>
      </c>
      <c r="AK32" s="65">
        <f t="shared" si="2"/>
        <v>10463.421465382029</v>
      </c>
      <c r="AL32" s="108">
        <v>10211</v>
      </c>
      <c r="AM32" s="113">
        <f t="shared" si="4"/>
        <v>-252.42146538202906</v>
      </c>
      <c r="AN32" s="64">
        <f>AO32-AL32</f>
        <v>660</v>
      </c>
      <c r="AO32" s="64">
        <v>10871</v>
      </c>
      <c r="AP32" s="125">
        <f>ROUND(AO32*1.028,0)+200</f>
        <v>11375</v>
      </c>
      <c r="AQ32" s="129">
        <f>AL32+200</f>
        <v>10411</v>
      </c>
      <c r="AR32" s="134">
        <f>AP32-AQ32</f>
        <v>964</v>
      </c>
    </row>
    <row r="33" spans="1:44" ht="12.75">
      <c r="A33" s="96">
        <v>12</v>
      </c>
      <c r="B33" s="68">
        <v>84</v>
      </c>
      <c r="C33" s="103" t="s">
        <v>172</v>
      </c>
      <c r="D33" s="73">
        <v>19223.408886120284</v>
      </c>
      <c r="E33" s="70">
        <v>13296.599934086582</v>
      </c>
      <c r="F33" s="70">
        <v>3290.581524047924</v>
      </c>
      <c r="G33" s="70">
        <v>921.4101472383993</v>
      </c>
      <c r="H33" s="70">
        <v>929.2468914962161</v>
      </c>
      <c r="I33" s="70">
        <v>411.0435466756585</v>
      </c>
      <c r="J33" s="70">
        <v>52.473563192114796</v>
      </c>
      <c r="K33" s="70">
        <v>5.295934132295485</v>
      </c>
      <c r="L33" s="70">
        <v>17.723281726550734</v>
      </c>
      <c r="M33" s="70">
        <v>299.03406352453953</v>
      </c>
      <c r="N33" s="70">
        <v>17372.751847385665</v>
      </c>
      <c r="O33" s="91">
        <v>1850.6570387346155</v>
      </c>
      <c r="P33" s="71">
        <f t="shared" si="0"/>
        <v>17349.73263152682</v>
      </c>
      <c r="Q33" s="109">
        <v>18290</v>
      </c>
      <c r="R33" s="109">
        <f t="shared" si="1"/>
        <v>940.2673684731817</v>
      </c>
      <c r="S33" s="70"/>
      <c r="T33" s="91">
        <v>19371</v>
      </c>
      <c r="U33" s="120"/>
      <c r="V33" s="130"/>
      <c r="W33" s="135"/>
      <c r="X33" s="81"/>
      <c r="Y33" s="73">
        <v>12110.39440675723</v>
      </c>
      <c r="Z33" s="70">
        <v>8877.322366641924</v>
      </c>
      <c r="AA33" s="70">
        <v>1235.5422068021105</v>
      </c>
      <c r="AB33" s="70">
        <v>800.8967974499278</v>
      </c>
      <c r="AC33" s="70">
        <v>719.948043429479</v>
      </c>
      <c r="AD33" s="70">
        <v>234.9970368068861</v>
      </c>
      <c r="AE33" s="70">
        <v>28.239877674785237</v>
      </c>
      <c r="AF33" s="70">
        <v>0</v>
      </c>
      <c r="AG33" s="70">
        <v>41.54367976800787</v>
      </c>
      <c r="AH33" s="70">
        <v>171.90439818410928</v>
      </c>
      <c r="AI33" s="70">
        <v>10589.549565877824</v>
      </c>
      <c r="AJ33" s="91">
        <v>1520.8448408794068</v>
      </c>
      <c r="AK33" s="71">
        <f t="shared" si="2"/>
        <v>10548.005886109815</v>
      </c>
      <c r="AL33" s="72">
        <v>10211</v>
      </c>
      <c r="AM33" s="109">
        <f t="shared" si="4"/>
        <v>-337.00588610981504</v>
      </c>
      <c r="AN33" s="70"/>
      <c r="AO33" s="68">
        <v>10871</v>
      </c>
      <c r="AP33" s="120"/>
      <c r="AQ33" s="69"/>
      <c r="AR33" s="135"/>
    </row>
    <row r="34" spans="1:44" ht="12.75">
      <c r="A34" s="95">
        <v>6</v>
      </c>
      <c r="B34" s="63">
        <v>86</v>
      </c>
      <c r="C34" s="102" t="s">
        <v>173</v>
      </c>
      <c r="D34" s="142">
        <v>18821.12177741975</v>
      </c>
      <c r="E34" s="143">
        <v>13151.261433959637</v>
      </c>
      <c r="F34" s="143">
        <v>1808.11211309768</v>
      </c>
      <c r="G34" s="143">
        <v>958.4834448447419</v>
      </c>
      <c r="H34" s="143">
        <v>201.92888630311705</v>
      </c>
      <c r="I34" s="143">
        <v>361.50332793802096</v>
      </c>
      <c r="J34" s="143">
        <v>548.9643238082451</v>
      </c>
      <c r="K34" s="143">
        <v>172.30936770420757</v>
      </c>
      <c r="L34" s="143">
        <v>13.249594108418428</v>
      </c>
      <c r="M34" s="143">
        <v>1605.3092856556793</v>
      </c>
      <c r="N34" s="143">
        <v>17660.709446271885</v>
      </c>
      <c r="O34" s="144">
        <v>1160.412331147859</v>
      </c>
      <c r="P34" s="65">
        <f t="shared" si="0"/>
        <v>17475.150484459256</v>
      </c>
      <c r="Q34" s="115">
        <v>17795</v>
      </c>
      <c r="R34" s="115">
        <f t="shared" si="1"/>
        <v>319.8495155407436</v>
      </c>
      <c r="S34" s="143">
        <f>T34-Q34</f>
        <v>1037</v>
      </c>
      <c r="T34" s="144">
        <v>18832</v>
      </c>
      <c r="U34" s="153">
        <f>ROUND(T34*1.028,0)</f>
        <v>19359</v>
      </c>
      <c r="V34" s="147">
        <f>Q34</f>
        <v>17795</v>
      </c>
      <c r="W34" s="150">
        <f>U34-V34</f>
        <v>1564</v>
      </c>
      <c r="X34" s="81"/>
      <c r="Y34" s="142">
        <v>13306.58380115582</v>
      </c>
      <c r="Z34" s="143">
        <v>10447.351897521055</v>
      </c>
      <c r="AA34" s="143">
        <v>536.5562481669207</v>
      </c>
      <c r="AB34" s="143">
        <v>1144.306197563605</v>
      </c>
      <c r="AC34" s="143">
        <v>332.78392590848443</v>
      </c>
      <c r="AD34" s="143">
        <v>184.12377777502385</v>
      </c>
      <c r="AE34" s="143">
        <v>109.9124665914846</v>
      </c>
      <c r="AF34" s="143">
        <v>0</v>
      </c>
      <c r="AG34" s="143">
        <v>98.27576948021101</v>
      </c>
      <c r="AH34" s="143">
        <v>453.2735181490339</v>
      </c>
      <c r="AI34" s="143">
        <v>11829.493677683728</v>
      </c>
      <c r="AJ34" s="144">
        <v>1477.0901234720895</v>
      </c>
      <c r="AK34" s="65">
        <f t="shared" si="2"/>
        <v>11731.217908203516</v>
      </c>
      <c r="AL34" s="107">
        <v>11944</v>
      </c>
      <c r="AM34" s="114">
        <f t="shared" si="4"/>
        <v>212.78209179648366</v>
      </c>
      <c r="AN34" s="64">
        <f>AO34-AL34</f>
        <v>740</v>
      </c>
      <c r="AO34" s="64">
        <v>12684</v>
      </c>
      <c r="AP34" s="121">
        <f>ROUND(AO34*1.028,0)</f>
        <v>13039</v>
      </c>
      <c r="AQ34" s="128">
        <f>AL34</f>
        <v>11944</v>
      </c>
      <c r="AR34" s="134">
        <f>AP34-AQ34</f>
        <v>1095</v>
      </c>
    </row>
    <row r="35" spans="1:44" ht="12.75">
      <c r="A35" s="96">
        <v>12</v>
      </c>
      <c r="B35" s="68">
        <v>86</v>
      </c>
      <c r="C35" s="103" t="s">
        <v>173</v>
      </c>
      <c r="D35" s="73">
        <v>20174.31080351148</v>
      </c>
      <c r="E35" s="70">
        <v>12221.760738642959</v>
      </c>
      <c r="F35" s="70">
        <v>3341.7845405945686</v>
      </c>
      <c r="G35" s="70">
        <v>865.7922036619162</v>
      </c>
      <c r="H35" s="70">
        <v>970.7795076050137</v>
      </c>
      <c r="I35" s="70">
        <v>323.2181349164281</v>
      </c>
      <c r="J35" s="70">
        <v>509.0513041854078</v>
      </c>
      <c r="K35" s="70">
        <v>313.9863599420474</v>
      </c>
      <c r="L35" s="70">
        <v>15.400594670180169</v>
      </c>
      <c r="M35" s="70">
        <v>1612.537419292958</v>
      </c>
      <c r="N35" s="70">
        <v>18337.73909224455</v>
      </c>
      <c r="O35" s="91">
        <v>1836.57171126693</v>
      </c>
      <c r="P35" s="71">
        <f t="shared" si="0"/>
        <v>18008.352137632322</v>
      </c>
      <c r="Q35" s="109">
        <v>17795</v>
      </c>
      <c r="R35" s="109">
        <f t="shared" si="1"/>
        <v>-213.3521376323224</v>
      </c>
      <c r="S35" s="70"/>
      <c r="T35" s="91">
        <v>18832</v>
      </c>
      <c r="U35" s="120"/>
      <c r="V35" s="130"/>
      <c r="W35" s="135"/>
      <c r="X35" s="81"/>
      <c r="Y35" s="73">
        <v>14101.429534754803</v>
      </c>
      <c r="Z35" s="70">
        <v>9874.854171320776</v>
      </c>
      <c r="AA35" s="70">
        <v>1388.0759715706474</v>
      </c>
      <c r="AB35" s="70">
        <v>1073.5855652360976</v>
      </c>
      <c r="AC35" s="70">
        <v>973.5936323545232</v>
      </c>
      <c r="AD35" s="70">
        <v>186.12393576091543</v>
      </c>
      <c r="AE35" s="70">
        <v>70.46421095307834</v>
      </c>
      <c r="AF35" s="70">
        <v>0</v>
      </c>
      <c r="AG35" s="70">
        <v>119.59296216314611</v>
      </c>
      <c r="AH35" s="70">
        <v>415.1390853956198</v>
      </c>
      <c r="AI35" s="70">
        <v>12054.250337164183</v>
      </c>
      <c r="AJ35" s="91">
        <v>2047.1791975906208</v>
      </c>
      <c r="AK35" s="71">
        <f t="shared" si="2"/>
        <v>11934.657375001038</v>
      </c>
      <c r="AL35" s="72">
        <v>11944</v>
      </c>
      <c r="AM35" s="109">
        <f t="shared" si="4"/>
        <v>9.342624998962492</v>
      </c>
      <c r="AN35" s="70"/>
      <c r="AO35" s="68">
        <v>12684</v>
      </c>
      <c r="AP35" s="120"/>
      <c r="AQ35" s="69"/>
      <c r="AR35" s="135"/>
    </row>
    <row r="36" spans="1:44" ht="12.75">
      <c r="A36" s="95">
        <v>6</v>
      </c>
      <c r="B36" s="63">
        <v>91</v>
      </c>
      <c r="C36" s="102" t="s">
        <v>174</v>
      </c>
      <c r="D36" s="142">
        <v>23310.720268006702</v>
      </c>
      <c r="E36" s="143">
        <v>19283.07766904699</v>
      </c>
      <c r="F36" s="143">
        <v>1375.4870845455348</v>
      </c>
      <c r="G36" s="143">
        <v>1309.9488671427312</v>
      </c>
      <c r="H36" s="143">
        <v>506.9205677510359</v>
      </c>
      <c r="I36" s="143">
        <v>787.8074583443533</v>
      </c>
      <c r="J36" s="143">
        <v>43.02653618972053</v>
      </c>
      <c r="K36" s="143">
        <v>0</v>
      </c>
      <c r="L36" s="143">
        <v>3.830556290223045</v>
      </c>
      <c r="M36" s="143">
        <v>0.6215286961121396</v>
      </c>
      <c r="N36" s="143">
        <v>21493.850833112934</v>
      </c>
      <c r="O36" s="144">
        <v>1816.869434893767</v>
      </c>
      <c r="P36" s="65">
        <f t="shared" si="0"/>
        <v>21490.02027682271</v>
      </c>
      <c r="Q36" s="115">
        <v>21865</v>
      </c>
      <c r="R36" s="115">
        <f t="shared" si="1"/>
        <v>374.97972317729</v>
      </c>
      <c r="S36" s="143">
        <f>T36-Q36</f>
        <v>1300</v>
      </c>
      <c r="T36" s="144">
        <v>23165</v>
      </c>
      <c r="U36" s="149">
        <f>ROUND(T36*1.028,0)</f>
        <v>23814</v>
      </c>
      <c r="V36" s="147">
        <f>Q36</f>
        <v>21865</v>
      </c>
      <c r="W36" s="150">
        <f>U36-V36</f>
        <v>1949</v>
      </c>
      <c r="X36" s="81"/>
      <c r="Y36" s="142">
        <v>16868.45540502399</v>
      </c>
      <c r="Z36" s="143">
        <v>14185.52427321479</v>
      </c>
      <c r="AA36" s="143">
        <v>1016.7936776742872</v>
      </c>
      <c r="AB36" s="143">
        <v>826.0478408128705</v>
      </c>
      <c r="AC36" s="143">
        <v>530.9765735252611</v>
      </c>
      <c r="AD36" s="143">
        <v>298.52878916172733</v>
      </c>
      <c r="AE36" s="143">
        <v>10.584250635055039</v>
      </c>
      <c r="AF36" s="143">
        <v>0</v>
      </c>
      <c r="AG36" s="143">
        <v>0</v>
      </c>
      <c r="AH36" s="143">
        <v>0</v>
      </c>
      <c r="AI36" s="143">
        <v>15511.430990685862</v>
      </c>
      <c r="AJ36" s="144">
        <v>1357.0244143381315</v>
      </c>
      <c r="AK36" s="65">
        <f t="shared" si="2"/>
        <v>15511.430990685862</v>
      </c>
      <c r="AL36" s="108">
        <v>15257</v>
      </c>
      <c r="AM36" s="113">
        <f t="shared" si="4"/>
        <v>-254.43099068586162</v>
      </c>
      <c r="AN36" s="64">
        <f>AO36-AL36</f>
        <v>735</v>
      </c>
      <c r="AO36" s="64">
        <v>15992</v>
      </c>
      <c r="AP36" s="121">
        <f>ROUND(AO36*1.028,0)</f>
        <v>16440</v>
      </c>
      <c r="AQ36" s="128">
        <f>AL36</f>
        <v>15257</v>
      </c>
      <c r="AR36" s="134">
        <f>AP36-AQ36</f>
        <v>1183</v>
      </c>
    </row>
    <row r="37" spans="1:44" ht="12.75">
      <c r="A37" s="96">
        <v>12</v>
      </c>
      <c r="B37" s="68">
        <v>91</v>
      </c>
      <c r="C37" s="103" t="s">
        <v>174</v>
      </c>
      <c r="D37" s="73">
        <v>24732.182364096083</v>
      </c>
      <c r="E37" s="70">
        <v>17265.2387097907</v>
      </c>
      <c r="F37" s="70">
        <v>3829.5999262536875</v>
      </c>
      <c r="G37" s="70">
        <v>1175.5513414805453</v>
      </c>
      <c r="H37" s="70">
        <v>1648.8051341480545</v>
      </c>
      <c r="I37" s="70">
        <v>724.6167825537294</v>
      </c>
      <c r="J37" s="70">
        <v>49.18176710212109</v>
      </c>
      <c r="K37" s="70">
        <v>0</v>
      </c>
      <c r="L37" s="70">
        <v>32.90929203539823</v>
      </c>
      <c r="M37" s="70">
        <v>6.2794107318443615</v>
      </c>
      <c r="N37" s="70">
        <v>21907.82588846748</v>
      </c>
      <c r="O37" s="91">
        <v>2824.3564756285996</v>
      </c>
      <c r="P37" s="71">
        <f t="shared" si="0"/>
        <v>21874.916596432082</v>
      </c>
      <c r="Q37" s="109">
        <v>21865</v>
      </c>
      <c r="R37" s="109">
        <f t="shared" si="1"/>
        <v>-9.91659643208186</v>
      </c>
      <c r="S37" s="70"/>
      <c r="T37" s="91">
        <v>23165</v>
      </c>
      <c r="U37" s="120"/>
      <c r="V37" s="130"/>
      <c r="W37" s="135"/>
      <c r="X37" s="81"/>
      <c r="Y37" s="73">
        <v>18310.899873257284</v>
      </c>
      <c r="Z37" s="70">
        <v>13912.72858953467</v>
      </c>
      <c r="AA37" s="70">
        <v>1876.009415172913</v>
      </c>
      <c r="AB37" s="70">
        <v>975.1222161868549</v>
      </c>
      <c r="AC37" s="70">
        <v>1216.9201520912547</v>
      </c>
      <c r="AD37" s="70">
        <v>295.3286257468767</v>
      </c>
      <c r="AE37" s="70">
        <v>7.903313416621401</v>
      </c>
      <c r="AF37" s="70">
        <v>0</v>
      </c>
      <c r="AG37" s="70">
        <v>21.24751041100851</v>
      </c>
      <c r="AH37" s="70">
        <v>5.640050697084917</v>
      </c>
      <c r="AI37" s="70">
        <v>16118.857504979178</v>
      </c>
      <c r="AJ37" s="91">
        <v>2192.0423682781097</v>
      </c>
      <c r="AK37" s="71">
        <f t="shared" si="2"/>
        <v>16097.609994568169</v>
      </c>
      <c r="AL37" s="72">
        <v>15257</v>
      </c>
      <c r="AM37" s="109">
        <f t="shared" si="4"/>
        <v>-840.609994568169</v>
      </c>
      <c r="AN37" s="70"/>
      <c r="AO37" s="68">
        <v>15992</v>
      </c>
      <c r="AP37" s="120"/>
      <c r="AQ37" s="69"/>
      <c r="AR37" s="135"/>
    </row>
    <row r="38" spans="1:44" ht="12.75">
      <c r="A38" s="95">
        <v>6</v>
      </c>
      <c r="B38" s="63">
        <v>92</v>
      </c>
      <c r="C38" s="102" t="s">
        <v>175</v>
      </c>
      <c r="D38" s="142" t="s">
        <v>156</v>
      </c>
      <c r="E38" s="143" t="s">
        <v>156</v>
      </c>
      <c r="F38" s="143" t="s">
        <v>156</v>
      </c>
      <c r="G38" s="143" t="s">
        <v>156</v>
      </c>
      <c r="H38" s="143" t="s">
        <v>156</v>
      </c>
      <c r="I38" s="143" t="s">
        <v>156</v>
      </c>
      <c r="J38" s="143" t="s">
        <v>156</v>
      </c>
      <c r="K38" s="143" t="s">
        <v>156</v>
      </c>
      <c r="L38" s="143" t="s">
        <v>156</v>
      </c>
      <c r="M38" s="143" t="s">
        <v>156</v>
      </c>
      <c r="N38" s="143" t="s">
        <v>156</v>
      </c>
      <c r="O38" s="144" t="s">
        <v>156</v>
      </c>
      <c r="P38" s="154"/>
      <c r="Q38" s="110"/>
      <c r="R38" s="110"/>
      <c r="S38" s="143"/>
      <c r="T38" s="144"/>
      <c r="U38" s="149"/>
      <c r="V38" s="147"/>
      <c r="W38" s="150"/>
      <c r="X38" s="81"/>
      <c r="Y38" s="142">
        <v>11317.8281492816</v>
      </c>
      <c r="Z38" s="143">
        <v>9825.800136230997</v>
      </c>
      <c r="AA38" s="143">
        <v>339.875866646759</v>
      </c>
      <c r="AB38" s="143">
        <v>489.3088412031323</v>
      </c>
      <c r="AC38" s="143">
        <v>279.2359932538268</v>
      </c>
      <c r="AD38" s="143">
        <v>349.93961486031014</v>
      </c>
      <c r="AE38" s="143">
        <v>0.010307144058240665</v>
      </c>
      <c r="AF38" s="143">
        <v>0</v>
      </c>
      <c r="AG38" s="143">
        <v>21.18721808120439</v>
      </c>
      <c r="AH38" s="143">
        <v>12.470171861320027</v>
      </c>
      <c r="AI38" s="143">
        <v>10549.283314824648</v>
      </c>
      <c r="AJ38" s="144">
        <v>768.544834456959</v>
      </c>
      <c r="AK38" s="65">
        <f t="shared" si="2"/>
        <v>10528.096096743444</v>
      </c>
      <c r="AL38" s="66">
        <v>10856</v>
      </c>
      <c r="AM38" s="114">
        <f t="shared" si="4"/>
        <v>327.9039032565561</v>
      </c>
      <c r="AN38" s="64">
        <f>AO38-AL38</f>
        <v>645</v>
      </c>
      <c r="AO38" s="64">
        <v>11501</v>
      </c>
      <c r="AP38" s="121">
        <f>ROUND(AO38*1.028,0)</f>
        <v>11823</v>
      </c>
      <c r="AQ38" s="128">
        <f>AL38</f>
        <v>10856</v>
      </c>
      <c r="AR38" s="134">
        <f>AP38-AQ38</f>
        <v>967</v>
      </c>
    </row>
    <row r="39" spans="1:44" ht="13.5" thickBot="1">
      <c r="A39" s="99">
        <v>12</v>
      </c>
      <c r="B39" s="74">
        <v>92</v>
      </c>
      <c r="C39" s="106" t="s">
        <v>175</v>
      </c>
      <c r="D39" s="76" t="s">
        <v>156</v>
      </c>
      <c r="E39" s="75" t="s">
        <v>156</v>
      </c>
      <c r="F39" s="75" t="s">
        <v>156</v>
      </c>
      <c r="G39" s="75" t="s">
        <v>156</v>
      </c>
      <c r="H39" s="75" t="s">
        <v>156</v>
      </c>
      <c r="I39" s="75" t="s">
        <v>156</v>
      </c>
      <c r="J39" s="75" t="s">
        <v>156</v>
      </c>
      <c r="K39" s="75" t="s">
        <v>156</v>
      </c>
      <c r="L39" s="75" t="s">
        <v>156</v>
      </c>
      <c r="M39" s="75" t="s">
        <v>156</v>
      </c>
      <c r="N39" s="75" t="s">
        <v>156</v>
      </c>
      <c r="O39" s="93" t="s">
        <v>156</v>
      </c>
      <c r="P39" s="155"/>
      <c r="Q39" s="109"/>
      <c r="R39" s="109"/>
      <c r="S39" s="70"/>
      <c r="T39" s="91"/>
      <c r="U39" s="156"/>
      <c r="V39" s="130"/>
      <c r="W39" s="135"/>
      <c r="X39" s="81"/>
      <c r="Y39" s="76">
        <v>11802.103928910281</v>
      </c>
      <c r="Z39" s="75">
        <v>9065.760536106061</v>
      </c>
      <c r="AA39" s="75">
        <v>1287.6631558784013</v>
      </c>
      <c r="AB39" s="75">
        <v>466.19848673951617</v>
      </c>
      <c r="AC39" s="75">
        <v>616.7840670671309</v>
      </c>
      <c r="AD39" s="75">
        <v>327.8853262219669</v>
      </c>
      <c r="AE39" s="75">
        <v>0.09817037948239071</v>
      </c>
      <c r="AF39" s="75">
        <v>0</v>
      </c>
      <c r="AG39" s="75">
        <v>26.369147563848166</v>
      </c>
      <c r="AH39" s="75">
        <v>11.345038953886862</v>
      </c>
      <c r="AI39" s="75">
        <v>10719.121375103647</v>
      </c>
      <c r="AJ39" s="93">
        <v>1082.982553806647</v>
      </c>
      <c r="AK39" s="77">
        <f t="shared" si="2"/>
        <v>10692.752227539799</v>
      </c>
      <c r="AL39" s="72">
        <v>10856</v>
      </c>
      <c r="AM39" s="109">
        <f t="shared" si="4"/>
        <v>163.2477724602013</v>
      </c>
      <c r="AN39" s="70"/>
      <c r="AO39" s="68">
        <v>11501</v>
      </c>
      <c r="AP39" s="123"/>
      <c r="AQ39" s="69"/>
      <c r="AR39" s="133"/>
    </row>
    <row r="40" spans="1:41" ht="12.75">
      <c r="A40" s="4">
        <v>6</v>
      </c>
      <c r="B40" s="53" t="s">
        <v>190</v>
      </c>
      <c r="C40" s="53"/>
      <c r="D40" s="81">
        <v>21738.46609241606</v>
      </c>
      <c r="E40" s="81">
        <v>17457.544496992272</v>
      </c>
      <c r="F40" s="81">
        <v>1265.3513810980082</v>
      </c>
      <c r="G40" s="81">
        <v>949.4579960895502</v>
      </c>
      <c r="H40" s="81">
        <v>485.43915732225196</v>
      </c>
      <c r="I40" s="81">
        <v>572.3306485355001</v>
      </c>
      <c r="J40" s="81">
        <v>319.3935174611667</v>
      </c>
      <c r="K40" s="81">
        <v>600.300819288085</v>
      </c>
      <c r="L40" s="81">
        <v>28.045893935089502</v>
      </c>
      <c r="M40" s="81">
        <v>60.60218169416916</v>
      </c>
      <c r="N40" s="81">
        <v>20303.568939004286</v>
      </c>
      <c r="O40" s="81">
        <v>1434.8971534118023</v>
      </c>
      <c r="P40" s="81"/>
      <c r="Q40" s="157"/>
      <c r="R40" s="157"/>
      <c r="S40" s="81"/>
      <c r="T40" s="157"/>
      <c r="U40" s="81"/>
      <c r="V40" s="81"/>
      <c r="W40" s="81"/>
      <c r="X40" s="81"/>
      <c r="Y40" s="81">
        <v>11623.147940288996</v>
      </c>
      <c r="Z40" s="81">
        <v>9744.078589769455</v>
      </c>
      <c r="AA40" s="81">
        <v>464.9461187538182</v>
      </c>
      <c r="AB40" s="81">
        <v>712.5409012233886</v>
      </c>
      <c r="AC40" s="81">
        <v>332.7785262245316</v>
      </c>
      <c r="AD40" s="81">
        <v>252.17348660514048</v>
      </c>
      <c r="AE40" s="81">
        <v>7.816755137778632</v>
      </c>
      <c r="AF40" s="81">
        <v>0</v>
      </c>
      <c r="AG40" s="81">
        <v>40.670553545806065</v>
      </c>
      <c r="AH40" s="81">
        <v>68.14300902906346</v>
      </c>
      <c r="AI40" s="81">
        <v>10577.828512841063</v>
      </c>
      <c r="AJ40" s="81">
        <v>1045.3194274479201</v>
      </c>
      <c r="AK40" s="53"/>
      <c r="AL40" s="79"/>
      <c r="AM40" s="79"/>
      <c r="AN40" s="79"/>
      <c r="AO40" s="79"/>
    </row>
    <row r="41" spans="1:41" ht="12.75">
      <c r="A41" s="4">
        <v>12</v>
      </c>
      <c r="B41" s="53" t="s">
        <v>190</v>
      </c>
      <c r="C41" s="80"/>
      <c r="D41" s="81">
        <v>22578.88983636524</v>
      </c>
      <c r="E41" s="81">
        <v>15359.383793123276</v>
      </c>
      <c r="F41" s="81">
        <v>3858.0272223200927</v>
      </c>
      <c r="G41" s="81">
        <v>857.164907602692</v>
      </c>
      <c r="H41" s="81">
        <v>1113.0431737651768</v>
      </c>
      <c r="I41" s="81">
        <v>519.3910686044621</v>
      </c>
      <c r="J41" s="81">
        <v>279.7076685285407</v>
      </c>
      <c r="K41" s="81">
        <v>512.960645388569</v>
      </c>
      <c r="L41" s="81">
        <v>22.82161948878056</v>
      </c>
      <c r="M41" s="81">
        <v>56.38973754365076</v>
      </c>
      <c r="N41" s="81">
        <v>20608.681754997368</v>
      </c>
      <c r="O41" s="81">
        <v>1970.2080813678688</v>
      </c>
      <c r="P41" s="81"/>
      <c r="Q41" s="81"/>
      <c r="R41" s="81"/>
      <c r="S41" s="81"/>
      <c r="T41" s="81"/>
      <c r="U41" s="81"/>
      <c r="V41" s="81"/>
      <c r="W41" s="81"/>
      <c r="X41" s="81"/>
      <c r="Y41" s="81">
        <v>12175.051237610605</v>
      </c>
      <c r="Z41" s="81">
        <v>9115.62513639503</v>
      </c>
      <c r="AA41" s="81">
        <v>1250.5510947038097</v>
      </c>
      <c r="AB41" s="81">
        <v>691.0390382018769</v>
      </c>
      <c r="AC41" s="81">
        <v>769.3813096647692</v>
      </c>
      <c r="AD41" s="81">
        <v>239.100386294273</v>
      </c>
      <c r="AE41" s="81">
        <v>6.443736715414539</v>
      </c>
      <c r="AF41" s="81">
        <v>0</v>
      </c>
      <c r="AG41" s="81">
        <v>42.919799939833524</v>
      </c>
      <c r="AH41" s="81">
        <v>59.99073569559</v>
      </c>
      <c r="AI41" s="81">
        <v>10714.63088974395</v>
      </c>
      <c r="AJ41" s="81">
        <v>1460.4203478666461</v>
      </c>
      <c r="AK41" s="81"/>
      <c r="AL41" s="53"/>
      <c r="AM41" s="53"/>
      <c r="AN41" s="53"/>
      <c r="AO41" s="53"/>
    </row>
    <row r="45" ht="12.75">
      <c r="C45" s="62"/>
    </row>
  </sheetData>
  <sheetProtection/>
  <printOptions/>
  <pageMargins left="0.7" right="1.06" top="0.5" bottom="0.38" header="0.3" footer="0.21"/>
  <pageSetup horizontalDpi="600" verticalDpi="600" orientation="landscape" paperSize="9" scale="95" r:id="rId1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subject/>
  <dc:creator>V. Jarkovský</dc:creator>
  <cp:keywords/>
  <dc:description/>
  <cp:lastModifiedBy>Václav Jarkovský</cp:lastModifiedBy>
  <cp:lastPrinted>2014-02-20T07:40:43Z</cp:lastPrinted>
  <dcterms:created xsi:type="dcterms:W3CDTF">1998-11-16T12:26:37Z</dcterms:created>
  <dcterms:modified xsi:type="dcterms:W3CDTF">2014-02-21T13:12:33Z</dcterms:modified>
  <cp:category/>
  <cp:version/>
  <cp:contentType/>
  <cp:contentStatus/>
</cp:coreProperties>
</file>