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10" windowHeight="7875" activeTab="0"/>
  </bookViews>
  <sheets>
    <sheet name="situačka 2005" sheetId="1" r:id="rId1"/>
  </sheets>
  <definedNames>
    <definedName name="_xlnm.Print_Titles" localSheetId="0">'situačka 2005'!$5:$7</definedName>
  </definedNames>
  <calcPr fullCalcOnLoad="1"/>
</workbook>
</file>

<file path=xl/sharedStrings.xml><?xml version="1.0" encoding="utf-8"?>
<sst xmlns="http://schemas.openxmlformats.org/spreadsheetml/2006/main" count="384" uniqueCount="215">
  <si>
    <t>Schválený</t>
  </si>
  <si>
    <t>rozpočet</t>
  </si>
  <si>
    <t>v tis. Kč</t>
  </si>
  <si>
    <t>daňové příjmy</t>
  </si>
  <si>
    <t>v tom:</t>
  </si>
  <si>
    <t xml:space="preserve">  neinv.d.ze SR v rámci souhrn.dot.vztahu</t>
  </si>
  <si>
    <t>Příjmy celkem</t>
  </si>
  <si>
    <t>UKAZATEL</t>
  </si>
  <si>
    <t xml:space="preserve">PŘÍJMY    </t>
  </si>
  <si>
    <t>VÝDAJE</t>
  </si>
  <si>
    <t>odměny vč. refundací</t>
  </si>
  <si>
    <t>povinné pojistné placené zaměstnavatelem</t>
  </si>
  <si>
    <t>pohoštění a dary</t>
  </si>
  <si>
    <t>ostatní běžné výdaje</t>
  </si>
  <si>
    <t>ostatní příspěvky a dary</t>
  </si>
  <si>
    <t>platy zaměstnanců a ost.pl.za prov.práci</t>
  </si>
  <si>
    <t>pohoštění</t>
  </si>
  <si>
    <t>krizové plánování</t>
  </si>
  <si>
    <t>kap. 18 - zastupitelstvo kraje</t>
  </si>
  <si>
    <t>kap. 19 - činnost krajského úřadu</t>
  </si>
  <si>
    <t>kap. 10 - doprava</t>
  </si>
  <si>
    <t>kap. 11 - cestovní ruch</t>
  </si>
  <si>
    <t>kap. 14 - školství</t>
  </si>
  <si>
    <t>příspěvky PO na provoz</t>
  </si>
  <si>
    <t>kap. 15 - zdravotnictví</t>
  </si>
  <si>
    <t>kap. 16 - kultura</t>
  </si>
  <si>
    <t>kap. 28 - sociální věci</t>
  </si>
  <si>
    <t>příspěvek PO na provoz</t>
  </si>
  <si>
    <t>kap. 39 - strategické plánování</t>
  </si>
  <si>
    <t>kap. 41 - rezerva a ost.výd.netýk.se odvětví</t>
  </si>
  <si>
    <t>Výdaje celkem</t>
  </si>
  <si>
    <t>neinvestiční přijaté dotace</t>
  </si>
  <si>
    <t xml:space="preserve">  z VPS</t>
  </si>
  <si>
    <t xml:space="preserve">  od úřadů práce</t>
  </si>
  <si>
    <t xml:space="preserve">  od obcí</t>
  </si>
  <si>
    <t>soustředěné pojištění majetku kraje</t>
  </si>
  <si>
    <t>řešení havarijních situací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</si>
  <si>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</si>
  <si>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</si>
  <si>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</si>
  <si>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přímé náklady na vzdělávání - SR</t>
  </si>
  <si>
    <t>ČERPÁNÍ ROZPOČTU KRÁLOVÉHRADECKÉHO KRAJE</t>
  </si>
  <si>
    <t>Upravený</t>
  </si>
  <si>
    <t>Skutečnost</t>
  </si>
  <si>
    <t>%</t>
  </si>
  <si>
    <t>správní poplatky</t>
  </si>
  <si>
    <t>příjmy v rámci finančního vypořádání</t>
  </si>
  <si>
    <t>neinvestiční dotace s.r.o. OREDO</t>
  </si>
  <si>
    <t>soutěže a přehlídky - SR</t>
  </si>
  <si>
    <t>výdaje v rámci finančního vypořádání</t>
  </si>
  <si>
    <t>rezerva</t>
  </si>
  <si>
    <t>ostatní běžné výdaje netýk.se jednotl. odvětví</t>
  </si>
  <si>
    <t>běžné výdaje</t>
  </si>
  <si>
    <t>kapitálové výdaje</t>
  </si>
  <si>
    <t>kap. 20 - použití sociálního fondu</t>
  </si>
  <si>
    <t>Saldo příjmů a výdajů</t>
  </si>
  <si>
    <t>kap. 17 - přísp.pro sbory hasičů</t>
  </si>
  <si>
    <t>úhrada daně z příjmů právnických osob za kraj</t>
  </si>
  <si>
    <t>x</t>
  </si>
  <si>
    <t>dopravní územní obslužnost:</t>
  </si>
  <si>
    <t xml:space="preserve">    autobusová doprava</t>
  </si>
  <si>
    <t xml:space="preserve">    drážní doprava</t>
  </si>
  <si>
    <t>sociální věci</t>
  </si>
  <si>
    <t>zabránění vzniku, rozvoje a šíření TBC - SR</t>
  </si>
  <si>
    <t>ostatní kapitálové výdaje</t>
  </si>
  <si>
    <t>kultura</t>
  </si>
  <si>
    <t xml:space="preserve">  z MŠMT</t>
  </si>
  <si>
    <t>grantové a dílčí programy a samostat.projekty</t>
  </si>
  <si>
    <t>příspěvky PO na provoz - od ÚP</t>
  </si>
  <si>
    <t>kap. 50 - Fond reprodukce Královéhr. kraje</t>
  </si>
  <si>
    <t>v tom pro odvětví:</t>
  </si>
  <si>
    <t>činnost krajského úřadu</t>
  </si>
  <si>
    <t>doprava</t>
  </si>
  <si>
    <t>školství</t>
  </si>
  <si>
    <t>zdravotnictví</t>
  </si>
  <si>
    <t>nedaňové příjmy</t>
  </si>
  <si>
    <t>kapitálové příjmy</t>
  </si>
  <si>
    <t>v tom odvětví: dopravy</t>
  </si>
  <si>
    <t xml:space="preserve">                    školství</t>
  </si>
  <si>
    <t>investiční dotace a. s.</t>
  </si>
  <si>
    <t>Financování</t>
  </si>
  <si>
    <t>zapojení výsledku hospodaření</t>
  </si>
  <si>
    <t>investiční dotace  ze SR prostř. čerpacích účtů</t>
  </si>
  <si>
    <t>investiční dotace PO</t>
  </si>
  <si>
    <t>dot.ze SR posk.prostř.čerp.účtů u ČS a.s.</t>
  </si>
  <si>
    <t>z toho: daň z příjmů právnic.osob za kraje</t>
  </si>
  <si>
    <t>neinvestiční dotace obcím</t>
  </si>
  <si>
    <t xml:space="preserve">             z toho: investiční dotace obcím</t>
  </si>
  <si>
    <t xml:space="preserve">            z toho: neinvestiční dotace obcím</t>
  </si>
  <si>
    <t>prevence kriminality - neinvestiční dotace obcím</t>
  </si>
  <si>
    <t xml:space="preserve">  odv. kultury</t>
  </si>
  <si>
    <t xml:space="preserve">  z toho: FRIK</t>
  </si>
  <si>
    <t xml:space="preserve">  z MPSV</t>
  </si>
  <si>
    <t xml:space="preserve">  z Národního fondu</t>
  </si>
  <si>
    <t>grantové a dílčí programy a samostatné projekty</t>
  </si>
  <si>
    <t>projektové práce interiéru AC</t>
  </si>
  <si>
    <t>dataprojektor</t>
  </si>
  <si>
    <t xml:space="preserve">    z toho: ze SR</t>
  </si>
  <si>
    <t>pronájem a nákl.na detaš.pracoviště</t>
  </si>
  <si>
    <t>dot.na sociál.služby nestát.nezisk.org.-SR</t>
  </si>
  <si>
    <t xml:space="preserve">vodohosp.akce dle vodního zákona </t>
  </si>
  <si>
    <t>investiční dotace zříz.PO</t>
  </si>
  <si>
    <t>splátka dodavatelského úvěru</t>
  </si>
  <si>
    <t>kofinancování</t>
  </si>
  <si>
    <t>kap. 13 - evropská integrace</t>
  </si>
  <si>
    <t>projekt ELLA - SR</t>
  </si>
  <si>
    <t xml:space="preserve">             z toho: CEP</t>
  </si>
  <si>
    <t>rozšíření  výuky v 7. ročnících - SR</t>
  </si>
  <si>
    <t>Zdravotnický holding KHK a.s. - půjčka</t>
  </si>
  <si>
    <t>Progr.podp.soc.sl.posk.nestát.nezisk.org.-SR</t>
  </si>
  <si>
    <t>kap. 40 - územní plánování a regionální rozvoj</t>
  </si>
  <si>
    <t>ozdravná protiradonová opatření - SR</t>
  </si>
  <si>
    <t>financování běžného a investičního rozvoje - SR</t>
  </si>
  <si>
    <t>nerozděleno</t>
  </si>
  <si>
    <t xml:space="preserve">             FR</t>
  </si>
  <si>
    <t xml:space="preserve">poplatky </t>
  </si>
  <si>
    <t>Výdaje celkem po konsolidaci</t>
  </si>
  <si>
    <t xml:space="preserve">     z toho: pro obce</t>
  </si>
  <si>
    <t xml:space="preserve">  z SFŽP</t>
  </si>
  <si>
    <t xml:space="preserve">  z MK</t>
  </si>
  <si>
    <t xml:space="preserve">  z MZ</t>
  </si>
  <si>
    <t xml:space="preserve">                    zdravotnictví</t>
  </si>
  <si>
    <t xml:space="preserve">                    zastupitelstvo kraje</t>
  </si>
  <si>
    <t>prevence kriminality - investiční dotace obcím</t>
  </si>
  <si>
    <t>volby do zastupitelstev obcí - SR</t>
  </si>
  <si>
    <t>náhrada škod způsobených chr.živočichy - SR</t>
  </si>
  <si>
    <t>plán odpadového hospodářství - SFŽP</t>
  </si>
  <si>
    <t>vklad pro založení akciové společnosti</t>
  </si>
  <si>
    <t>kap. 12 - správa majetku kraje</t>
  </si>
  <si>
    <t>akontace leasingu AC</t>
  </si>
  <si>
    <t>státní informační politika ve vzdělávání - SR</t>
  </si>
  <si>
    <t>státní informační politika ve vzdělávání PILOT 1 - SR</t>
  </si>
  <si>
    <t>preventivní programy - SR</t>
  </si>
  <si>
    <t>program protidrogové politiky - SR</t>
  </si>
  <si>
    <t>progr. Veřejné informační služby knihoven - SR</t>
  </si>
  <si>
    <t>financování inv.rozvoje KHK - SR z r. 2004</t>
  </si>
  <si>
    <t>investiční dotace obcím</t>
  </si>
  <si>
    <t>PHARE 2003 - podp.soc.znevýhod.obyv. - SR</t>
  </si>
  <si>
    <t>vyhl.budov se zv.výskytem radonu - SR</t>
  </si>
  <si>
    <t>konsolidace výdajů - příděl do soc.fondu vč.FV</t>
  </si>
  <si>
    <t>správa majetku kraje</t>
  </si>
  <si>
    <t>programové vybavení</t>
  </si>
  <si>
    <t>k 31. 12. 2005</t>
  </si>
  <si>
    <t xml:space="preserve">  z MŽP</t>
  </si>
  <si>
    <t xml:space="preserve">  z SÚJB a SÚRO</t>
  </si>
  <si>
    <t xml:space="preserve">  ze zahraničí</t>
  </si>
  <si>
    <t xml:space="preserve">  od krajů</t>
  </si>
  <si>
    <t>neinvestiční dotace ze SR prostř.čerpacích účtů</t>
  </si>
  <si>
    <t xml:space="preserve">  odv.dopravy</t>
  </si>
  <si>
    <t xml:space="preserve">  odv.kultury</t>
  </si>
  <si>
    <t xml:space="preserve">  z OSFA </t>
  </si>
  <si>
    <t xml:space="preserve">  z SFDI</t>
  </si>
  <si>
    <t xml:space="preserve">  odv.soc.věci</t>
  </si>
  <si>
    <t>nájemné - SR</t>
  </si>
  <si>
    <t>čin.krajského koordinátora romských por.-SR</t>
  </si>
  <si>
    <t>příspěvky PO na provoz - SR</t>
  </si>
  <si>
    <t>krajs.progr.sníž.emisí a zl.kv.ovzd.-SFŽP-SR</t>
  </si>
  <si>
    <t>dot.ze SFDI - SR</t>
  </si>
  <si>
    <t>realiz.dokumentace na rozš.dod.technologií-AC</t>
  </si>
  <si>
    <t>výkupy pozemků</t>
  </si>
  <si>
    <t>projekt ICN - dot.ze zahraničí</t>
  </si>
  <si>
    <t>Rozvoj kapacit dalšího profes.vzdělávání - SR</t>
  </si>
  <si>
    <t>rozšíření  výuky v 7. ročnících - SR-z dot.z r.2004</t>
  </si>
  <si>
    <t>projekty romské komunity - SR</t>
  </si>
  <si>
    <t>další vzd.pedagog.prac.ZŠ s pouze I.st.-SR</t>
  </si>
  <si>
    <t>další vzd.pedagog.prac.ZŠ.-SR</t>
  </si>
  <si>
    <t>projekt evropská jazyková cena LABEL 2005 - SR</t>
  </si>
  <si>
    <t>vzdělávání žáků s postavením azylantů - SR</t>
  </si>
  <si>
    <t>grant.proj.ESF-OPRLZ - SR</t>
  </si>
  <si>
    <t>koncepce péče o nadané žáky ve šk.porad.zař.-SR</t>
  </si>
  <si>
    <t>neinvestiční dotace a. s.</t>
  </si>
  <si>
    <t>SOL Tu-rozš.lůžk.kap.v Gerontocentru Hostinné-SR</t>
  </si>
  <si>
    <t>likvidace nepoužitelných léčiv - SR</t>
  </si>
  <si>
    <t>SOL Tu-stav.úpr.DD a kojenec.ú.Dv.Kr.n.L. - SR</t>
  </si>
  <si>
    <t>kulturní aktivity a projekty - SR</t>
  </si>
  <si>
    <t>půjčené prostředky</t>
  </si>
  <si>
    <t>vzd.poskytovatelů a zadavatelů v obl.soc.sl. - SR</t>
  </si>
  <si>
    <t>POV</t>
  </si>
  <si>
    <t>návratná finanční výpomoc</t>
  </si>
  <si>
    <t xml:space="preserve">                    soc.věci</t>
  </si>
  <si>
    <t>kap. 02 - životní prostředí a zemědělství</t>
  </si>
  <si>
    <t>životní prostředí a zemědělství</t>
  </si>
  <si>
    <t xml:space="preserve">  z toho: PO - investiční dotace</t>
  </si>
  <si>
    <t xml:space="preserve">  v tom: kapitálové výdaje</t>
  </si>
  <si>
    <t xml:space="preserve">  v tom: PO - investiční dotace</t>
  </si>
  <si>
    <t xml:space="preserve">            a.s. - investiční dotace</t>
  </si>
  <si>
    <t xml:space="preserve">  v tom:běžné výdaje</t>
  </si>
  <si>
    <t xml:space="preserve">                   - neinvestiční příspěvek</t>
  </si>
  <si>
    <t xml:space="preserve">  z toho: a.s. - investiční dotace</t>
  </si>
  <si>
    <t xml:space="preserve">             PO - investiční dotace</t>
  </si>
  <si>
    <t xml:space="preserve">             kapitálové výdaje odvětví</t>
  </si>
  <si>
    <t xml:space="preserve">             běžné výdaje odvětví</t>
  </si>
  <si>
    <t xml:space="preserve">                  - neinvestiční příspěvek</t>
  </si>
  <si>
    <t xml:space="preserve">            kapitál.výdaje odvětví</t>
  </si>
  <si>
    <t>investiční přijaté dotace</t>
  </si>
  <si>
    <t xml:space="preserve">v tom odvětví: </t>
  </si>
  <si>
    <t xml:space="preserve">             platby za odebrané mn.podzem.vody</t>
  </si>
  <si>
    <t xml:space="preserve">             ost.nedaňové příjmy</t>
  </si>
  <si>
    <t xml:space="preserve">  školství</t>
  </si>
  <si>
    <t xml:space="preserve">   v tom: odvody PO z IF</t>
  </si>
  <si>
    <t xml:space="preserve">             ost.odvody PO</t>
  </si>
  <si>
    <t xml:space="preserve">  zdravotnictví</t>
  </si>
  <si>
    <t xml:space="preserve">             příjmy z pronájmu majetku</t>
  </si>
  <si>
    <t xml:space="preserve">             přijaté splátky půjčených prostředků</t>
  </si>
  <si>
    <t xml:space="preserve">  zastupitelstvo kraje</t>
  </si>
  <si>
    <t xml:space="preserve">  činnost krajského úřadu</t>
  </si>
  <si>
    <t xml:space="preserve">  životní prostředí a zemědělství</t>
  </si>
  <si>
    <t xml:space="preserve">  doprava</t>
  </si>
  <si>
    <t xml:space="preserve">  cestovní ruch - ostatní nedaňové příjmy</t>
  </si>
  <si>
    <t xml:space="preserve">  evropská integrace - ost.nedaňové příjmy</t>
  </si>
  <si>
    <t xml:space="preserve">  kultura</t>
  </si>
  <si>
    <t xml:space="preserve">   v tom: příjmy z pronájmu majetku</t>
  </si>
  <si>
    <t xml:space="preserve">  sociální věci</t>
  </si>
  <si>
    <t xml:space="preserve">  ostatní příjmy</t>
  </si>
  <si>
    <t xml:space="preserve">   v tom: přijaté úroky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</si>
</sst>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0\ _K_č"/>
    <numFmt numFmtId="167" formatCode="#,##0.000\ _K_č"/>
    <numFmt numFmtId="168" formatCode="0.0"/>
    <numFmt numFmtId="169" formatCode="#,##0.0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1"/>
      <name val="Arial CE"/>
      <family val="2"/>
    </font>
    <font>
      <sz val="9"/>
      <name val="Arial CE"/>
      <family val="0"/>
    </font>
    <font>
      <b/>
      <sz val="14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8">
    <xf numFmtId="3" fontId="0" fillId="0" borderId="0" xfId="0" applyAlignment="1">
      <alignment/>
    </xf>
    <xf numFmtId="3" fontId="0" fillId="0" borderId="0" xfId="0" applyBorder="1" applyAlignment="1">
      <alignment/>
    </xf>
    <xf numFmtId="164" fontId="1" fillId="0" borderId="1" xfId="18" applyFont="1" applyBorder="1" applyAlignment="1">
      <alignment horizontal="center"/>
    </xf>
    <xf numFmtId="164" fontId="1" fillId="0" borderId="2" xfId="18" applyFont="1" applyBorder="1" applyAlignment="1">
      <alignment horizontal="center"/>
    </xf>
    <xf numFmtId="3" fontId="1" fillId="0" borderId="1" xfId="0" applyFont="1" applyBorder="1" applyAlignment="1">
      <alignment horizontal="left" vertical="center"/>
    </xf>
    <xf numFmtId="3" fontId="1" fillId="0" borderId="3" xfId="0" applyFont="1" applyBorder="1" applyAlignment="1">
      <alignment/>
    </xf>
    <xf numFmtId="3" fontId="3" fillId="0" borderId="3" xfId="0" applyFont="1" applyBorder="1" applyAlignment="1">
      <alignment/>
    </xf>
    <xf numFmtId="3" fontId="0" fillId="0" borderId="3" xfId="0" applyBorder="1" applyAlignment="1">
      <alignment/>
    </xf>
    <xf numFmtId="3" fontId="0" fillId="0" borderId="3" xfId="0" applyFont="1" applyBorder="1" applyAlignment="1">
      <alignment/>
    </xf>
    <xf numFmtId="3" fontId="4" fillId="0" borderId="3" xfId="0" applyFont="1" applyBorder="1" applyAlignment="1">
      <alignment/>
    </xf>
    <xf numFmtId="164" fontId="1" fillId="0" borderId="1" xfId="18" applyNumberFormat="1" applyFont="1" applyBorder="1" applyAlignment="1">
      <alignment horizontal="center"/>
    </xf>
    <xf numFmtId="164" fontId="1" fillId="0" borderId="3" xfId="18" applyNumberFormat="1" applyFont="1" applyBorder="1" applyAlignment="1">
      <alignment/>
    </xf>
    <xf numFmtId="164" fontId="0" fillId="0" borderId="3" xfId="18" applyNumberFormat="1" applyFont="1" applyBorder="1" applyAlignment="1">
      <alignment/>
    </xf>
    <xf numFmtId="164" fontId="4" fillId="0" borderId="3" xfId="18" applyNumberFormat="1" applyFont="1" applyBorder="1" applyAlignment="1">
      <alignment/>
    </xf>
    <xf numFmtId="3" fontId="0" fillId="0" borderId="1" xfId="0" applyBorder="1" applyAlignment="1">
      <alignment/>
    </xf>
    <xf numFmtId="169" fontId="1" fillId="0" borderId="3" xfId="0" applyNumberFormat="1" applyFont="1" applyBorder="1" applyAlignment="1">
      <alignment/>
    </xf>
    <xf numFmtId="169" fontId="1" fillId="0" borderId="3" xfId="0" applyNumberFormat="1" applyFont="1" applyBorder="1" applyAlignment="1">
      <alignment horizontal="center"/>
    </xf>
    <xf numFmtId="169" fontId="0" fillId="0" borderId="3" xfId="0" applyNumberFormat="1" applyFont="1" applyBorder="1" applyAlignment="1">
      <alignment/>
    </xf>
    <xf numFmtId="169" fontId="0" fillId="0" borderId="3" xfId="0" applyNumberFormat="1" applyFont="1" applyBorder="1" applyAlignment="1">
      <alignment horizontal="center"/>
    </xf>
    <xf numFmtId="169" fontId="0" fillId="0" borderId="4" xfId="0" applyNumberFormat="1" applyFont="1" applyBorder="1" applyAlignment="1">
      <alignment/>
    </xf>
    <xf numFmtId="169" fontId="4" fillId="0" borderId="4" xfId="0" applyNumberFormat="1" applyFont="1" applyBorder="1" applyAlignment="1">
      <alignment/>
    </xf>
    <xf numFmtId="3" fontId="0" fillId="0" borderId="4" xfId="0" applyBorder="1" applyAlignment="1">
      <alignment/>
    </xf>
    <xf numFmtId="169" fontId="1" fillId="0" borderId="4" xfId="0" applyNumberFormat="1" applyFont="1" applyBorder="1" applyAlignment="1">
      <alignment/>
    </xf>
    <xf numFmtId="164" fontId="1" fillId="0" borderId="5" xfId="18" applyNumberFormat="1" applyFont="1" applyBorder="1" applyAlignment="1">
      <alignment/>
    </xf>
    <xf numFmtId="164" fontId="1" fillId="0" borderId="5" xfId="18" applyFont="1" applyBorder="1" applyAlignment="1">
      <alignment vertical="center"/>
    </xf>
    <xf numFmtId="3" fontId="1" fillId="0" borderId="5" xfId="0" applyFont="1" applyBorder="1" applyAlignment="1">
      <alignment/>
    </xf>
    <xf numFmtId="169" fontId="1" fillId="0" borderId="6" xfId="0" applyNumberFormat="1" applyFont="1" applyBorder="1" applyAlignment="1">
      <alignment/>
    </xf>
    <xf numFmtId="164" fontId="0" fillId="0" borderId="7" xfId="18" applyNumberFormat="1" applyFont="1" applyBorder="1" applyAlignment="1">
      <alignment/>
    </xf>
    <xf numFmtId="3" fontId="0" fillId="0" borderId="7" xfId="0" applyFont="1" applyBorder="1" applyAlignment="1">
      <alignment/>
    </xf>
    <xf numFmtId="3" fontId="1" fillId="0" borderId="5" xfId="0" applyFont="1" applyBorder="1" applyAlignment="1">
      <alignment vertical="center"/>
    </xf>
    <xf numFmtId="164" fontId="0" fillId="0" borderId="0" xfId="18" applyAlignment="1">
      <alignment/>
    </xf>
    <xf numFmtId="164" fontId="0" fillId="0" borderId="3" xfId="18" applyNumberFormat="1" applyBorder="1" applyAlignment="1">
      <alignment/>
    </xf>
    <xf numFmtId="164" fontId="0" fillId="0" borderId="4" xfId="18" applyNumberFormat="1" applyBorder="1" applyAlignment="1">
      <alignment/>
    </xf>
    <xf numFmtId="166" fontId="0" fillId="0" borderId="0" xfId="18" applyNumberFormat="1" applyAlignment="1">
      <alignment/>
    </xf>
    <xf numFmtId="164" fontId="0" fillId="0" borderId="3" xfId="18" applyNumberFormat="1" applyFont="1" applyBorder="1" applyAlignment="1">
      <alignment/>
    </xf>
    <xf numFmtId="3" fontId="0" fillId="0" borderId="3" xfId="0" applyFont="1" applyBorder="1" applyAlignment="1">
      <alignment/>
    </xf>
    <xf numFmtId="3" fontId="0" fillId="0" borderId="0" xfId="0" applyAlignment="1">
      <alignment horizontal="center" vertical="center"/>
    </xf>
    <xf numFmtId="169" fontId="0" fillId="0" borderId="4" xfId="0" applyNumberFormat="1" applyFont="1" applyBorder="1" applyAlignment="1">
      <alignment horizontal="center"/>
    </xf>
    <xf numFmtId="3" fontId="3" fillId="0" borderId="3" xfId="0" applyFont="1" applyBorder="1" applyAlignment="1">
      <alignment/>
    </xf>
    <xf numFmtId="164" fontId="2" fillId="0" borderId="8" xfId="18" applyFont="1" applyBorder="1" applyAlignment="1">
      <alignment vertical="center"/>
    </xf>
    <xf numFmtId="3" fontId="2" fillId="0" borderId="5" xfId="0" applyFont="1" applyBorder="1" applyAlignment="1">
      <alignment vertical="center"/>
    </xf>
    <xf numFmtId="164" fontId="2" fillId="0" borderId="5" xfId="18" applyNumberFormat="1" applyFont="1" applyBorder="1" applyAlignment="1">
      <alignment vertical="center"/>
    </xf>
    <xf numFmtId="3" fontId="1" fillId="0" borderId="3" xfId="0" applyFont="1" applyBorder="1" applyAlignment="1">
      <alignment/>
    </xf>
    <xf numFmtId="164" fontId="1" fillId="0" borderId="3" xfId="18" applyNumberFormat="1" applyFont="1" applyBorder="1" applyAlignment="1">
      <alignment/>
    </xf>
    <xf numFmtId="3" fontId="0" fillId="0" borderId="3" xfId="0" applyFont="1" applyBorder="1" applyAlignment="1">
      <alignment vertical="center"/>
    </xf>
    <xf numFmtId="164" fontId="2" fillId="0" borderId="3" xfId="18" applyFont="1" applyBorder="1" applyAlignment="1">
      <alignment vertical="center"/>
    </xf>
    <xf numFmtId="3" fontId="7" fillId="0" borderId="3" xfId="0" applyFont="1" applyBorder="1" applyAlignment="1">
      <alignment vertical="center"/>
    </xf>
    <xf numFmtId="169" fontId="1" fillId="0" borderId="8" xfId="0" applyNumberFormat="1" applyFont="1" applyBorder="1" applyAlignment="1">
      <alignment vertical="center"/>
    </xf>
    <xf numFmtId="3" fontId="2" fillId="0" borderId="3" xfId="0" applyFont="1" applyBorder="1" applyAlignment="1">
      <alignment vertical="center"/>
    </xf>
    <xf numFmtId="3" fontId="0" fillId="0" borderId="5" xfId="0" applyFont="1" applyBorder="1" applyAlignment="1">
      <alignment vertical="center"/>
    </xf>
    <xf numFmtId="164" fontId="2" fillId="0" borderId="5" xfId="18" applyFont="1" applyBorder="1" applyAlignment="1">
      <alignment vertical="center"/>
    </xf>
    <xf numFmtId="3" fontId="4" fillId="0" borderId="3" xfId="0" applyFont="1" applyBorder="1" applyAlignment="1">
      <alignment/>
    </xf>
    <xf numFmtId="3" fontId="1" fillId="0" borderId="0" xfId="0" applyFont="1" applyAlignment="1">
      <alignment/>
    </xf>
    <xf numFmtId="166" fontId="1" fillId="0" borderId="0" xfId="18" applyNumberFormat="1" applyFont="1" applyAlignment="1">
      <alignment/>
    </xf>
    <xf numFmtId="3" fontId="0" fillId="0" borderId="0" xfId="0" applyFont="1" applyBorder="1" applyAlignment="1">
      <alignment vertical="center"/>
    </xf>
    <xf numFmtId="164" fontId="2" fillId="0" borderId="0" xfId="18" applyFont="1" applyBorder="1" applyAlignment="1">
      <alignment vertical="center"/>
    </xf>
    <xf numFmtId="3" fontId="7" fillId="0" borderId="0" xfId="0" applyFont="1" applyBorder="1" applyAlignment="1">
      <alignment vertical="center"/>
    </xf>
    <xf numFmtId="4" fontId="0" fillId="0" borderId="0" xfId="18" applyNumberFormat="1" applyAlignment="1">
      <alignment/>
    </xf>
    <xf numFmtId="165" fontId="0" fillId="0" borderId="0" xfId="0" applyNumberFormat="1" applyAlignment="1">
      <alignment horizontal="center" vertical="center"/>
    </xf>
    <xf numFmtId="165" fontId="0" fillId="0" borderId="0" xfId="18" applyNumberFormat="1" applyAlignment="1">
      <alignment/>
    </xf>
    <xf numFmtId="165" fontId="3" fillId="0" borderId="0" xfId="18" applyNumberFormat="1" applyFont="1" applyAlignment="1">
      <alignment horizontal="center"/>
    </xf>
    <xf numFmtId="165" fontId="1" fillId="0" borderId="1" xfId="18" applyNumberFormat="1" applyFont="1" applyBorder="1" applyAlignment="1">
      <alignment horizontal="center"/>
    </xf>
    <xf numFmtId="165" fontId="1" fillId="0" borderId="2" xfId="18" applyNumberFormat="1" applyFont="1" applyBorder="1" applyAlignment="1">
      <alignment horizontal="center"/>
    </xf>
    <xf numFmtId="165" fontId="1" fillId="0" borderId="3" xfId="18" applyNumberFormat="1" applyFont="1" applyBorder="1" applyAlignment="1">
      <alignment horizontal="center"/>
    </xf>
    <xf numFmtId="165" fontId="1" fillId="0" borderId="3" xfId="18" applyNumberFormat="1" applyFont="1" applyBorder="1" applyAlignment="1">
      <alignment/>
    </xf>
    <xf numFmtId="165" fontId="0" fillId="0" borderId="3" xfId="18" applyNumberFormat="1" applyBorder="1" applyAlignment="1">
      <alignment/>
    </xf>
    <xf numFmtId="165" fontId="1" fillId="0" borderId="3" xfId="18" applyNumberFormat="1" applyFont="1" applyBorder="1" applyAlignment="1">
      <alignment/>
    </xf>
    <xf numFmtId="165" fontId="0" fillId="0" borderId="3" xfId="18" applyNumberFormat="1" applyFont="1" applyBorder="1" applyAlignment="1">
      <alignment/>
    </xf>
    <xf numFmtId="165" fontId="0" fillId="0" borderId="3" xfId="18" applyNumberFormat="1" applyFont="1" applyBorder="1" applyAlignment="1">
      <alignment/>
    </xf>
    <xf numFmtId="165" fontId="2" fillId="0" borderId="5" xfId="18" applyNumberFormat="1" applyFont="1" applyBorder="1" applyAlignment="1">
      <alignment vertical="center"/>
    </xf>
    <xf numFmtId="165" fontId="4" fillId="0" borderId="3" xfId="18" applyNumberFormat="1" applyFont="1" applyBorder="1" applyAlignment="1">
      <alignment/>
    </xf>
    <xf numFmtId="165" fontId="0" fillId="0" borderId="7" xfId="18" applyNumberFormat="1" applyBorder="1" applyAlignment="1">
      <alignment/>
    </xf>
    <xf numFmtId="165" fontId="0" fillId="0" borderId="4" xfId="18" applyNumberFormat="1" applyBorder="1" applyAlignment="1">
      <alignment/>
    </xf>
    <xf numFmtId="165" fontId="1" fillId="0" borderId="5" xfId="18" applyNumberFormat="1" applyFont="1" applyBorder="1" applyAlignment="1">
      <alignment/>
    </xf>
    <xf numFmtId="165" fontId="2" fillId="0" borderId="8" xfId="18" applyNumberFormat="1" applyFont="1" applyBorder="1" applyAlignment="1">
      <alignment vertical="center"/>
    </xf>
    <xf numFmtId="165" fontId="1" fillId="0" borderId="5" xfId="18" applyNumberFormat="1" applyFont="1" applyBorder="1" applyAlignment="1">
      <alignment vertical="center"/>
    </xf>
    <xf numFmtId="165" fontId="2" fillId="0" borderId="3" xfId="18" applyNumberFormat="1" applyFont="1" applyBorder="1" applyAlignment="1">
      <alignment vertical="center"/>
    </xf>
    <xf numFmtId="165" fontId="0" fillId="0" borderId="5" xfId="18" applyNumberFormat="1" applyFont="1" applyBorder="1" applyAlignment="1">
      <alignment vertical="center"/>
    </xf>
    <xf numFmtId="165" fontId="0" fillId="0" borderId="0" xfId="18" applyNumberFormat="1" applyFont="1" applyBorder="1" applyAlignment="1">
      <alignment vertical="center"/>
    </xf>
    <xf numFmtId="165" fontId="2" fillId="0" borderId="0" xfId="18" applyNumberFormat="1" applyFont="1" applyBorder="1" applyAlignment="1">
      <alignment vertical="center"/>
    </xf>
    <xf numFmtId="169" fontId="0" fillId="0" borderId="3" xfId="0" applyNumberFormat="1" applyFont="1" applyBorder="1" applyAlignment="1">
      <alignment/>
    </xf>
    <xf numFmtId="169" fontId="4" fillId="0" borderId="3" xfId="0" applyNumberFormat="1" applyFont="1" applyBorder="1" applyAlignment="1">
      <alignment/>
    </xf>
    <xf numFmtId="165" fontId="4" fillId="0" borderId="3" xfId="18" applyNumberFormat="1" applyFont="1" applyBorder="1" applyAlignment="1">
      <alignment/>
    </xf>
    <xf numFmtId="169" fontId="4" fillId="0" borderId="3" xfId="0" applyNumberFormat="1" applyFont="1" applyBorder="1" applyAlignment="1">
      <alignment/>
    </xf>
    <xf numFmtId="169" fontId="0" fillId="0" borderId="4" xfId="0" applyNumberFormat="1" applyFont="1" applyBorder="1" applyAlignment="1">
      <alignment horizontal="right"/>
    </xf>
    <xf numFmtId="3" fontId="8" fillId="0" borderId="8" xfId="0" applyFont="1" applyBorder="1" applyAlignment="1">
      <alignment vertical="center"/>
    </xf>
    <xf numFmtId="164" fontId="8" fillId="0" borderId="8" xfId="18" applyNumberFormat="1" applyFont="1" applyBorder="1" applyAlignment="1">
      <alignment vertical="center"/>
    </xf>
    <xf numFmtId="165" fontId="8" fillId="0" borderId="8" xfId="18" applyNumberFormat="1" applyFont="1" applyBorder="1" applyAlignment="1">
      <alignment vertical="center"/>
    </xf>
    <xf numFmtId="169" fontId="8" fillId="0" borderId="9" xfId="0" applyNumberFormat="1" applyFont="1" applyBorder="1" applyAlignment="1">
      <alignment vertical="center"/>
    </xf>
    <xf numFmtId="3" fontId="0" fillId="0" borderId="0" xfId="0" applyFont="1" applyAlignment="1">
      <alignment/>
    </xf>
    <xf numFmtId="169" fontId="1" fillId="0" borderId="3" xfId="0" applyNumberFormat="1" applyFont="1" applyBorder="1" applyAlignment="1">
      <alignment/>
    </xf>
    <xf numFmtId="3" fontId="2" fillId="0" borderId="10" xfId="0" applyFont="1" applyBorder="1" applyAlignment="1">
      <alignment vertical="center"/>
    </xf>
    <xf numFmtId="164" fontId="2" fillId="0" borderId="11" xfId="18" applyFont="1" applyBorder="1" applyAlignment="1">
      <alignment vertical="center"/>
    </xf>
    <xf numFmtId="165" fontId="2" fillId="0" borderId="11" xfId="18" applyNumberFormat="1" applyFont="1" applyBorder="1" applyAlignment="1">
      <alignment vertical="center"/>
    </xf>
    <xf numFmtId="3" fontId="9" fillId="0" borderId="12" xfId="0" applyFont="1" applyBorder="1" applyAlignment="1">
      <alignment vertical="center"/>
    </xf>
    <xf numFmtId="169" fontId="1" fillId="0" borderId="13" xfId="0" applyNumberFormat="1" applyFont="1" applyBorder="1" applyAlignment="1">
      <alignment vertical="center"/>
    </xf>
    <xf numFmtId="3" fontId="8" fillId="0" borderId="14" xfId="0" applyFont="1" applyBorder="1" applyAlignment="1">
      <alignment vertical="center"/>
    </xf>
    <xf numFmtId="3" fontId="8" fillId="0" borderId="15" xfId="0" applyFont="1" applyBorder="1" applyAlignment="1">
      <alignment vertical="center"/>
    </xf>
    <xf numFmtId="165" fontId="8" fillId="0" borderId="3" xfId="18" applyNumberFormat="1" applyFont="1" applyBorder="1" applyAlignment="1">
      <alignment vertical="center"/>
    </xf>
    <xf numFmtId="165" fontId="8" fillId="0" borderId="5" xfId="18" applyNumberFormat="1" applyFont="1" applyBorder="1" applyAlignment="1">
      <alignment vertical="center"/>
    </xf>
    <xf numFmtId="164" fontId="8" fillId="0" borderId="3" xfId="18" applyNumberFormat="1" applyFont="1" applyBorder="1" applyAlignment="1">
      <alignment vertical="center"/>
    </xf>
    <xf numFmtId="164" fontId="8" fillId="0" borderId="5" xfId="18" applyNumberFormat="1" applyFont="1" applyBorder="1" applyAlignment="1">
      <alignment vertical="center"/>
    </xf>
    <xf numFmtId="169" fontId="1" fillId="0" borderId="16" xfId="0" applyNumberFormat="1" applyFont="1" applyBorder="1" applyAlignment="1">
      <alignment vertical="center"/>
    </xf>
    <xf numFmtId="169" fontId="1" fillId="0" borderId="17" xfId="0" applyNumberFormat="1" applyFont="1" applyBorder="1" applyAlignment="1">
      <alignment vertical="center"/>
    </xf>
    <xf numFmtId="169" fontId="8" fillId="0" borderId="5" xfId="0" applyNumberFormat="1" applyFont="1" applyBorder="1" applyAlignment="1">
      <alignment vertical="center"/>
    </xf>
    <xf numFmtId="169" fontId="8" fillId="0" borderId="18" xfId="0" applyNumberFormat="1" applyFont="1" applyBorder="1" applyAlignment="1">
      <alignment vertical="center"/>
    </xf>
    <xf numFmtId="169" fontId="0" fillId="0" borderId="5" xfId="0" applyNumberFormat="1" applyFont="1" applyBorder="1" applyAlignment="1">
      <alignment/>
    </xf>
    <xf numFmtId="169" fontId="8" fillId="0" borderId="3" xfId="0" applyNumberFormat="1" applyFont="1" applyBorder="1" applyAlignment="1">
      <alignment vertical="center"/>
    </xf>
    <xf numFmtId="165" fontId="0" fillId="0" borderId="2" xfId="18" applyNumberFormat="1" applyFont="1" applyBorder="1" applyAlignment="1">
      <alignment/>
    </xf>
    <xf numFmtId="169" fontId="0" fillId="0" borderId="19" xfId="0" applyNumberFormat="1" applyFont="1" applyBorder="1" applyAlignment="1">
      <alignment/>
    </xf>
    <xf numFmtId="3" fontId="0" fillId="0" borderId="2" xfId="0" applyFont="1" applyBorder="1" applyAlignment="1">
      <alignment/>
    </xf>
    <xf numFmtId="164" fontId="0" fillId="0" borderId="2" xfId="18" applyNumberFormat="1" applyFont="1" applyBorder="1" applyAlignment="1">
      <alignment/>
    </xf>
    <xf numFmtId="169" fontId="0" fillId="0" borderId="2" xfId="0" applyNumberFormat="1" applyFont="1" applyBorder="1" applyAlignment="1">
      <alignment/>
    </xf>
    <xf numFmtId="3" fontId="0" fillId="0" borderId="2" xfId="0" applyBorder="1" applyAlignment="1">
      <alignment/>
    </xf>
    <xf numFmtId="164" fontId="0" fillId="0" borderId="2" xfId="18" applyNumberFormat="1" applyBorder="1" applyAlignment="1">
      <alignment/>
    </xf>
    <xf numFmtId="165" fontId="0" fillId="0" borderId="2" xfId="18" applyNumberFormat="1" applyBorder="1" applyAlignment="1">
      <alignment/>
    </xf>
    <xf numFmtId="3" fontId="2" fillId="0" borderId="0" xfId="0" applyFont="1" applyFill="1" applyAlignment="1">
      <alignment horizontal="left" vertical="center"/>
    </xf>
    <xf numFmtId="165" fontId="0" fillId="0" borderId="0" xfId="18" applyNumberFormat="1" applyFont="1" applyAlignment="1">
      <alignment/>
    </xf>
    <xf numFmtId="3" fontId="3" fillId="0" borderId="0" xfId="0" applyFont="1" applyAlignment="1">
      <alignment/>
    </xf>
    <xf numFmtId="169" fontId="0" fillId="0" borderId="2" xfId="0" applyNumberFormat="1" applyFont="1" applyBorder="1" applyAlignment="1">
      <alignment horizontal="center"/>
    </xf>
    <xf numFmtId="165" fontId="0" fillId="0" borderId="0" xfId="18" applyNumberFormat="1" applyFont="1" applyAlignment="1">
      <alignment horizontal="right"/>
    </xf>
    <xf numFmtId="3" fontId="0" fillId="0" borderId="0" xfId="0" applyAlignment="1">
      <alignment horizontal="right"/>
    </xf>
    <xf numFmtId="3" fontId="0" fillId="0" borderId="1" xfId="0" applyFont="1" applyBorder="1" applyAlignment="1">
      <alignment horizontal="center" vertical="center"/>
    </xf>
    <xf numFmtId="3" fontId="0" fillId="0" borderId="2" xfId="0" applyFont="1" applyBorder="1" applyAlignment="1">
      <alignment horizontal="center" vertical="center"/>
    </xf>
    <xf numFmtId="3" fontId="1" fillId="0" borderId="20" xfId="0" applyFont="1" applyBorder="1" applyAlignment="1">
      <alignment horizontal="center" vertical="center"/>
    </xf>
    <xf numFmtId="3" fontId="0" fillId="0" borderId="21" xfId="0" applyBorder="1" applyAlignment="1">
      <alignment horizontal="center" vertical="center"/>
    </xf>
    <xf numFmtId="3" fontId="10" fillId="0" borderId="0" xfId="0" applyFont="1" applyAlignment="1">
      <alignment horizontal="center" vertical="center"/>
    </xf>
    <xf numFmtId="3" fontId="11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4"/>
  <sheetViews>
    <sheetView tabSelected="1" workbookViewId="0" topLeftCell="A307">
      <selection activeCell="G8" sqref="G8"/>
    </sheetView>
  </sheetViews>
  <sheetFormatPr defaultColWidth="9.00390625" defaultRowHeight="12.75"/>
  <cols>
    <col min="1" max="1" width="43.75390625" style="0" customWidth="1"/>
    <col min="2" max="2" width="14.75390625" style="30" customWidth="1"/>
    <col min="3" max="4" width="17.00390625" style="59" customWidth="1"/>
    <col min="5" max="5" width="7.00390625" style="0" customWidth="1"/>
  </cols>
  <sheetData>
    <row r="1" spans="4:5" ht="12.75">
      <c r="D1" s="120"/>
      <c r="E1" s="121"/>
    </row>
    <row r="2" spans="1:5" ht="30" customHeight="1">
      <c r="A2" s="126" t="s">
        <v>41</v>
      </c>
      <c r="B2" s="127"/>
      <c r="C2" s="127"/>
      <c r="D2" s="127"/>
      <c r="E2" s="127"/>
    </row>
    <row r="3" spans="1:5" ht="30" customHeight="1">
      <c r="A3" s="126" t="s">
        <v>142</v>
      </c>
      <c r="B3" s="127"/>
      <c r="C3" s="127"/>
      <c r="D3" s="127"/>
      <c r="E3" s="127"/>
    </row>
    <row r="4" spans="1:5" ht="15" customHeight="1">
      <c r="A4" s="116"/>
      <c r="B4" s="36"/>
      <c r="C4" s="58"/>
      <c r="D4" s="58" t="s">
        <v>2</v>
      </c>
      <c r="E4" s="36"/>
    </row>
    <row r="5" ht="10.5" customHeight="1" hidden="1">
      <c r="D5" s="60" t="s">
        <v>2</v>
      </c>
    </row>
    <row r="6" spans="1:5" ht="12.75">
      <c r="A6" s="124" t="s">
        <v>7</v>
      </c>
      <c r="B6" s="2" t="s">
        <v>0</v>
      </c>
      <c r="C6" s="61" t="s">
        <v>42</v>
      </c>
      <c r="D6" s="61" t="s">
        <v>43</v>
      </c>
      <c r="E6" s="122" t="s">
        <v>44</v>
      </c>
    </row>
    <row r="7" spans="1:5" ht="12.75">
      <c r="A7" s="125"/>
      <c r="B7" s="3" t="s">
        <v>1</v>
      </c>
      <c r="C7" s="62" t="s">
        <v>1</v>
      </c>
      <c r="D7" s="62" t="s">
        <v>142</v>
      </c>
      <c r="E7" s="123"/>
    </row>
    <row r="8" spans="1:5" ht="15" customHeight="1">
      <c r="A8" s="4" t="s">
        <v>8</v>
      </c>
      <c r="B8" s="10"/>
      <c r="C8" s="63"/>
      <c r="D8" s="61"/>
      <c r="E8" s="14"/>
    </row>
    <row r="9" spans="1:5" ht="12.75">
      <c r="A9" s="5" t="s">
        <v>3</v>
      </c>
      <c r="B9" s="11">
        <v>750000</v>
      </c>
      <c r="C9" s="64">
        <v>2537760.1</v>
      </c>
      <c r="D9" s="64">
        <v>2623929.1</v>
      </c>
      <c r="E9" s="15">
        <f>D9/C9*100</f>
        <v>103.39547461558718</v>
      </c>
    </row>
    <row r="10" spans="1:5" ht="12.75">
      <c r="A10" s="35" t="s">
        <v>85</v>
      </c>
      <c r="B10" s="11"/>
      <c r="C10" s="67">
        <v>7760.1</v>
      </c>
      <c r="D10" s="67">
        <v>7760.1</v>
      </c>
      <c r="E10" s="80">
        <f>D10/C10*100</f>
        <v>100</v>
      </c>
    </row>
    <row r="11" spans="1:5" ht="12.75">
      <c r="A11" s="5" t="s">
        <v>45</v>
      </c>
      <c r="B11" s="11"/>
      <c r="C11" s="64"/>
      <c r="D11" s="64">
        <v>1252.9</v>
      </c>
      <c r="E11" s="16" t="s">
        <v>58</v>
      </c>
    </row>
    <row r="12" spans="1:5" ht="12.75">
      <c r="A12" s="5" t="s">
        <v>31</v>
      </c>
      <c r="B12" s="11">
        <f>SUM(B14:B29)</f>
        <v>1325712</v>
      </c>
      <c r="C12" s="64">
        <f>SUM(C14:C29)</f>
        <v>4315768.099999999</v>
      </c>
      <c r="D12" s="64">
        <f>SUM(D14:D29)-D16</f>
        <v>4315854.099999999</v>
      </c>
      <c r="E12" s="15">
        <f>D12/C12*100</f>
        <v>100.00199269279553</v>
      </c>
    </row>
    <row r="13" spans="1:5" ht="12.75">
      <c r="A13" s="6" t="s">
        <v>4</v>
      </c>
      <c r="B13" s="31"/>
      <c r="C13" s="65"/>
      <c r="D13" s="65"/>
      <c r="E13" s="7"/>
    </row>
    <row r="14" spans="1:5" ht="12.75">
      <c r="A14" s="7" t="s">
        <v>5</v>
      </c>
      <c r="B14" s="31">
        <v>1325562</v>
      </c>
      <c r="C14" s="65">
        <v>403963</v>
      </c>
      <c r="D14" s="65">
        <v>403963</v>
      </c>
      <c r="E14" s="17">
        <f>D14/C14*100</f>
        <v>100</v>
      </c>
    </row>
    <row r="15" spans="1:5" ht="12.75">
      <c r="A15" s="7" t="s">
        <v>32</v>
      </c>
      <c r="B15" s="31"/>
      <c r="C15" s="65">
        <v>10947.8</v>
      </c>
      <c r="D15" s="65">
        <v>11033.8</v>
      </c>
      <c r="E15" s="17">
        <f>D15/C15*100</f>
        <v>100.78554595443833</v>
      </c>
    </row>
    <row r="16" spans="1:5" ht="12.75">
      <c r="A16" s="7" t="s">
        <v>117</v>
      </c>
      <c r="B16" s="31"/>
      <c r="C16" s="65"/>
      <c r="D16" s="65">
        <v>86</v>
      </c>
      <c r="E16" s="18" t="s">
        <v>58</v>
      </c>
    </row>
    <row r="17" spans="1:5" ht="12.75" customHeight="1">
      <c r="A17" s="7" t="s">
        <v>66</v>
      </c>
      <c r="B17" s="31"/>
      <c r="C17" s="65">
        <v>3819523.7</v>
      </c>
      <c r="D17" s="65">
        <v>3819523.7</v>
      </c>
      <c r="E17" s="17">
        <f>D17/C17*100</f>
        <v>100</v>
      </c>
    </row>
    <row r="18" spans="1:5" ht="12.75">
      <c r="A18" s="7" t="s">
        <v>92</v>
      </c>
      <c r="B18" s="31"/>
      <c r="C18" s="65">
        <v>65030.2</v>
      </c>
      <c r="D18" s="65">
        <v>65030.2</v>
      </c>
      <c r="E18" s="17">
        <f>D18/C18*100</f>
        <v>100</v>
      </c>
    </row>
    <row r="19" spans="1:5" ht="12.75">
      <c r="A19" s="7" t="s">
        <v>93</v>
      </c>
      <c r="B19" s="31"/>
      <c r="C19" s="65">
        <v>2365.6</v>
      </c>
      <c r="D19" s="65">
        <v>2365.6</v>
      </c>
      <c r="E19" s="17">
        <f aca="true" t="shared" si="0" ref="E19:E25">D19/C19*100</f>
        <v>100</v>
      </c>
    </row>
    <row r="20" spans="1:5" ht="12.75">
      <c r="A20" s="7" t="s">
        <v>119</v>
      </c>
      <c r="B20" s="31"/>
      <c r="C20" s="65">
        <v>464</v>
      </c>
      <c r="D20" s="65">
        <v>464</v>
      </c>
      <c r="E20" s="17">
        <f t="shared" si="0"/>
        <v>100</v>
      </c>
    </row>
    <row r="21" spans="1:5" ht="12.75">
      <c r="A21" s="7" t="s">
        <v>120</v>
      </c>
      <c r="B21" s="31"/>
      <c r="C21" s="65">
        <v>1094</v>
      </c>
      <c r="D21" s="65">
        <v>1094</v>
      </c>
      <c r="E21" s="17">
        <f t="shared" si="0"/>
        <v>100</v>
      </c>
    </row>
    <row r="22" spans="1:5" ht="12.75">
      <c r="A22" s="7" t="s">
        <v>143</v>
      </c>
      <c r="B22" s="31"/>
      <c r="C22" s="65">
        <v>9756</v>
      </c>
      <c r="D22" s="65">
        <v>9756</v>
      </c>
      <c r="E22" s="17">
        <f t="shared" si="0"/>
        <v>100</v>
      </c>
    </row>
    <row r="23" spans="1:5" ht="12.75">
      <c r="A23" s="7" t="s">
        <v>118</v>
      </c>
      <c r="B23" s="31"/>
      <c r="C23" s="65">
        <v>100</v>
      </c>
      <c r="D23" s="65">
        <v>100</v>
      </c>
      <c r="E23" s="17">
        <f t="shared" si="0"/>
        <v>100</v>
      </c>
    </row>
    <row r="24" spans="1:5" ht="12.75">
      <c r="A24" s="7" t="s">
        <v>144</v>
      </c>
      <c r="B24" s="31"/>
      <c r="C24" s="65">
        <v>15.1</v>
      </c>
      <c r="D24" s="65">
        <v>15.1</v>
      </c>
      <c r="E24" s="17">
        <f t="shared" si="0"/>
        <v>100</v>
      </c>
    </row>
    <row r="25" spans="1:5" ht="12.75">
      <c r="A25" s="7" t="s">
        <v>151</v>
      </c>
      <c r="B25" s="31"/>
      <c r="C25" s="65">
        <v>761</v>
      </c>
      <c r="D25" s="65">
        <v>761</v>
      </c>
      <c r="E25" s="17">
        <f t="shared" si="0"/>
        <v>100</v>
      </c>
    </row>
    <row r="26" spans="1:5" ht="12.75">
      <c r="A26" s="7" t="s">
        <v>33</v>
      </c>
      <c r="B26" s="31"/>
      <c r="C26" s="65">
        <v>468.8</v>
      </c>
      <c r="D26" s="65">
        <v>468.8</v>
      </c>
      <c r="E26" s="17">
        <f>D26/C26*100</f>
        <v>100</v>
      </c>
    </row>
    <row r="27" spans="1:5" ht="12.75">
      <c r="A27" s="7" t="s">
        <v>145</v>
      </c>
      <c r="B27" s="31"/>
      <c r="C27" s="65">
        <v>142.6</v>
      </c>
      <c r="D27" s="65">
        <v>142.6</v>
      </c>
      <c r="E27" s="17">
        <f>D27/C27*100</f>
        <v>100</v>
      </c>
    </row>
    <row r="28" spans="1:5" ht="12.75">
      <c r="A28" s="7" t="s">
        <v>146</v>
      </c>
      <c r="B28" s="31"/>
      <c r="C28" s="65">
        <v>756</v>
      </c>
      <c r="D28" s="65">
        <v>756</v>
      </c>
      <c r="E28" s="17">
        <f>D28/C28*100</f>
        <v>100</v>
      </c>
    </row>
    <row r="29" spans="1:5" ht="12.75">
      <c r="A29" s="7" t="s">
        <v>34</v>
      </c>
      <c r="B29" s="31">
        <v>150</v>
      </c>
      <c r="C29" s="65">
        <v>380.3</v>
      </c>
      <c r="D29" s="65">
        <v>380.3</v>
      </c>
      <c r="E29" s="17">
        <f>D29/C29*100</f>
        <v>100</v>
      </c>
    </row>
    <row r="30" spans="1:5" ht="12.75">
      <c r="A30" s="42" t="s">
        <v>147</v>
      </c>
      <c r="B30" s="31"/>
      <c r="C30" s="66">
        <f>SUM(C32:C33)</f>
        <v>52</v>
      </c>
      <c r="D30" s="66">
        <f>SUM(D32:D33)</f>
        <v>52</v>
      </c>
      <c r="E30" s="90">
        <f>D30/C30*100</f>
        <v>100</v>
      </c>
    </row>
    <row r="31" spans="1:5" ht="12.75">
      <c r="A31" s="38" t="s">
        <v>4</v>
      </c>
      <c r="B31" s="31"/>
      <c r="C31" s="65"/>
      <c r="D31" s="65"/>
      <c r="E31" s="17"/>
    </row>
    <row r="32" spans="1:5" ht="12.75">
      <c r="A32" s="7" t="s">
        <v>148</v>
      </c>
      <c r="B32" s="31"/>
      <c r="C32" s="65">
        <v>22</v>
      </c>
      <c r="D32" s="65">
        <v>22</v>
      </c>
      <c r="E32" s="17">
        <f>D32/C32*100</f>
        <v>100</v>
      </c>
    </row>
    <row r="33" spans="1:5" ht="12.75">
      <c r="A33" s="7" t="s">
        <v>149</v>
      </c>
      <c r="B33" s="31"/>
      <c r="C33" s="65">
        <v>30</v>
      </c>
      <c r="D33" s="65">
        <v>30</v>
      </c>
      <c r="E33" s="17">
        <f>D33/C33*100</f>
        <v>100</v>
      </c>
    </row>
    <row r="34" spans="1:5" ht="12.75">
      <c r="A34" s="42" t="s">
        <v>194</v>
      </c>
      <c r="B34" s="31"/>
      <c r="C34" s="66">
        <f>SUM(C36:C39)</f>
        <v>58527.5</v>
      </c>
      <c r="D34" s="66">
        <f>SUM(D36:D39)</f>
        <v>58527.5</v>
      </c>
      <c r="E34" s="90">
        <f>D34/C34*100</f>
        <v>100</v>
      </c>
    </row>
    <row r="35" spans="1:5" ht="12.75">
      <c r="A35" s="6" t="s">
        <v>4</v>
      </c>
      <c r="B35" s="31"/>
      <c r="C35" s="65"/>
      <c r="D35" s="66"/>
      <c r="E35" s="17"/>
    </row>
    <row r="36" spans="1:5" ht="12.75">
      <c r="A36" s="35" t="s">
        <v>66</v>
      </c>
      <c r="B36" s="34"/>
      <c r="C36" s="67">
        <v>1763.5</v>
      </c>
      <c r="D36" s="67">
        <v>1763.5</v>
      </c>
      <c r="E36" s="17">
        <f>D36/C36*100</f>
        <v>100</v>
      </c>
    </row>
    <row r="37" spans="1:5" ht="12.75">
      <c r="A37" s="35" t="s">
        <v>151</v>
      </c>
      <c r="B37" s="34"/>
      <c r="C37" s="67">
        <v>53625</v>
      </c>
      <c r="D37" s="67">
        <v>53625</v>
      </c>
      <c r="E37" s="17">
        <f>D37/C37*100</f>
        <v>100</v>
      </c>
    </row>
    <row r="38" spans="1:5" ht="12.75">
      <c r="A38" s="35" t="s">
        <v>118</v>
      </c>
      <c r="B38" s="34"/>
      <c r="C38" s="67">
        <v>139</v>
      </c>
      <c r="D38" s="67">
        <v>139</v>
      </c>
      <c r="E38" s="17">
        <f>D38/C38*100</f>
        <v>100</v>
      </c>
    </row>
    <row r="39" spans="1:5" ht="12.75">
      <c r="A39" s="35" t="s">
        <v>150</v>
      </c>
      <c r="B39" s="34"/>
      <c r="C39" s="67">
        <v>3000</v>
      </c>
      <c r="D39" s="67">
        <v>3000</v>
      </c>
      <c r="E39" s="17">
        <f>D39/C39*100</f>
        <v>100</v>
      </c>
    </row>
    <row r="40" spans="1:5" ht="12.75">
      <c r="A40" s="42" t="s">
        <v>82</v>
      </c>
      <c r="B40" s="31"/>
      <c r="C40" s="66">
        <f>SUM(C42:C44)</f>
        <v>152809.4</v>
      </c>
      <c r="D40" s="66">
        <f>SUM(D42:D44)</f>
        <v>152809.4</v>
      </c>
      <c r="E40" s="90">
        <f>D40/C40*100</f>
        <v>100</v>
      </c>
    </row>
    <row r="41" spans="1:5" ht="12.75">
      <c r="A41" s="6" t="s">
        <v>4</v>
      </c>
      <c r="B41" s="31"/>
      <c r="C41" s="65"/>
      <c r="D41" s="66"/>
      <c r="E41" s="17"/>
    </row>
    <row r="42" spans="1:5" ht="12.75">
      <c r="A42" s="8" t="s">
        <v>148</v>
      </c>
      <c r="B42" s="31"/>
      <c r="C42" s="65">
        <v>68761</v>
      </c>
      <c r="D42" s="67">
        <v>68761</v>
      </c>
      <c r="E42" s="17">
        <f aca="true" t="shared" si="1" ref="E42:E49">D42/C42*100</f>
        <v>100</v>
      </c>
    </row>
    <row r="43" spans="1:5" ht="12.75">
      <c r="A43" s="35" t="s">
        <v>90</v>
      </c>
      <c r="B43" s="34"/>
      <c r="C43" s="67">
        <v>80728.5</v>
      </c>
      <c r="D43" s="67">
        <v>80728.5</v>
      </c>
      <c r="E43" s="17">
        <f t="shared" si="1"/>
        <v>100</v>
      </c>
    </row>
    <row r="44" spans="1:5" ht="12.75">
      <c r="A44" s="35" t="s">
        <v>152</v>
      </c>
      <c r="B44" s="34"/>
      <c r="C44" s="67">
        <v>3319.9</v>
      </c>
      <c r="D44" s="67">
        <v>3319.9</v>
      </c>
      <c r="E44" s="17">
        <f t="shared" si="1"/>
        <v>100</v>
      </c>
    </row>
    <row r="45" spans="1:5" ht="12.75">
      <c r="A45" s="5" t="s">
        <v>75</v>
      </c>
      <c r="B45" s="11">
        <f>B47+B57+B61+B67+B75+B79+B51+B55+B56+B69+B72</f>
        <v>155100</v>
      </c>
      <c r="C45" s="64">
        <f>C47+C57+C61+C67+C75+C79+C51+C55+C56+C69+C72</f>
        <v>333716.2</v>
      </c>
      <c r="D45" s="64">
        <f>D47+D57+D61+D67+D75+D79+D51+D55+D56+D69+D72</f>
        <v>316146.10000000003</v>
      </c>
      <c r="E45" s="15">
        <f t="shared" si="1"/>
        <v>94.73501735906139</v>
      </c>
    </row>
    <row r="46" spans="1:5" ht="12.75">
      <c r="A46" s="8" t="s">
        <v>195</v>
      </c>
      <c r="B46" s="12"/>
      <c r="C46" s="68"/>
      <c r="D46" s="68"/>
      <c r="E46" s="17"/>
    </row>
    <row r="47" spans="1:5" ht="12.75">
      <c r="A47" s="8" t="s">
        <v>206</v>
      </c>
      <c r="B47" s="12">
        <f>SUM(B48:B50)</f>
        <v>37880</v>
      </c>
      <c r="C47" s="68">
        <f>SUM(C48:C50)</f>
        <v>38110</v>
      </c>
      <c r="D47" s="68">
        <f>SUM(D48:D50)</f>
        <v>58892.4</v>
      </c>
      <c r="E47" s="17">
        <f t="shared" si="1"/>
        <v>154.53266859092102</v>
      </c>
    </row>
    <row r="48" spans="1:5" ht="12.75">
      <c r="A48" s="7" t="s">
        <v>199</v>
      </c>
      <c r="B48" s="34">
        <v>17880</v>
      </c>
      <c r="C48" s="68">
        <v>18110</v>
      </c>
      <c r="D48" s="68">
        <v>18110</v>
      </c>
      <c r="E48" s="17">
        <f t="shared" si="1"/>
        <v>100</v>
      </c>
    </row>
    <row r="49" spans="1:5" ht="12.75">
      <c r="A49" s="8" t="s">
        <v>196</v>
      </c>
      <c r="B49" s="34">
        <v>20000</v>
      </c>
      <c r="C49" s="68">
        <v>20000</v>
      </c>
      <c r="D49" s="68">
        <v>40782.1</v>
      </c>
      <c r="E49" s="17">
        <f t="shared" si="1"/>
        <v>203.91049999999998</v>
      </c>
    </row>
    <row r="50" spans="1:5" ht="12.75">
      <c r="A50" s="7" t="s">
        <v>197</v>
      </c>
      <c r="B50" s="31"/>
      <c r="C50" s="65"/>
      <c r="D50" s="65">
        <v>0.3</v>
      </c>
      <c r="E50" s="18" t="s">
        <v>58</v>
      </c>
    </row>
    <row r="51" spans="1:5" ht="12.75">
      <c r="A51" s="8" t="s">
        <v>207</v>
      </c>
      <c r="B51" s="12">
        <f>SUM(B52:B54)</f>
        <v>0</v>
      </c>
      <c r="C51" s="68">
        <f>SUM(C52:C54)</f>
        <v>67731.2</v>
      </c>
      <c r="D51" s="68">
        <f>SUM(D52:D54)</f>
        <v>71024.3</v>
      </c>
      <c r="E51" s="17">
        <f>D51/C51*100</f>
        <v>104.86201337049988</v>
      </c>
    </row>
    <row r="52" spans="1:5" ht="12.75">
      <c r="A52" s="7" t="s">
        <v>199</v>
      </c>
      <c r="B52" s="34"/>
      <c r="C52" s="68">
        <v>63073</v>
      </c>
      <c r="D52" s="68">
        <v>63073</v>
      </c>
      <c r="E52" s="17">
        <f>D52/C52*100</f>
        <v>100</v>
      </c>
    </row>
    <row r="53" spans="1:5" ht="12.75">
      <c r="A53" s="7" t="s">
        <v>200</v>
      </c>
      <c r="B53" s="31"/>
      <c r="C53" s="65">
        <v>4500</v>
      </c>
      <c r="D53" s="65">
        <v>4500</v>
      </c>
      <c r="E53" s="17">
        <f>D53/C53*100</f>
        <v>100</v>
      </c>
    </row>
    <row r="54" spans="1:5" ht="12.75">
      <c r="A54" s="113" t="s">
        <v>197</v>
      </c>
      <c r="B54" s="114"/>
      <c r="C54" s="115">
        <v>158.2</v>
      </c>
      <c r="D54" s="115">
        <v>3451.3</v>
      </c>
      <c r="E54" s="119" t="s">
        <v>58</v>
      </c>
    </row>
    <row r="55" spans="1:5" ht="12.75">
      <c r="A55" s="8" t="s">
        <v>208</v>
      </c>
      <c r="B55" s="12">
        <v>0</v>
      </c>
      <c r="C55" s="68">
        <v>0</v>
      </c>
      <c r="D55" s="68">
        <v>3</v>
      </c>
      <c r="E55" s="18" t="s">
        <v>58</v>
      </c>
    </row>
    <row r="56" spans="1:5" ht="12.75">
      <c r="A56" s="7" t="s">
        <v>209</v>
      </c>
      <c r="B56" s="12">
        <v>0</v>
      </c>
      <c r="C56" s="68">
        <v>0</v>
      </c>
      <c r="D56" s="68">
        <v>1.7</v>
      </c>
      <c r="E56" s="18" t="s">
        <v>58</v>
      </c>
    </row>
    <row r="57" spans="1:5" ht="12.75">
      <c r="A57" s="7" t="s">
        <v>198</v>
      </c>
      <c r="B57" s="12">
        <f>SUM(B58:B60)</f>
        <v>42249</v>
      </c>
      <c r="C57" s="68">
        <f>SUM(C58:C60)</f>
        <v>58864.2</v>
      </c>
      <c r="D57" s="68">
        <f>SUM(D58:D60)</f>
        <v>59412.8</v>
      </c>
      <c r="E57" s="17">
        <f>D57/C57*100</f>
        <v>100.93197563204801</v>
      </c>
    </row>
    <row r="58" spans="1:5" ht="12.75">
      <c r="A58" s="7" t="s">
        <v>199</v>
      </c>
      <c r="B58" s="31">
        <v>42249</v>
      </c>
      <c r="C58" s="65">
        <v>50588</v>
      </c>
      <c r="D58" s="65">
        <v>50596.3</v>
      </c>
      <c r="E58" s="17">
        <f aca="true" t="shared" si="2" ref="E58:E78">D58/C58*100</f>
        <v>100.01640705305606</v>
      </c>
    </row>
    <row r="59" spans="1:5" ht="12.75">
      <c r="A59" s="7" t="s">
        <v>200</v>
      </c>
      <c r="B59" s="31"/>
      <c r="C59" s="65">
        <v>5276.2</v>
      </c>
      <c r="D59" s="65">
        <v>5370.2</v>
      </c>
      <c r="E59" s="17">
        <f t="shared" si="2"/>
        <v>101.78158523179562</v>
      </c>
    </row>
    <row r="60" spans="1:5" ht="12.75">
      <c r="A60" s="7" t="s">
        <v>197</v>
      </c>
      <c r="B60" s="31"/>
      <c r="C60" s="65">
        <v>3000</v>
      </c>
      <c r="D60" s="65">
        <v>3446.3</v>
      </c>
      <c r="E60" s="17">
        <f t="shared" si="2"/>
        <v>114.87666666666667</v>
      </c>
    </row>
    <row r="61" spans="1:5" ht="12.75">
      <c r="A61" s="7" t="s">
        <v>201</v>
      </c>
      <c r="B61" s="31">
        <f>SUM(B62:B66)</f>
        <v>26377</v>
      </c>
      <c r="C61" s="65">
        <f>SUM(C62:C66)</f>
        <v>119278.6</v>
      </c>
      <c r="D61" s="65">
        <f>SUM(D62:D66)</f>
        <v>78894.4</v>
      </c>
      <c r="E61" s="17">
        <f t="shared" si="2"/>
        <v>66.1429627778998</v>
      </c>
    </row>
    <row r="62" spans="1:5" ht="12.75">
      <c r="A62" s="7" t="s">
        <v>199</v>
      </c>
      <c r="B62" s="31">
        <v>26377</v>
      </c>
      <c r="C62" s="65">
        <v>18239</v>
      </c>
      <c r="D62" s="65">
        <v>18189.7</v>
      </c>
      <c r="E62" s="17">
        <f t="shared" si="2"/>
        <v>99.72970009320686</v>
      </c>
    </row>
    <row r="63" spans="1:5" ht="12.75">
      <c r="A63" s="7" t="s">
        <v>200</v>
      </c>
      <c r="B63" s="31"/>
      <c r="C63" s="65"/>
      <c r="D63" s="65">
        <v>206.7</v>
      </c>
      <c r="E63" s="18" t="s">
        <v>58</v>
      </c>
    </row>
    <row r="64" spans="1:5" ht="12.75">
      <c r="A64" s="7" t="s">
        <v>202</v>
      </c>
      <c r="B64" s="31"/>
      <c r="C64" s="65">
        <v>11527</v>
      </c>
      <c r="D64" s="65">
        <v>15412</v>
      </c>
      <c r="E64" s="17">
        <f>D64/C64*100</f>
        <v>133.70347878893034</v>
      </c>
    </row>
    <row r="65" spans="1:5" ht="12.75">
      <c r="A65" s="7" t="s">
        <v>197</v>
      </c>
      <c r="B65" s="31"/>
      <c r="C65" s="65">
        <v>14512.6</v>
      </c>
      <c r="D65" s="65">
        <v>20086</v>
      </c>
      <c r="E65" s="17">
        <f>D65/C65*100</f>
        <v>138.403869740777</v>
      </c>
    </row>
    <row r="66" spans="1:5" ht="12.75">
      <c r="A66" s="7" t="s">
        <v>203</v>
      </c>
      <c r="B66" s="31"/>
      <c r="C66" s="65">
        <v>75000</v>
      </c>
      <c r="D66" s="65">
        <v>25000</v>
      </c>
      <c r="E66" s="17">
        <f>D66/C66*100</f>
        <v>33.33333333333333</v>
      </c>
    </row>
    <row r="67" spans="1:5" ht="12.75">
      <c r="A67" s="7" t="s">
        <v>210</v>
      </c>
      <c r="B67" s="31">
        <v>5876</v>
      </c>
      <c r="C67" s="65">
        <v>5829.4</v>
      </c>
      <c r="D67" s="65">
        <v>5734.3</v>
      </c>
      <c r="E67" s="17">
        <f t="shared" si="2"/>
        <v>98.36861426561912</v>
      </c>
    </row>
    <row r="68" spans="1:5" ht="12.75">
      <c r="A68" s="7" t="s">
        <v>199</v>
      </c>
      <c r="B68" s="31">
        <v>5876</v>
      </c>
      <c r="C68" s="65">
        <v>5829.4</v>
      </c>
      <c r="D68" s="65">
        <v>5734.3</v>
      </c>
      <c r="E68" s="17">
        <f t="shared" si="2"/>
        <v>98.36861426561912</v>
      </c>
    </row>
    <row r="69" spans="1:5" ht="12.75">
      <c r="A69" s="7" t="s">
        <v>204</v>
      </c>
      <c r="B69" s="31">
        <f>B70+B71</f>
        <v>0</v>
      </c>
      <c r="C69" s="65">
        <f>C70+C71</f>
        <v>0</v>
      </c>
      <c r="D69" s="65">
        <f>D70+D71</f>
        <v>458.7</v>
      </c>
      <c r="E69" s="18" t="s">
        <v>58</v>
      </c>
    </row>
    <row r="70" spans="1:5" ht="12.75">
      <c r="A70" s="7" t="s">
        <v>211</v>
      </c>
      <c r="B70" s="31"/>
      <c r="C70" s="65"/>
      <c r="D70" s="65">
        <v>317</v>
      </c>
      <c r="E70" s="18" t="s">
        <v>58</v>
      </c>
    </row>
    <row r="71" spans="1:5" ht="12.75">
      <c r="A71" s="7" t="s">
        <v>197</v>
      </c>
      <c r="B71" s="31"/>
      <c r="C71" s="65"/>
      <c r="D71" s="65">
        <v>141.7</v>
      </c>
      <c r="E71" s="18" t="s">
        <v>58</v>
      </c>
    </row>
    <row r="72" spans="1:5" ht="12.75">
      <c r="A72" s="7" t="s">
        <v>205</v>
      </c>
      <c r="B72" s="31">
        <f>B73+B74</f>
        <v>0</v>
      </c>
      <c r="C72" s="65">
        <f>C73+C74</f>
        <v>0</v>
      </c>
      <c r="D72" s="65">
        <f>D73+D74</f>
        <v>913.5</v>
      </c>
      <c r="E72" s="18" t="s">
        <v>58</v>
      </c>
    </row>
    <row r="73" spans="1:5" ht="12.75">
      <c r="A73" s="7" t="s">
        <v>211</v>
      </c>
      <c r="B73" s="31"/>
      <c r="C73" s="65"/>
      <c r="D73" s="65">
        <v>343.4</v>
      </c>
      <c r="E73" s="18" t="s">
        <v>58</v>
      </c>
    </row>
    <row r="74" spans="1:5" ht="12.75">
      <c r="A74" s="7" t="s">
        <v>197</v>
      </c>
      <c r="B74" s="31"/>
      <c r="C74" s="65"/>
      <c r="D74" s="65">
        <v>570.1</v>
      </c>
      <c r="E74" s="18" t="s">
        <v>58</v>
      </c>
    </row>
    <row r="75" spans="1:5" ht="12.75">
      <c r="A75" s="7" t="s">
        <v>212</v>
      </c>
      <c r="B75" s="31">
        <f>SUM(B76:B78)</f>
        <v>30739</v>
      </c>
      <c r="C75" s="65">
        <f>SUM(C76:C78)</f>
        <v>31923.8</v>
      </c>
      <c r="D75" s="65">
        <f>SUM(D76:D78)</f>
        <v>32095.5</v>
      </c>
      <c r="E75" s="17">
        <f t="shared" si="2"/>
        <v>100.53784323921337</v>
      </c>
    </row>
    <row r="76" spans="1:5" ht="12.75">
      <c r="A76" s="7" t="s">
        <v>199</v>
      </c>
      <c r="B76" s="31">
        <v>30739</v>
      </c>
      <c r="C76" s="65">
        <v>30729</v>
      </c>
      <c r="D76" s="65">
        <v>30429.1</v>
      </c>
      <c r="E76" s="17">
        <f t="shared" si="2"/>
        <v>99.02404894399427</v>
      </c>
    </row>
    <row r="77" spans="1:5" ht="12.75">
      <c r="A77" s="7" t="s">
        <v>200</v>
      </c>
      <c r="B77" s="31"/>
      <c r="C77" s="65">
        <v>223.8</v>
      </c>
      <c r="D77" s="65">
        <v>517</v>
      </c>
      <c r="E77" s="17">
        <f t="shared" si="2"/>
        <v>231.00983020554065</v>
      </c>
    </row>
    <row r="78" spans="1:5" ht="12.75">
      <c r="A78" s="7" t="s">
        <v>197</v>
      </c>
      <c r="B78" s="31"/>
      <c r="C78" s="65">
        <v>971</v>
      </c>
      <c r="D78" s="65">
        <v>1149.4</v>
      </c>
      <c r="E78" s="17">
        <f t="shared" si="2"/>
        <v>118.37281153450053</v>
      </c>
    </row>
    <row r="79" spans="1:5" ht="12.75">
      <c r="A79" s="7" t="s">
        <v>213</v>
      </c>
      <c r="B79" s="31">
        <f>B80+B81</f>
        <v>11979</v>
      </c>
      <c r="C79" s="65">
        <f>C80+C81</f>
        <v>11979</v>
      </c>
      <c r="D79" s="65">
        <f>D80+D81</f>
        <v>8715.5</v>
      </c>
      <c r="E79" s="17">
        <f>D79/C79*100</f>
        <v>72.75649052508557</v>
      </c>
    </row>
    <row r="80" spans="1:5" ht="12.75">
      <c r="A80" s="7" t="s">
        <v>214</v>
      </c>
      <c r="B80" s="31">
        <v>11979</v>
      </c>
      <c r="C80" s="65">
        <v>11979</v>
      </c>
      <c r="D80" s="65">
        <v>8445.3</v>
      </c>
      <c r="E80" s="17">
        <f>D80/C80*100</f>
        <v>70.50087653393437</v>
      </c>
    </row>
    <row r="81" spans="1:5" ht="12.75">
      <c r="A81" s="7" t="s">
        <v>197</v>
      </c>
      <c r="B81" s="31"/>
      <c r="C81" s="65"/>
      <c r="D81" s="65">
        <v>270.2</v>
      </c>
      <c r="E81" s="18" t="s">
        <v>58</v>
      </c>
    </row>
    <row r="82" spans="1:5" ht="12.75">
      <c r="A82" s="42" t="s">
        <v>76</v>
      </c>
      <c r="B82" s="43">
        <v>0</v>
      </c>
      <c r="C82" s="66">
        <f>SUM(C83:C87)</f>
        <v>29277.2</v>
      </c>
      <c r="D82" s="66">
        <f>SUM(D83:D87)</f>
        <v>34547.2</v>
      </c>
      <c r="E82" s="90">
        <f>D82/C82*100</f>
        <v>118.00035522522646</v>
      </c>
    </row>
    <row r="83" spans="1:5" ht="12.75">
      <c r="A83" s="35" t="s">
        <v>77</v>
      </c>
      <c r="B83" s="31"/>
      <c r="C83" s="65"/>
      <c r="D83" s="65">
        <v>999.8</v>
      </c>
      <c r="E83" s="18" t="s">
        <v>58</v>
      </c>
    </row>
    <row r="84" spans="1:5" ht="12.75">
      <c r="A84" s="35" t="s">
        <v>78</v>
      </c>
      <c r="B84" s="31"/>
      <c r="C84" s="65">
        <v>5469.7</v>
      </c>
      <c r="D84" s="65">
        <v>6561.9</v>
      </c>
      <c r="E84" s="18">
        <f>D84/C84*100</f>
        <v>119.96818838327512</v>
      </c>
    </row>
    <row r="85" spans="1:5" ht="12.75">
      <c r="A85" s="35" t="s">
        <v>121</v>
      </c>
      <c r="B85" s="31"/>
      <c r="C85" s="65">
        <v>23807.5</v>
      </c>
      <c r="D85" s="65">
        <v>23807.5</v>
      </c>
      <c r="E85" s="18">
        <f>D85/C85*100</f>
        <v>100</v>
      </c>
    </row>
    <row r="86" spans="1:5" ht="12.75">
      <c r="A86" s="35" t="s">
        <v>179</v>
      </c>
      <c r="B86" s="31"/>
      <c r="C86" s="65"/>
      <c r="D86" s="65">
        <v>50</v>
      </c>
      <c r="E86" s="18" t="s">
        <v>58</v>
      </c>
    </row>
    <row r="87" spans="1:5" ht="12.75">
      <c r="A87" s="35" t="s">
        <v>122</v>
      </c>
      <c r="B87" s="31"/>
      <c r="C87" s="65"/>
      <c r="D87" s="65">
        <v>3128</v>
      </c>
      <c r="E87" s="18" t="s">
        <v>58</v>
      </c>
    </row>
    <row r="88" spans="1:5" ht="12.75">
      <c r="A88" s="5" t="s">
        <v>46</v>
      </c>
      <c r="B88" s="31"/>
      <c r="C88" s="66">
        <v>7479.7</v>
      </c>
      <c r="D88" s="64">
        <v>7659.1</v>
      </c>
      <c r="E88" s="90">
        <f>D88/C88*100</f>
        <v>102.39849191812507</v>
      </c>
    </row>
    <row r="89" spans="1:5" ht="12.75">
      <c r="A89" s="35" t="s">
        <v>91</v>
      </c>
      <c r="B89" s="31"/>
      <c r="C89" s="67"/>
      <c r="D89" s="67">
        <v>2.6</v>
      </c>
      <c r="E89" s="18" t="s">
        <v>58</v>
      </c>
    </row>
    <row r="90" spans="1:5" ht="12.75">
      <c r="A90" s="35" t="s">
        <v>114</v>
      </c>
      <c r="B90" s="31"/>
      <c r="C90" s="67">
        <v>68.8</v>
      </c>
      <c r="D90" s="67">
        <v>68.8</v>
      </c>
      <c r="E90" s="17">
        <f>D90/C90*100</f>
        <v>100</v>
      </c>
    </row>
    <row r="91" spans="1:5" ht="21.75" customHeight="1" thickBot="1">
      <c r="A91" s="40" t="s">
        <v>6</v>
      </c>
      <c r="B91" s="41">
        <f>B9+B11+B12+B45+B88+B82</f>
        <v>2230812</v>
      </c>
      <c r="C91" s="69">
        <f>C9+C11+C12+C40+C45+C82+C88+C34+C30</f>
        <v>7435390.2</v>
      </c>
      <c r="D91" s="69">
        <f>D9+D11+D12+D40+D45+D82+D88+D34+D30</f>
        <v>7510777.3999999985</v>
      </c>
      <c r="E91" s="104">
        <f>D91/C91*100</f>
        <v>101.01389702453005</v>
      </c>
    </row>
    <row r="92" spans="1:5" ht="21.75" customHeight="1">
      <c r="A92" s="5" t="s">
        <v>9</v>
      </c>
      <c r="B92" s="11"/>
      <c r="C92" s="65"/>
      <c r="D92" s="65"/>
      <c r="E92" s="21"/>
    </row>
    <row r="93" spans="1:5" ht="19.5" customHeight="1">
      <c r="A93" s="5" t="s">
        <v>18</v>
      </c>
      <c r="B93" s="11">
        <f>B94</f>
        <v>52893</v>
      </c>
      <c r="C93" s="64">
        <f>C94+C107</f>
        <v>41449.90000000001</v>
      </c>
      <c r="D93" s="64">
        <f>D94+D107</f>
        <v>35954.600000000006</v>
      </c>
      <c r="E93" s="22">
        <f>D93/C93*100</f>
        <v>86.74230818409694</v>
      </c>
    </row>
    <row r="94" spans="1:5" ht="15" customHeight="1">
      <c r="A94" s="9" t="s">
        <v>52</v>
      </c>
      <c r="B94" s="13">
        <f>SUM(B96:B104)</f>
        <v>52893</v>
      </c>
      <c r="C94" s="70">
        <f>SUM(C96:C106)-C102</f>
        <v>39295.600000000006</v>
      </c>
      <c r="D94" s="70">
        <f>SUM(D96:D106)-D102</f>
        <v>33813.00000000001</v>
      </c>
      <c r="E94" s="20">
        <f>D94/C94*100</f>
        <v>86.04780178951333</v>
      </c>
    </row>
    <row r="95" spans="1:5" ht="10.5" customHeight="1">
      <c r="A95" s="6" t="s">
        <v>4</v>
      </c>
      <c r="B95" s="31"/>
      <c r="C95" s="65"/>
      <c r="D95" s="65"/>
      <c r="E95" s="21"/>
    </row>
    <row r="96" spans="1:5" ht="12.75" customHeight="1">
      <c r="A96" s="7" t="s">
        <v>10</v>
      </c>
      <c r="B96" s="31">
        <v>12951</v>
      </c>
      <c r="C96" s="65">
        <v>15441</v>
      </c>
      <c r="D96" s="65">
        <v>13705.7</v>
      </c>
      <c r="E96" s="19">
        <f aca="true" t="shared" si="3" ref="E96:E107">D96/C96*100</f>
        <v>88.7617382293893</v>
      </c>
    </row>
    <row r="97" spans="1:5" ht="12.75" customHeight="1">
      <c r="A97" s="7" t="s">
        <v>11</v>
      </c>
      <c r="B97" s="32">
        <v>2536</v>
      </c>
      <c r="C97" s="65">
        <v>3844</v>
      </c>
      <c r="D97" s="65">
        <v>3206</v>
      </c>
      <c r="E97" s="17">
        <f t="shared" si="3"/>
        <v>83.40270551508844</v>
      </c>
    </row>
    <row r="98" spans="1:5" ht="12.75" customHeight="1">
      <c r="A98" s="7" t="s">
        <v>12</v>
      </c>
      <c r="B98" s="31">
        <v>500</v>
      </c>
      <c r="C98" s="65">
        <v>2184.5</v>
      </c>
      <c r="D98" s="65">
        <v>1388.4</v>
      </c>
      <c r="E98" s="19">
        <f t="shared" si="3"/>
        <v>63.556878004119945</v>
      </c>
    </row>
    <row r="99" spans="1:5" ht="12.75" customHeight="1">
      <c r="A99" s="7" t="s">
        <v>13</v>
      </c>
      <c r="B99" s="31">
        <f>9906</f>
        <v>9906</v>
      </c>
      <c r="C99" s="65">
        <f>10273.7</f>
        <v>10273.7</v>
      </c>
      <c r="D99" s="65">
        <f>7662.1+286.6+19.5</f>
        <v>7968.200000000001</v>
      </c>
      <c r="E99" s="19">
        <f t="shared" si="3"/>
        <v>77.55920457089461</v>
      </c>
    </row>
    <row r="100" spans="1:5" ht="12.75" customHeight="1">
      <c r="A100" s="7" t="s">
        <v>35</v>
      </c>
      <c r="B100" s="31">
        <v>20000</v>
      </c>
      <c r="C100" s="65">
        <v>0</v>
      </c>
      <c r="D100" s="65"/>
      <c r="E100" s="19"/>
    </row>
    <row r="101" spans="1:5" ht="12.75" customHeight="1">
      <c r="A101" s="7" t="s">
        <v>36</v>
      </c>
      <c r="B101" s="31">
        <v>2000</v>
      </c>
      <c r="C101" s="65">
        <v>92.4</v>
      </c>
      <c r="D101" s="65">
        <v>92.4</v>
      </c>
      <c r="E101" s="19">
        <f t="shared" si="3"/>
        <v>100</v>
      </c>
    </row>
    <row r="102" spans="1:5" ht="12.75" customHeight="1">
      <c r="A102" s="7" t="s">
        <v>88</v>
      </c>
      <c r="B102" s="31"/>
      <c r="C102" s="65">
        <v>80</v>
      </c>
      <c r="D102" s="65">
        <v>80</v>
      </c>
      <c r="E102" s="19">
        <f t="shared" si="3"/>
        <v>100</v>
      </c>
    </row>
    <row r="103" spans="1:5" ht="12.75" customHeight="1">
      <c r="A103" s="7" t="s">
        <v>89</v>
      </c>
      <c r="B103" s="31"/>
      <c r="C103" s="65">
        <v>125</v>
      </c>
      <c r="D103" s="65">
        <v>125</v>
      </c>
      <c r="E103" s="19">
        <f t="shared" si="3"/>
        <v>100</v>
      </c>
    </row>
    <row r="104" spans="1:5" ht="12.75" customHeight="1">
      <c r="A104" s="7" t="s">
        <v>14</v>
      </c>
      <c r="B104" s="31">
        <v>5000</v>
      </c>
      <c r="C104" s="65">
        <v>6805</v>
      </c>
      <c r="D104" s="65">
        <v>6804.4</v>
      </c>
      <c r="E104" s="19">
        <f t="shared" si="3"/>
        <v>99.9911829537105</v>
      </c>
    </row>
    <row r="105" spans="1:5" ht="12.75" customHeight="1">
      <c r="A105" s="7" t="s">
        <v>103</v>
      </c>
      <c r="B105" s="31"/>
      <c r="C105" s="65">
        <v>30</v>
      </c>
      <c r="D105" s="65">
        <v>30</v>
      </c>
      <c r="E105" s="19">
        <f t="shared" si="3"/>
        <v>100</v>
      </c>
    </row>
    <row r="106" spans="1:5" ht="12.75" customHeight="1">
      <c r="A106" s="113" t="s">
        <v>94</v>
      </c>
      <c r="B106" s="114"/>
      <c r="C106" s="115">
        <v>500</v>
      </c>
      <c r="D106" s="115">
        <v>492.9</v>
      </c>
      <c r="E106" s="109">
        <f t="shared" si="3"/>
        <v>98.58</v>
      </c>
    </row>
    <row r="107" spans="1:5" ht="15" customHeight="1">
      <c r="A107" s="9" t="s">
        <v>53</v>
      </c>
      <c r="B107" s="13"/>
      <c r="C107" s="70">
        <f>SUM(C109:C112)</f>
        <v>2154.3</v>
      </c>
      <c r="D107" s="70">
        <f>SUM(D109:D112)</f>
        <v>2141.6</v>
      </c>
      <c r="E107" s="20">
        <f t="shared" si="3"/>
        <v>99.41048136285568</v>
      </c>
    </row>
    <row r="108" spans="1:5" ht="10.5" customHeight="1">
      <c r="A108" s="6" t="s">
        <v>4</v>
      </c>
      <c r="B108" s="31"/>
      <c r="C108" s="65"/>
      <c r="D108" s="65"/>
      <c r="E108" s="21"/>
    </row>
    <row r="109" spans="1:5" ht="12.75" customHeight="1">
      <c r="A109" s="8" t="s">
        <v>123</v>
      </c>
      <c r="B109" s="31"/>
      <c r="C109" s="65">
        <v>1075</v>
      </c>
      <c r="D109" s="65">
        <v>1075</v>
      </c>
      <c r="E109" s="19">
        <f aca="true" t="shared" si="4" ref="E109:E114">D109/C109*100</f>
        <v>100</v>
      </c>
    </row>
    <row r="110" spans="1:5" ht="12.75" customHeight="1">
      <c r="A110" s="8" t="s">
        <v>96</v>
      </c>
      <c r="B110" s="31"/>
      <c r="C110" s="65">
        <v>89.3</v>
      </c>
      <c r="D110" s="65">
        <v>76.7</v>
      </c>
      <c r="E110" s="19">
        <f t="shared" si="4"/>
        <v>85.8902575587906</v>
      </c>
    </row>
    <row r="111" spans="1:5" ht="12.75" customHeight="1">
      <c r="A111" s="8" t="s">
        <v>36</v>
      </c>
      <c r="B111" s="31"/>
      <c r="C111" s="65">
        <v>735</v>
      </c>
      <c r="D111" s="65">
        <v>734.9</v>
      </c>
      <c r="E111" s="19">
        <f t="shared" si="4"/>
        <v>99.98639455782312</v>
      </c>
    </row>
    <row r="112" spans="1:5" ht="12.75" customHeight="1">
      <c r="A112" s="8" t="s">
        <v>14</v>
      </c>
      <c r="B112" s="31"/>
      <c r="C112" s="65">
        <v>255</v>
      </c>
      <c r="D112" s="65">
        <v>255</v>
      </c>
      <c r="E112" s="19">
        <f t="shared" si="4"/>
        <v>100</v>
      </c>
    </row>
    <row r="113" spans="1:5" ht="19.5" customHeight="1">
      <c r="A113" s="5" t="s">
        <v>19</v>
      </c>
      <c r="B113" s="11">
        <f>B114</f>
        <v>174499</v>
      </c>
      <c r="C113" s="64">
        <f>C114+C128</f>
        <v>191641.6</v>
      </c>
      <c r="D113" s="64">
        <f>D114+D128</f>
        <v>182949.40000000002</v>
      </c>
      <c r="E113" s="22">
        <f t="shared" si="4"/>
        <v>95.46434594576544</v>
      </c>
    </row>
    <row r="114" spans="1:5" ht="15" customHeight="1">
      <c r="A114" s="9" t="s">
        <v>52</v>
      </c>
      <c r="B114" s="13">
        <f>SUM(B116:B127)</f>
        <v>174499</v>
      </c>
      <c r="C114" s="70">
        <f>SUM(C116:C127)-C117-C119</f>
        <v>191509.6</v>
      </c>
      <c r="D114" s="70">
        <f>SUM(D116:D127)-D117-D119</f>
        <v>182817.40000000002</v>
      </c>
      <c r="E114" s="20">
        <f t="shared" si="4"/>
        <v>95.46121969864697</v>
      </c>
    </row>
    <row r="115" spans="1:5" ht="10.5" customHeight="1">
      <c r="A115" s="6" t="s">
        <v>4</v>
      </c>
      <c r="B115" s="31"/>
      <c r="C115" s="65"/>
      <c r="D115" s="65"/>
      <c r="E115" s="21"/>
    </row>
    <row r="116" spans="1:5" ht="12.75" customHeight="1">
      <c r="A116" s="7" t="s">
        <v>15</v>
      </c>
      <c r="B116" s="31">
        <v>99173</v>
      </c>
      <c r="C116" s="65">
        <v>100198</v>
      </c>
      <c r="D116" s="65">
        <v>99088.5</v>
      </c>
      <c r="E116" s="19">
        <f aca="true" t="shared" si="5" ref="E116:E128">D116/C116*100</f>
        <v>98.89269246891156</v>
      </c>
    </row>
    <row r="117" spans="1:5" ht="12.75" customHeight="1">
      <c r="A117" s="7" t="s">
        <v>97</v>
      </c>
      <c r="B117" s="31"/>
      <c r="C117" s="65">
        <v>2781</v>
      </c>
      <c r="D117" s="65">
        <v>2781</v>
      </c>
      <c r="E117" s="19">
        <f t="shared" si="5"/>
        <v>100</v>
      </c>
    </row>
    <row r="118" spans="1:5" ht="12.75" customHeight="1">
      <c r="A118" s="7" t="s">
        <v>11</v>
      </c>
      <c r="B118" s="31">
        <v>34280</v>
      </c>
      <c r="C118" s="65">
        <v>34972.8</v>
      </c>
      <c r="D118" s="65">
        <v>34892.3</v>
      </c>
      <c r="E118" s="19">
        <f t="shared" si="5"/>
        <v>99.76982111812609</v>
      </c>
    </row>
    <row r="119" spans="1:5" ht="12.75" customHeight="1">
      <c r="A119" s="7" t="s">
        <v>97</v>
      </c>
      <c r="B119" s="31"/>
      <c r="C119" s="65">
        <v>976</v>
      </c>
      <c r="D119" s="65">
        <v>976</v>
      </c>
      <c r="E119" s="19">
        <f>D119/C119*100</f>
        <v>100</v>
      </c>
    </row>
    <row r="120" spans="1:5" ht="12.75" customHeight="1">
      <c r="A120" s="7" t="s">
        <v>16</v>
      </c>
      <c r="B120" s="31">
        <v>280</v>
      </c>
      <c r="C120" s="65">
        <v>280</v>
      </c>
      <c r="D120" s="65">
        <v>244.2</v>
      </c>
      <c r="E120" s="19">
        <f t="shared" si="5"/>
        <v>87.21428571428571</v>
      </c>
    </row>
    <row r="121" spans="1:5" ht="12.75" customHeight="1">
      <c r="A121" s="7" t="s">
        <v>13</v>
      </c>
      <c r="B121" s="31">
        <f>34755</f>
        <v>34755</v>
      </c>
      <c r="C121" s="65">
        <v>41124.2</v>
      </c>
      <c r="D121" s="65">
        <f>33327.6+3295+129.7</f>
        <v>36752.299999999996</v>
      </c>
      <c r="E121" s="19">
        <f t="shared" si="5"/>
        <v>89.36903331858127</v>
      </c>
    </row>
    <row r="122" spans="1:5" ht="12.75" customHeight="1">
      <c r="A122" s="7" t="s">
        <v>17</v>
      </c>
      <c r="B122" s="31">
        <v>152</v>
      </c>
      <c r="C122" s="65">
        <v>152</v>
      </c>
      <c r="D122" s="65">
        <v>70.6</v>
      </c>
      <c r="E122" s="19">
        <f t="shared" si="5"/>
        <v>46.44736842105262</v>
      </c>
    </row>
    <row r="123" spans="1:5" ht="12.75" customHeight="1">
      <c r="A123" s="7" t="s">
        <v>98</v>
      </c>
      <c r="B123" s="31">
        <v>5859</v>
      </c>
      <c r="C123" s="65">
        <v>10698</v>
      </c>
      <c r="D123" s="65">
        <v>7709.7</v>
      </c>
      <c r="E123" s="19">
        <f t="shared" si="5"/>
        <v>72.06674144699944</v>
      </c>
    </row>
    <row r="124" spans="1:5" ht="12.75" customHeight="1">
      <c r="A124" s="7" t="s">
        <v>153</v>
      </c>
      <c r="B124" s="31"/>
      <c r="C124" s="65">
        <v>3649</v>
      </c>
      <c r="D124" s="65">
        <v>3649</v>
      </c>
      <c r="E124" s="19">
        <f t="shared" si="5"/>
        <v>100</v>
      </c>
    </row>
    <row r="125" spans="1:5" ht="12.75" customHeight="1">
      <c r="A125" s="7" t="s">
        <v>124</v>
      </c>
      <c r="B125" s="31"/>
      <c r="C125" s="65">
        <v>30</v>
      </c>
      <c r="D125" s="65">
        <v>5.2</v>
      </c>
      <c r="E125" s="19">
        <f t="shared" si="5"/>
        <v>17.333333333333336</v>
      </c>
    </row>
    <row r="126" spans="1:5" ht="12.75" customHeight="1">
      <c r="A126" s="7" t="s">
        <v>154</v>
      </c>
      <c r="B126" s="31"/>
      <c r="C126" s="65">
        <v>384</v>
      </c>
      <c r="D126" s="65">
        <v>384</v>
      </c>
      <c r="E126" s="19">
        <f t="shared" si="5"/>
        <v>100</v>
      </c>
    </row>
    <row r="127" spans="1:5" ht="12.75" customHeight="1">
      <c r="A127" s="7" t="s">
        <v>99</v>
      </c>
      <c r="B127" s="31"/>
      <c r="C127" s="65">
        <v>21.6</v>
      </c>
      <c r="D127" s="65">
        <v>21.6</v>
      </c>
      <c r="E127" s="19">
        <f t="shared" si="5"/>
        <v>100</v>
      </c>
    </row>
    <row r="128" spans="1:5" ht="12.75" customHeight="1">
      <c r="A128" s="9" t="s">
        <v>53</v>
      </c>
      <c r="B128" s="13"/>
      <c r="C128" s="70">
        <f>C130</f>
        <v>132</v>
      </c>
      <c r="D128" s="70">
        <f>D130</f>
        <v>132</v>
      </c>
      <c r="E128" s="20">
        <f t="shared" si="5"/>
        <v>100</v>
      </c>
    </row>
    <row r="129" spans="1:5" ht="10.5" customHeight="1">
      <c r="A129" s="6" t="s">
        <v>4</v>
      </c>
      <c r="B129" s="31"/>
      <c r="C129" s="65"/>
      <c r="D129" s="65"/>
      <c r="E129" s="21"/>
    </row>
    <row r="130" spans="1:5" ht="12.75" customHeight="1">
      <c r="A130" s="8" t="s">
        <v>141</v>
      </c>
      <c r="B130" s="31"/>
      <c r="C130" s="65">
        <v>132</v>
      </c>
      <c r="D130" s="65">
        <v>132</v>
      </c>
      <c r="E130" s="19">
        <f>D130/C130*100</f>
        <v>100</v>
      </c>
    </row>
    <row r="131" spans="1:5" ht="19.5" customHeight="1">
      <c r="A131" s="5" t="s">
        <v>180</v>
      </c>
      <c r="B131" s="11">
        <f>B132</f>
        <v>55617</v>
      </c>
      <c r="C131" s="64">
        <f>C132+C141</f>
        <v>172661.6</v>
      </c>
      <c r="D131" s="64">
        <f>D132+D141</f>
        <v>155609.8</v>
      </c>
      <c r="E131" s="22">
        <f>D131/C131*100</f>
        <v>90.12415036116889</v>
      </c>
    </row>
    <row r="132" spans="1:5" ht="15" customHeight="1">
      <c r="A132" s="9" t="s">
        <v>52</v>
      </c>
      <c r="B132" s="13">
        <f>SUM(B134:B140)</f>
        <v>55617</v>
      </c>
      <c r="C132" s="70">
        <f>SUM(C134:C140)</f>
        <v>92289.6</v>
      </c>
      <c r="D132" s="70">
        <f>SUM(D134:D140)</f>
        <v>88243.40000000001</v>
      </c>
      <c r="E132" s="20">
        <f>D132/C132*100</f>
        <v>95.61575735510827</v>
      </c>
    </row>
    <row r="133" spans="1:5" ht="10.5" customHeight="1">
      <c r="A133" s="6" t="s">
        <v>4</v>
      </c>
      <c r="B133" s="11"/>
      <c r="C133" s="65"/>
      <c r="D133" s="64"/>
      <c r="E133" s="19"/>
    </row>
    <row r="134" spans="1:5" ht="12.75" customHeight="1">
      <c r="A134" s="28" t="s">
        <v>23</v>
      </c>
      <c r="B134" s="27">
        <v>42277</v>
      </c>
      <c r="C134" s="71">
        <v>42277</v>
      </c>
      <c r="D134" s="71">
        <v>42277</v>
      </c>
      <c r="E134" s="17">
        <f aca="true" t="shared" si="6" ref="E134:E150">D134/C134*100</f>
        <v>100</v>
      </c>
    </row>
    <row r="135" spans="1:5" ht="12.75" customHeight="1">
      <c r="A135" s="28" t="s">
        <v>155</v>
      </c>
      <c r="B135" s="27"/>
      <c r="C135" s="71">
        <v>9756</v>
      </c>
      <c r="D135" s="71">
        <v>9756</v>
      </c>
      <c r="E135" s="17">
        <f t="shared" si="6"/>
        <v>100</v>
      </c>
    </row>
    <row r="136" spans="1:5" ht="12.75" customHeight="1">
      <c r="A136" s="7" t="s">
        <v>13</v>
      </c>
      <c r="B136" s="12">
        <v>13340</v>
      </c>
      <c r="C136" s="65">
        <v>30385.9</v>
      </c>
      <c r="D136" s="65">
        <v>27223.6</v>
      </c>
      <c r="E136" s="17">
        <f t="shared" si="6"/>
        <v>89.59287037737897</v>
      </c>
    </row>
    <row r="137" spans="1:5" ht="12.75" customHeight="1">
      <c r="A137" s="7" t="s">
        <v>86</v>
      </c>
      <c r="B137" s="12"/>
      <c r="C137" s="65">
        <v>4946.1</v>
      </c>
      <c r="D137" s="65">
        <v>4945.8</v>
      </c>
      <c r="E137" s="17">
        <f t="shared" si="6"/>
        <v>99.99393461515133</v>
      </c>
    </row>
    <row r="138" spans="1:5" ht="12.75" customHeight="1">
      <c r="A138" s="7" t="s">
        <v>125</v>
      </c>
      <c r="B138" s="12"/>
      <c r="C138" s="65">
        <v>268.6</v>
      </c>
      <c r="D138" s="65">
        <v>268.6</v>
      </c>
      <c r="E138" s="17">
        <f t="shared" si="6"/>
        <v>100</v>
      </c>
    </row>
    <row r="139" spans="1:5" ht="12.75" customHeight="1">
      <c r="A139" s="7" t="s">
        <v>126</v>
      </c>
      <c r="B139" s="12"/>
      <c r="C139" s="65">
        <v>100</v>
      </c>
      <c r="D139" s="65">
        <v>0</v>
      </c>
      <c r="E139" s="17">
        <f t="shared" si="6"/>
        <v>0</v>
      </c>
    </row>
    <row r="140" spans="1:5" ht="12.75" customHeight="1">
      <c r="A140" s="7" t="s">
        <v>67</v>
      </c>
      <c r="B140" s="12"/>
      <c r="C140" s="65">
        <v>4556</v>
      </c>
      <c r="D140" s="65">
        <v>3772.4</v>
      </c>
      <c r="E140" s="17">
        <f t="shared" si="6"/>
        <v>82.80070237050045</v>
      </c>
    </row>
    <row r="141" spans="1:5" ht="15" customHeight="1">
      <c r="A141" s="51" t="s">
        <v>53</v>
      </c>
      <c r="B141" s="12"/>
      <c r="C141" s="82">
        <f>SUM(C143:C147)</f>
        <v>80372</v>
      </c>
      <c r="D141" s="82">
        <f>SUM(D143:D147)</f>
        <v>67366.4</v>
      </c>
      <c r="E141" s="83">
        <f t="shared" si="6"/>
        <v>83.81824516000597</v>
      </c>
    </row>
    <row r="142" spans="1:5" ht="10.5" customHeight="1">
      <c r="A142" s="38" t="s">
        <v>4</v>
      </c>
      <c r="B142" s="12"/>
      <c r="C142" s="66"/>
      <c r="D142" s="66"/>
      <c r="E142" s="17"/>
    </row>
    <row r="143" spans="1:5" ht="12.75" customHeight="1">
      <c r="A143" s="7" t="s">
        <v>127</v>
      </c>
      <c r="B143" s="12"/>
      <c r="C143" s="65">
        <v>600</v>
      </c>
      <c r="D143" s="65">
        <v>600</v>
      </c>
      <c r="E143" s="17">
        <f>D143/C143*100</f>
        <v>100</v>
      </c>
    </row>
    <row r="144" spans="1:5" ht="12.75" customHeight="1">
      <c r="A144" s="35" t="s">
        <v>136</v>
      </c>
      <c r="B144" s="12"/>
      <c r="C144" s="67">
        <v>15473</v>
      </c>
      <c r="D144" s="67">
        <v>15473</v>
      </c>
      <c r="E144" s="17">
        <f>D144/C144*100</f>
        <v>100</v>
      </c>
    </row>
    <row r="145" spans="1:5" ht="12.75" customHeight="1">
      <c r="A145" s="35" t="s">
        <v>156</v>
      </c>
      <c r="B145" s="12"/>
      <c r="C145" s="67">
        <v>139</v>
      </c>
      <c r="D145" s="67">
        <v>0</v>
      </c>
      <c r="E145" s="17">
        <f>D145/C145*100</f>
        <v>0</v>
      </c>
    </row>
    <row r="146" spans="1:5" ht="12.75" customHeight="1">
      <c r="A146" s="7" t="s">
        <v>67</v>
      </c>
      <c r="B146" s="12"/>
      <c r="C146" s="65">
        <v>3544</v>
      </c>
      <c r="D146" s="65">
        <v>3489</v>
      </c>
      <c r="E146" s="17">
        <f>D146/C146*100</f>
        <v>98.44808126410835</v>
      </c>
    </row>
    <row r="147" spans="1:5" ht="12.75" customHeight="1">
      <c r="A147" s="35" t="s">
        <v>100</v>
      </c>
      <c r="B147" s="12"/>
      <c r="C147" s="67">
        <v>60616</v>
      </c>
      <c r="D147" s="67">
        <v>47804.4</v>
      </c>
      <c r="E147" s="17">
        <f>D147/C147*100</f>
        <v>78.86432625049493</v>
      </c>
    </row>
    <row r="148" spans="1:5" ht="12.75" customHeight="1">
      <c r="A148" s="35" t="s">
        <v>87</v>
      </c>
      <c r="B148" s="12"/>
      <c r="C148" s="67">
        <v>52320</v>
      </c>
      <c r="D148" s="67">
        <v>47804.4</v>
      </c>
      <c r="E148" s="17">
        <f t="shared" si="6"/>
        <v>91.36926605504587</v>
      </c>
    </row>
    <row r="149" spans="1:5" ht="19.5" customHeight="1">
      <c r="A149" s="5" t="s">
        <v>20</v>
      </c>
      <c r="B149" s="11">
        <f>B150</f>
        <v>412174</v>
      </c>
      <c r="C149" s="64">
        <f>C150+C162</f>
        <v>1183369</v>
      </c>
      <c r="D149" s="64">
        <f>D150+D162</f>
        <v>1178415.3</v>
      </c>
      <c r="E149" s="15">
        <f t="shared" si="6"/>
        <v>99.58139008204542</v>
      </c>
    </row>
    <row r="150" spans="1:5" ht="15" customHeight="1">
      <c r="A150" s="9" t="s">
        <v>52</v>
      </c>
      <c r="B150" s="13">
        <f>SUM(B153:B161)</f>
        <v>412174</v>
      </c>
      <c r="C150" s="70">
        <f>SUM(C153:C161)</f>
        <v>967315.7</v>
      </c>
      <c r="D150" s="70">
        <f>SUM(D153:D161)</f>
        <v>962362.7</v>
      </c>
      <c r="E150" s="81">
        <f t="shared" si="6"/>
        <v>99.48796447736763</v>
      </c>
    </row>
    <row r="151" spans="1:5" ht="10.5" customHeight="1">
      <c r="A151" s="6" t="s">
        <v>4</v>
      </c>
      <c r="B151" s="11"/>
      <c r="C151" s="65"/>
      <c r="D151" s="64"/>
      <c r="E151" s="17"/>
    </row>
    <row r="152" spans="1:5" ht="12.75" customHeight="1">
      <c r="A152" s="8" t="s">
        <v>59</v>
      </c>
      <c r="B152" s="11"/>
      <c r="C152" s="65"/>
      <c r="D152" s="64"/>
      <c r="E152" s="17"/>
    </row>
    <row r="153" spans="1:5" ht="12.75" customHeight="1">
      <c r="A153" s="8" t="s">
        <v>60</v>
      </c>
      <c r="B153" s="12">
        <v>182696</v>
      </c>
      <c r="C153" s="65">
        <v>210684.5</v>
      </c>
      <c r="D153" s="65">
        <v>207928.1</v>
      </c>
      <c r="E153" s="17">
        <f aca="true" t="shared" si="7" ref="E153:E171">D153/C153*100</f>
        <v>98.69169302915023</v>
      </c>
    </row>
    <row r="154" spans="1:5" ht="12.75" customHeight="1">
      <c r="A154" s="7" t="s">
        <v>61</v>
      </c>
      <c r="B154" s="12">
        <v>153058</v>
      </c>
      <c r="C154" s="65">
        <v>292763</v>
      </c>
      <c r="D154" s="65">
        <v>290695.9</v>
      </c>
      <c r="E154" s="17">
        <f t="shared" si="7"/>
        <v>99.29393400122284</v>
      </c>
    </row>
    <row r="155" spans="1:5" ht="12.75" customHeight="1">
      <c r="A155" s="28" t="s">
        <v>23</v>
      </c>
      <c r="B155" s="27"/>
      <c r="C155" s="71">
        <v>391103.5</v>
      </c>
      <c r="D155" s="71">
        <v>391103.5</v>
      </c>
      <c r="E155" s="17">
        <f t="shared" si="7"/>
        <v>100</v>
      </c>
    </row>
    <row r="156" spans="1:5" ht="12.75" customHeight="1">
      <c r="A156" s="7" t="s">
        <v>47</v>
      </c>
      <c r="B156" s="12">
        <v>3460</v>
      </c>
      <c r="C156" s="65">
        <v>3160</v>
      </c>
      <c r="D156" s="65">
        <v>3160</v>
      </c>
      <c r="E156" s="17">
        <f t="shared" si="7"/>
        <v>100</v>
      </c>
    </row>
    <row r="157" spans="1:5" ht="12.75" customHeight="1">
      <c r="A157" s="7" t="s">
        <v>157</v>
      </c>
      <c r="B157" s="12"/>
      <c r="C157" s="65">
        <v>761</v>
      </c>
      <c r="D157" s="65">
        <v>761</v>
      </c>
      <c r="E157" s="17">
        <f t="shared" si="7"/>
        <v>100</v>
      </c>
    </row>
    <row r="158" spans="1:5" ht="12.75" customHeight="1">
      <c r="A158" s="113" t="s">
        <v>84</v>
      </c>
      <c r="B158" s="111"/>
      <c r="C158" s="115">
        <v>22</v>
      </c>
      <c r="D158" s="115">
        <v>22</v>
      </c>
      <c r="E158" s="112">
        <f t="shared" si="7"/>
        <v>100</v>
      </c>
    </row>
    <row r="159" spans="1:5" ht="12.75" customHeight="1">
      <c r="A159" s="7" t="s">
        <v>102</v>
      </c>
      <c r="B159" s="12">
        <v>70000</v>
      </c>
      <c r="C159" s="65">
        <v>67796</v>
      </c>
      <c r="D159" s="65">
        <v>67796</v>
      </c>
      <c r="E159" s="17">
        <f t="shared" si="7"/>
        <v>100</v>
      </c>
    </row>
    <row r="160" spans="1:5" ht="12.75" customHeight="1">
      <c r="A160" s="7" t="s">
        <v>103</v>
      </c>
      <c r="B160" s="12"/>
      <c r="C160" s="65">
        <v>8</v>
      </c>
      <c r="D160" s="65">
        <v>8</v>
      </c>
      <c r="E160" s="17">
        <f t="shared" si="7"/>
        <v>100</v>
      </c>
    </row>
    <row r="161" spans="1:5" ht="12.75" customHeight="1">
      <c r="A161" s="7" t="s">
        <v>13</v>
      </c>
      <c r="B161" s="12">
        <v>2960</v>
      </c>
      <c r="C161" s="65">
        <v>1017.7</v>
      </c>
      <c r="D161" s="65">
        <v>888.2</v>
      </c>
      <c r="E161" s="17">
        <f t="shared" si="7"/>
        <v>87.27522845632308</v>
      </c>
    </row>
    <row r="162" spans="1:5" ht="15" customHeight="1">
      <c r="A162" s="51" t="s">
        <v>53</v>
      </c>
      <c r="B162" s="12"/>
      <c r="C162" s="82">
        <f>SUM(C164:C169)</f>
        <v>216053.3</v>
      </c>
      <c r="D162" s="82">
        <f>SUM(D164:D169)</f>
        <v>216052.6</v>
      </c>
      <c r="E162" s="83">
        <f t="shared" si="7"/>
        <v>99.99967600587448</v>
      </c>
    </row>
    <row r="163" spans="1:5" ht="10.5" customHeight="1">
      <c r="A163" s="38" t="s">
        <v>4</v>
      </c>
      <c r="B163" s="12"/>
      <c r="C163" s="66"/>
      <c r="D163" s="66"/>
      <c r="E163" s="17"/>
    </row>
    <row r="164" spans="1:5" ht="12.75" customHeight="1">
      <c r="A164" s="35" t="s">
        <v>64</v>
      </c>
      <c r="B164" s="12"/>
      <c r="C164" s="67">
        <v>6722.7</v>
      </c>
      <c r="D164" s="67">
        <v>6722.1</v>
      </c>
      <c r="E164" s="17">
        <f aca="true" t="shared" si="8" ref="E164:E169">D164/C164*100</f>
        <v>99.99107501450311</v>
      </c>
    </row>
    <row r="165" spans="1:5" ht="12.75" customHeight="1">
      <c r="A165" s="35" t="s">
        <v>101</v>
      </c>
      <c r="B165" s="12"/>
      <c r="C165" s="67">
        <v>62996.2</v>
      </c>
      <c r="D165" s="67">
        <v>62996.1</v>
      </c>
      <c r="E165" s="17">
        <f t="shared" si="8"/>
        <v>99.99984126026649</v>
      </c>
    </row>
    <row r="166" spans="1:5" ht="12.75" customHeight="1">
      <c r="A166" s="35" t="s">
        <v>136</v>
      </c>
      <c r="B166" s="12"/>
      <c r="C166" s="67">
        <v>350</v>
      </c>
      <c r="D166" s="67">
        <v>350</v>
      </c>
      <c r="E166" s="17">
        <f t="shared" si="8"/>
        <v>100</v>
      </c>
    </row>
    <row r="167" spans="1:5" ht="12.75" customHeight="1">
      <c r="A167" s="35" t="s">
        <v>157</v>
      </c>
      <c r="B167" s="12"/>
      <c r="C167" s="67">
        <v>53625</v>
      </c>
      <c r="D167" s="67">
        <v>53625</v>
      </c>
      <c r="E167" s="17">
        <f t="shared" si="8"/>
        <v>100</v>
      </c>
    </row>
    <row r="168" spans="1:5" ht="12.75" customHeight="1">
      <c r="A168" s="35" t="s">
        <v>84</v>
      </c>
      <c r="B168" s="12"/>
      <c r="C168" s="67">
        <v>68761</v>
      </c>
      <c r="D168" s="67">
        <v>68761</v>
      </c>
      <c r="E168" s="17">
        <f t="shared" si="8"/>
        <v>100</v>
      </c>
    </row>
    <row r="169" spans="1:5" ht="12.75" customHeight="1">
      <c r="A169" s="35" t="s">
        <v>103</v>
      </c>
      <c r="B169" s="12"/>
      <c r="C169" s="67">
        <v>23598.4</v>
      </c>
      <c r="D169" s="67">
        <v>23598.4</v>
      </c>
      <c r="E169" s="17">
        <f t="shared" si="8"/>
        <v>100</v>
      </c>
    </row>
    <row r="170" spans="1:5" ht="19.5" customHeight="1">
      <c r="A170" s="5" t="s">
        <v>21</v>
      </c>
      <c r="B170" s="11">
        <f>B171</f>
        <v>4606</v>
      </c>
      <c r="C170" s="64">
        <f>C171+C176</f>
        <v>10060</v>
      </c>
      <c r="D170" s="64">
        <f>D171+D176</f>
        <v>9976.3</v>
      </c>
      <c r="E170" s="15">
        <f t="shared" si="7"/>
        <v>99.16799204771371</v>
      </c>
    </row>
    <row r="171" spans="1:5" ht="15" customHeight="1">
      <c r="A171" s="9" t="s">
        <v>52</v>
      </c>
      <c r="B171" s="13">
        <f>SUM(B173:B175)</f>
        <v>4606</v>
      </c>
      <c r="C171" s="70">
        <f>SUM(C173:C175)</f>
        <v>9760</v>
      </c>
      <c r="D171" s="70">
        <f>SUM(D173:D175)</f>
        <v>9676.3</v>
      </c>
      <c r="E171" s="81">
        <f t="shared" si="7"/>
        <v>99.14241803278688</v>
      </c>
    </row>
    <row r="172" spans="1:5" ht="10.5" customHeight="1">
      <c r="A172" s="6" t="s">
        <v>4</v>
      </c>
      <c r="B172" s="11"/>
      <c r="C172" s="65"/>
      <c r="D172" s="64"/>
      <c r="E172" s="15"/>
    </row>
    <row r="173" spans="1:5" ht="12.75" customHeight="1">
      <c r="A173" s="7" t="s">
        <v>13</v>
      </c>
      <c r="B173" s="34">
        <v>4606</v>
      </c>
      <c r="C173" s="65">
        <v>8240</v>
      </c>
      <c r="D173" s="67">
        <v>8156.3</v>
      </c>
      <c r="E173" s="17">
        <f>D173/C173*100</f>
        <v>98.98422330097088</v>
      </c>
    </row>
    <row r="174" spans="1:5" ht="12.75" customHeight="1">
      <c r="A174" s="7" t="s">
        <v>86</v>
      </c>
      <c r="B174" s="34"/>
      <c r="C174" s="65">
        <v>520</v>
      </c>
      <c r="D174" s="67">
        <v>520</v>
      </c>
      <c r="E174" s="17">
        <f>D174/C174*100</f>
        <v>100</v>
      </c>
    </row>
    <row r="175" spans="1:5" ht="12.75" customHeight="1">
      <c r="A175" s="7" t="s">
        <v>67</v>
      </c>
      <c r="B175" s="34"/>
      <c r="C175" s="65">
        <v>1000</v>
      </c>
      <c r="D175" s="67">
        <v>1000</v>
      </c>
      <c r="E175" s="17">
        <f>D175/C175*100</f>
        <v>100</v>
      </c>
    </row>
    <row r="176" spans="1:5" ht="12.75" customHeight="1">
      <c r="A176" s="51" t="s">
        <v>53</v>
      </c>
      <c r="B176" s="12"/>
      <c r="C176" s="82">
        <f>C178</f>
        <v>300</v>
      </c>
      <c r="D176" s="82">
        <f>D178</f>
        <v>300</v>
      </c>
      <c r="E176" s="83">
        <f>D176/C176*100</f>
        <v>100</v>
      </c>
    </row>
    <row r="177" spans="1:5" ht="10.5" customHeight="1">
      <c r="A177" s="38" t="s">
        <v>4</v>
      </c>
      <c r="B177" s="12"/>
      <c r="C177" s="66"/>
      <c r="D177" s="66"/>
      <c r="E177" s="17"/>
    </row>
    <row r="178" spans="1:5" ht="12.75" customHeight="1">
      <c r="A178" s="7" t="s">
        <v>64</v>
      </c>
      <c r="B178" s="34"/>
      <c r="C178" s="65">
        <v>300</v>
      </c>
      <c r="D178" s="67">
        <v>300</v>
      </c>
      <c r="E178" s="17">
        <f>D178/C178*100</f>
        <v>100</v>
      </c>
    </row>
    <row r="179" spans="1:5" ht="19.5" customHeight="1">
      <c r="A179" s="42" t="s">
        <v>128</v>
      </c>
      <c r="B179" s="43">
        <f>B180+B184</f>
        <v>0</v>
      </c>
      <c r="C179" s="66">
        <f>C180+C184</f>
        <v>92526.9</v>
      </c>
      <c r="D179" s="66">
        <f>D180+D184</f>
        <v>22557.4</v>
      </c>
      <c r="E179" s="15">
        <f>D179/C179*100</f>
        <v>24.37928861768848</v>
      </c>
    </row>
    <row r="180" spans="1:5" ht="12.75" customHeight="1">
      <c r="A180" s="9" t="s">
        <v>52</v>
      </c>
      <c r="B180" s="13">
        <f>SUM(B182:B189)</f>
        <v>0</v>
      </c>
      <c r="C180" s="70">
        <f>SUM(C182:C183)</f>
        <v>22737</v>
      </c>
      <c r="D180" s="70">
        <f>SUM(D182:D183)</f>
        <v>22024</v>
      </c>
      <c r="E180" s="81">
        <f>D180/C180*100</f>
        <v>96.86414214716102</v>
      </c>
    </row>
    <row r="181" spans="1:5" ht="10.5" customHeight="1">
      <c r="A181" s="6" t="s">
        <v>4</v>
      </c>
      <c r="B181" s="11"/>
      <c r="C181" s="65"/>
      <c r="D181" s="64"/>
      <c r="E181" s="15"/>
    </row>
    <row r="182" spans="1:5" ht="12.75" customHeight="1">
      <c r="A182" s="7" t="s">
        <v>13</v>
      </c>
      <c r="B182" s="34"/>
      <c r="C182" s="65">
        <v>2737</v>
      </c>
      <c r="D182" s="67">
        <v>2026.3</v>
      </c>
      <c r="E182" s="17">
        <f>D182/C182*100</f>
        <v>74.03361344537815</v>
      </c>
    </row>
    <row r="183" spans="1:5" ht="12.75" customHeight="1">
      <c r="A183" s="7" t="s">
        <v>35</v>
      </c>
      <c r="B183" s="34"/>
      <c r="C183" s="65">
        <v>20000</v>
      </c>
      <c r="D183" s="67">
        <v>19997.7</v>
      </c>
      <c r="E183" s="17">
        <f>D183/C183*100</f>
        <v>99.9885</v>
      </c>
    </row>
    <row r="184" spans="1:5" ht="12.75" customHeight="1">
      <c r="A184" s="51" t="s">
        <v>53</v>
      </c>
      <c r="B184" s="12"/>
      <c r="C184" s="82">
        <f>SUM(C186:C189)</f>
        <v>69789.9</v>
      </c>
      <c r="D184" s="82">
        <f>SUM(D186:D189)</f>
        <v>533.4</v>
      </c>
      <c r="E184" s="83">
        <f>D184/C184*100</f>
        <v>0.7642939737698435</v>
      </c>
    </row>
    <row r="185" spans="1:5" ht="10.5" customHeight="1">
      <c r="A185" s="38" t="s">
        <v>4</v>
      </c>
      <c r="B185" s="12"/>
      <c r="C185" s="66"/>
      <c r="D185" s="66"/>
      <c r="E185" s="17"/>
    </row>
    <row r="186" spans="1:5" ht="12.75" customHeight="1">
      <c r="A186" s="35" t="s">
        <v>95</v>
      </c>
      <c r="B186" s="12"/>
      <c r="C186" s="67">
        <v>249</v>
      </c>
      <c r="D186" s="67">
        <v>59.5</v>
      </c>
      <c r="E186" s="17">
        <f aca="true" t="shared" si="9" ref="E186:E191">D186/C186*100</f>
        <v>23.895582329317268</v>
      </c>
    </row>
    <row r="187" spans="1:5" ht="12.75" customHeight="1">
      <c r="A187" s="35" t="s">
        <v>158</v>
      </c>
      <c r="B187" s="12"/>
      <c r="C187" s="67">
        <v>48.9</v>
      </c>
      <c r="D187" s="67">
        <v>0</v>
      </c>
      <c r="E187" s="17">
        <f t="shared" si="9"/>
        <v>0</v>
      </c>
    </row>
    <row r="188" spans="1:5" ht="12.75" customHeight="1">
      <c r="A188" s="35" t="s">
        <v>159</v>
      </c>
      <c r="B188" s="12"/>
      <c r="C188" s="67">
        <v>474</v>
      </c>
      <c r="D188" s="67">
        <v>473.9</v>
      </c>
      <c r="E188" s="17">
        <f t="shared" si="9"/>
        <v>99.97890295358648</v>
      </c>
    </row>
    <row r="189" spans="1:5" ht="12.75" customHeight="1">
      <c r="A189" s="35" t="s">
        <v>129</v>
      </c>
      <c r="B189" s="12"/>
      <c r="C189" s="67">
        <v>69018</v>
      </c>
      <c r="D189" s="67">
        <v>0</v>
      </c>
      <c r="E189" s="17">
        <f t="shared" si="9"/>
        <v>0</v>
      </c>
    </row>
    <row r="190" spans="1:5" ht="19.5" customHeight="1">
      <c r="A190" s="5" t="s">
        <v>104</v>
      </c>
      <c r="B190" s="11">
        <f>B191</f>
        <v>2700</v>
      </c>
      <c r="C190" s="64">
        <f>C191+C200</f>
        <v>86336.4</v>
      </c>
      <c r="D190" s="64">
        <f>D191+D200</f>
        <v>23808</v>
      </c>
      <c r="E190" s="15">
        <f t="shared" si="9"/>
        <v>27.575854448413416</v>
      </c>
    </row>
    <row r="191" spans="1:5" ht="15" customHeight="1">
      <c r="A191" s="9" t="s">
        <v>52</v>
      </c>
      <c r="B191" s="13">
        <f>SUM(B193:B194)</f>
        <v>2700</v>
      </c>
      <c r="C191" s="70">
        <f>SUM(C193:C198)</f>
        <v>62117.6</v>
      </c>
      <c r="D191" s="70">
        <f>SUM(D193:D198)</f>
        <v>19032.1</v>
      </c>
      <c r="E191" s="81">
        <f t="shared" si="9"/>
        <v>30.638820559712542</v>
      </c>
    </row>
    <row r="192" spans="1:5" ht="10.5" customHeight="1">
      <c r="A192" s="6" t="s">
        <v>4</v>
      </c>
      <c r="B192" s="11"/>
      <c r="C192" s="65"/>
      <c r="D192" s="64"/>
      <c r="E192" s="15"/>
    </row>
    <row r="193" spans="1:5" ht="12.75" customHeight="1">
      <c r="A193" s="7" t="s">
        <v>13</v>
      </c>
      <c r="B193" s="34">
        <v>200</v>
      </c>
      <c r="C193" s="65">
        <v>981.2</v>
      </c>
      <c r="D193" s="67">
        <v>23.8</v>
      </c>
      <c r="E193" s="17">
        <f aca="true" t="shared" si="10" ref="E193:E200">D193/C193*100</f>
        <v>2.4256013045250713</v>
      </c>
    </row>
    <row r="194" spans="1:5" ht="12.75" customHeight="1">
      <c r="A194" s="7" t="s">
        <v>23</v>
      </c>
      <c r="B194" s="34">
        <v>2500</v>
      </c>
      <c r="C194" s="65">
        <v>5675</v>
      </c>
      <c r="D194" s="67">
        <v>5675</v>
      </c>
      <c r="E194" s="17">
        <f t="shared" si="10"/>
        <v>100</v>
      </c>
    </row>
    <row r="195" spans="1:5" ht="12.75" customHeight="1">
      <c r="A195" s="7" t="s">
        <v>105</v>
      </c>
      <c r="B195" s="34"/>
      <c r="C195" s="65">
        <v>451.1</v>
      </c>
      <c r="D195" s="67">
        <v>451.1</v>
      </c>
      <c r="E195" s="17">
        <f t="shared" si="10"/>
        <v>100</v>
      </c>
    </row>
    <row r="196" spans="1:5" ht="12.75" customHeight="1">
      <c r="A196" s="7" t="s">
        <v>160</v>
      </c>
      <c r="B196" s="34"/>
      <c r="C196" s="65">
        <v>142.6</v>
      </c>
      <c r="D196" s="67">
        <v>60</v>
      </c>
      <c r="E196" s="17">
        <f t="shared" si="10"/>
        <v>42.0757363253857</v>
      </c>
    </row>
    <row r="197" spans="1:5" ht="12.75" customHeight="1">
      <c r="A197" s="7" t="s">
        <v>161</v>
      </c>
      <c r="B197" s="34"/>
      <c r="C197" s="65">
        <v>13370</v>
      </c>
      <c r="D197" s="67">
        <v>201.2</v>
      </c>
      <c r="E197" s="17">
        <f t="shared" si="10"/>
        <v>1.5048616305160807</v>
      </c>
    </row>
    <row r="198" spans="1:5" ht="12.75" customHeight="1">
      <c r="A198" s="7" t="s">
        <v>103</v>
      </c>
      <c r="B198" s="34"/>
      <c r="C198" s="65">
        <v>41497.7</v>
      </c>
      <c r="D198" s="67">
        <f>12538.4+82.6</f>
        <v>12621</v>
      </c>
      <c r="E198" s="17">
        <f t="shared" si="10"/>
        <v>30.413733773197073</v>
      </c>
    </row>
    <row r="199" spans="1:5" ht="12.75" customHeight="1">
      <c r="A199" s="7" t="s">
        <v>106</v>
      </c>
      <c r="B199" s="34"/>
      <c r="C199" s="65">
        <v>6265.5</v>
      </c>
      <c r="D199" s="67">
        <v>6265.5</v>
      </c>
      <c r="E199" s="17">
        <f t="shared" si="10"/>
        <v>100</v>
      </c>
    </row>
    <row r="200" spans="1:5" ht="15" customHeight="1">
      <c r="A200" s="51" t="s">
        <v>53</v>
      </c>
      <c r="B200" s="12"/>
      <c r="C200" s="82">
        <f>C202</f>
        <v>24218.8</v>
      </c>
      <c r="D200" s="82">
        <f>D202</f>
        <v>4775.9</v>
      </c>
      <c r="E200" s="83">
        <f t="shared" si="10"/>
        <v>19.719804449435973</v>
      </c>
    </row>
    <row r="201" spans="1:5" ht="10.5" customHeight="1">
      <c r="A201" s="38" t="s">
        <v>4</v>
      </c>
      <c r="B201" s="12"/>
      <c r="C201" s="66"/>
      <c r="D201" s="66"/>
      <c r="E201" s="17"/>
    </row>
    <row r="202" spans="1:5" ht="12.75" customHeight="1">
      <c r="A202" s="35" t="s">
        <v>103</v>
      </c>
      <c r="B202" s="12"/>
      <c r="C202" s="67">
        <v>24218.8</v>
      </c>
      <c r="D202" s="67">
        <v>4775.9</v>
      </c>
      <c r="E202" s="17">
        <f>D202/C202*100</f>
        <v>19.719804449435973</v>
      </c>
    </row>
    <row r="203" spans="1:5" ht="19.5" customHeight="1">
      <c r="A203" s="5" t="s">
        <v>22</v>
      </c>
      <c r="B203" s="11">
        <f>B204</f>
        <v>300810</v>
      </c>
      <c r="C203" s="64">
        <f>C204+C228</f>
        <v>4185463.2000000007</v>
      </c>
      <c r="D203" s="64">
        <f>D204+D228</f>
        <v>4180692.4</v>
      </c>
      <c r="E203" s="15">
        <f>D203/C203*100</f>
        <v>99.88601500545983</v>
      </c>
    </row>
    <row r="204" spans="1:5" ht="12.75" customHeight="1">
      <c r="A204" s="9" t="s">
        <v>52</v>
      </c>
      <c r="B204" s="13">
        <f>SUM(B206:B227)</f>
        <v>300810</v>
      </c>
      <c r="C204" s="70">
        <f>SUM(C206:C227)</f>
        <v>4152074.0000000005</v>
      </c>
      <c r="D204" s="70">
        <f>SUM(D206:D227)</f>
        <v>4147310.4</v>
      </c>
      <c r="E204" s="81">
        <f>D204/C204*100</f>
        <v>99.88527179428883</v>
      </c>
    </row>
    <row r="205" spans="1:5" ht="10.5" customHeight="1">
      <c r="A205" s="6" t="s">
        <v>4</v>
      </c>
      <c r="B205" s="31"/>
      <c r="C205" s="65"/>
      <c r="D205" s="65"/>
      <c r="E205" s="7"/>
    </row>
    <row r="206" spans="1:5" ht="12.75" customHeight="1">
      <c r="A206" s="8" t="s">
        <v>23</v>
      </c>
      <c r="B206" s="31">
        <v>281830</v>
      </c>
      <c r="C206" s="65">
        <v>299609.7</v>
      </c>
      <c r="D206" s="65">
        <v>299609.7</v>
      </c>
      <c r="E206" s="17">
        <f>D206/C206*100</f>
        <v>100</v>
      </c>
    </row>
    <row r="207" spans="1:5" ht="12.75" customHeight="1">
      <c r="A207" s="8" t="s">
        <v>40</v>
      </c>
      <c r="B207" s="31"/>
      <c r="C207" s="65"/>
      <c r="D207" s="65"/>
      <c r="E207" s="7"/>
    </row>
    <row r="208" spans="1:5" ht="12.75" customHeight="1">
      <c r="A208" s="8" t="s">
        <v>37</v>
      </c>
      <c r="B208" s="31"/>
      <c r="C208" s="65">
        <v>1442611.4</v>
      </c>
      <c r="D208" s="65">
        <v>1442611.4</v>
      </c>
      <c r="E208" s="17">
        <f aca="true" t="shared" si="11" ref="E208:E223">D208/C208*100</f>
        <v>100</v>
      </c>
    </row>
    <row r="209" spans="1:6" ht="12.75" customHeight="1">
      <c r="A209" s="8" t="s">
        <v>38</v>
      </c>
      <c r="B209" s="31"/>
      <c r="C209" s="65">
        <v>127708</v>
      </c>
      <c r="D209" s="65">
        <v>127617.3</v>
      </c>
      <c r="E209" s="17">
        <f t="shared" si="11"/>
        <v>99.92897860744824</v>
      </c>
      <c r="F209" s="1"/>
    </row>
    <row r="210" spans="1:5" ht="12.75" customHeight="1">
      <c r="A210" s="110" t="s">
        <v>39</v>
      </c>
      <c r="B210" s="114"/>
      <c r="C210" s="115">
        <v>2204439.6</v>
      </c>
      <c r="D210" s="115">
        <v>2204439.3</v>
      </c>
      <c r="E210" s="112">
        <f t="shared" si="11"/>
        <v>99.99998639109911</v>
      </c>
    </row>
    <row r="211" spans="1:5" ht="12.75" customHeight="1">
      <c r="A211" s="8" t="s">
        <v>48</v>
      </c>
      <c r="B211" s="31"/>
      <c r="C211" s="65">
        <v>1330</v>
      </c>
      <c r="D211" s="65">
        <v>1330</v>
      </c>
      <c r="E211" s="17">
        <f t="shared" si="11"/>
        <v>100</v>
      </c>
    </row>
    <row r="212" spans="1:5" ht="12.75" customHeight="1">
      <c r="A212" s="8" t="s">
        <v>107</v>
      </c>
      <c r="B212" s="31"/>
      <c r="C212" s="65">
        <v>4853.1</v>
      </c>
      <c r="D212" s="65">
        <v>4836.1</v>
      </c>
      <c r="E212" s="17">
        <f t="shared" si="11"/>
        <v>99.6497084337846</v>
      </c>
    </row>
    <row r="213" spans="1:5" ht="12.75" customHeight="1">
      <c r="A213" s="8" t="s">
        <v>162</v>
      </c>
      <c r="B213" s="31"/>
      <c r="C213" s="65">
        <v>34.7</v>
      </c>
      <c r="D213" s="65">
        <v>34.7</v>
      </c>
      <c r="E213" s="17">
        <f t="shared" si="11"/>
        <v>100</v>
      </c>
    </row>
    <row r="214" spans="1:5" ht="12.75" customHeight="1">
      <c r="A214" s="8" t="s">
        <v>130</v>
      </c>
      <c r="B214" s="31"/>
      <c r="C214" s="65">
        <v>29906.5</v>
      </c>
      <c r="D214" s="65">
        <v>29905.1</v>
      </c>
      <c r="E214" s="17">
        <f t="shared" si="11"/>
        <v>99.99531874341699</v>
      </c>
    </row>
    <row r="215" spans="1:5" ht="12.75" customHeight="1">
      <c r="A215" s="8" t="s">
        <v>131</v>
      </c>
      <c r="B215" s="31"/>
      <c r="C215" s="65">
        <v>115.1</v>
      </c>
      <c r="D215" s="65">
        <v>115.1</v>
      </c>
      <c r="E215" s="17">
        <f t="shared" si="11"/>
        <v>100</v>
      </c>
    </row>
    <row r="216" spans="1:5" ht="12.75" customHeight="1">
      <c r="A216" s="8" t="s">
        <v>132</v>
      </c>
      <c r="B216" s="31"/>
      <c r="C216" s="65">
        <v>746</v>
      </c>
      <c r="D216" s="65">
        <v>684.5</v>
      </c>
      <c r="E216" s="17">
        <f t="shared" si="11"/>
        <v>91.75603217158177</v>
      </c>
    </row>
    <row r="217" spans="1:5" ht="12.75" customHeight="1">
      <c r="A217" s="8" t="s">
        <v>163</v>
      </c>
      <c r="B217" s="31"/>
      <c r="C217" s="65">
        <v>791.1</v>
      </c>
      <c r="D217" s="65">
        <v>785</v>
      </c>
      <c r="E217" s="17">
        <f t="shared" si="11"/>
        <v>99.22892175451902</v>
      </c>
    </row>
    <row r="218" spans="1:5" ht="12.75" customHeight="1">
      <c r="A218" s="8" t="s">
        <v>164</v>
      </c>
      <c r="B218" s="31"/>
      <c r="C218" s="65">
        <v>395</v>
      </c>
      <c r="D218" s="65">
        <v>391.2</v>
      </c>
      <c r="E218" s="17">
        <f t="shared" si="11"/>
        <v>99.0379746835443</v>
      </c>
    </row>
    <row r="219" spans="1:5" ht="12.75" customHeight="1">
      <c r="A219" s="8" t="s">
        <v>165</v>
      </c>
      <c r="B219" s="31"/>
      <c r="C219" s="65">
        <v>4878</v>
      </c>
      <c r="D219" s="65">
        <v>4878</v>
      </c>
      <c r="E219" s="17">
        <f t="shared" si="11"/>
        <v>100</v>
      </c>
    </row>
    <row r="220" spans="1:5" ht="12.75" customHeight="1">
      <c r="A220" s="8" t="s">
        <v>166</v>
      </c>
      <c r="B220" s="31"/>
      <c r="C220" s="65">
        <v>50</v>
      </c>
      <c r="D220" s="65">
        <v>50</v>
      </c>
      <c r="E220" s="17">
        <f t="shared" si="11"/>
        <v>100</v>
      </c>
    </row>
    <row r="221" spans="1:5" ht="12.75" customHeight="1">
      <c r="A221" s="8" t="s">
        <v>167</v>
      </c>
      <c r="B221" s="31"/>
      <c r="C221" s="65">
        <v>1393</v>
      </c>
      <c r="D221" s="65">
        <v>1393</v>
      </c>
      <c r="E221" s="17">
        <f t="shared" si="11"/>
        <v>100</v>
      </c>
    </row>
    <row r="222" spans="1:5" ht="12.75" customHeight="1">
      <c r="A222" s="8" t="s">
        <v>168</v>
      </c>
      <c r="B222" s="31"/>
      <c r="C222" s="65">
        <v>265.9</v>
      </c>
      <c r="D222" s="65">
        <v>265.9</v>
      </c>
      <c r="E222" s="17">
        <f t="shared" si="11"/>
        <v>100</v>
      </c>
    </row>
    <row r="223" spans="1:5" ht="12.75" customHeight="1">
      <c r="A223" s="8" t="s">
        <v>169</v>
      </c>
      <c r="B223" s="31"/>
      <c r="C223" s="65">
        <v>41</v>
      </c>
      <c r="D223" s="65">
        <v>41</v>
      </c>
      <c r="E223" s="17">
        <f t="shared" si="11"/>
        <v>100</v>
      </c>
    </row>
    <row r="224" spans="1:5" ht="12.75" customHeight="1">
      <c r="A224" s="8" t="s">
        <v>68</v>
      </c>
      <c r="B224" s="31"/>
      <c r="C224" s="65">
        <v>323.9</v>
      </c>
      <c r="D224" s="65">
        <v>323.9</v>
      </c>
      <c r="E224" s="17">
        <f>D224/C224*100</f>
        <v>100</v>
      </c>
    </row>
    <row r="225" spans="1:5" ht="12.75" customHeight="1">
      <c r="A225" s="7" t="s">
        <v>13</v>
      </c>
      <c r="B225" s="31">
        <v>18980</v>
      </c>
      <c r="C225" s="65">
        <v>17922</v>
      </c>
      <c r="D225" s="65">
        <v>13510.9</v>
      </c>
      <c r="E225" s="19">
        <f>D225/C225*100</f>
        <v>75.38723356768217</v>
      </c>
    </row>
    <row r="226" spans="1:5" ht="12.75" customHeight="1">
      <c r="A226" s="7" t="s">
        <v>86</v>
      </c>
      <c r="B226" s="31"/>
      <c r="C226" s="65">
        <v>600</v>
      </c>
      <c r="D226" s="65">
        <v>600</v>
      </c>
      <c r="E226" s="19">
        <f>D226/C226*100</f>
        <v>100</v>
      </c>
    </row>
    <row r="227" spans="1:5" ht="12.75" customHeight="1">
      <c r="A227" s="7" t="s">
        <v>67</v>
      </c>
      <c r="B227" s="31"/>
      <c r="C227" s="65">
        <v>14060</v>
      </c>
      <c r="D227" s="65">
        <v>13888.3</v>
      </c>
      <c r="E227" s="17">
        <f>D227/C227*100</f>
        <v>98.77880512091038</v>
      </c>
    </row>
    <row r="228" spans="1:5" ht="15" customHeight="1">
      <c r="A228" s="51" t="s">
        <v>53</v>
      </c>
      <c r="B228" s="31"/>
      <c r="C228" s="82">
        <f>SUM(C230:C233)</f>
        <v>33389.2</v>
      </c>
      <c r="D228" s="82">
        <f>SUM(D230:D233)</f>
        <v>33382</v>
      </c>
      <c r="E228" s="83">
        <f>D228/C228*100</f>
        <v>99.97843614102764</v>
      </c>
    </row>
    <row r="229" spans="1:5" ht="10.5" customHeight="1">
      <c r="A229" s="6" t="s">
        <v>4</v>
      </c>
      <c r="B229" s="31"/>
      <c r="C229" s="66"/>
      <c r="D229" s="66"/>
      <c r="E229" s="17"/>
    </row>
    <row r="230" spans="1:5" ht="12.75" customHeight="1">
      <c r="A230" s="35" t="s">
        <v>64</v>
      </c>
      <c r="B230" s="34"/>
      <c r="C230" s="67">
        <v>23139</v>
      </c>
      <c r="D230" s="67">
        <v>23138.9</v>
      </c>
      <c r="E230" s="17">
        <f aca="true" t="shared" si="12" ref="E230:E235">D230/C230*100</f>
        <v>99.9995678292061</v>
      </c>
    </row>
    <row r="231" spans="1:5" ht="12.75" customHeight="1">
      <c r="A231" s="35" t="s">
        <v>83</v>
      </c>
      <c r="B231" s="34"/>
      <c r="C231" s="67">
        <v>2996.7</v>
      </c>
      <c r="D231" s="67">
        <v>2996.5</v>
      </c>
      <c r="E231" s="17">
        <f t="shared" si="12"/>
        <v>99.99332599192445</v>
      </c>
    </row>
    <row r="232" spans="1:5" ht="12.75" customHeight="1">
      <c r="A232" s="35" t="s">
        <v>130</v>
      </c>
      <c r="B232" s="34"/>
      <c r="C232" s="67">
        <v>1763.5</v>
      </c>
      <c r="D232" s="67">
        <v>1763.4</v>
      </c>
      <c r="E232" s="17">
        <f t="shared" si="12"/>
        <v>99.9943294584633</v>
      </c>
    </row>
    <row r="233" spans="1:5" ht="12.75" customHeight="1">
      <c r="A233" s="35" t="s">
        <v>67</v>
      </c>
      <c r="B233" s="34"/>
      <c r="C233" s="67">
        <v>5490</v>
      </c>
      <c r="D233" s="67">
        <v>5483.2</v>
      </c>
      <c r="E233" s="17">
        <f t="shared" si="12"/>
        <v>99.87613843351548</v>
      </c>
    </row>
    <row r="234" spans="1:5" ht="19.5" customHeight="1">
      <c r="A234" s="5" t="s">
        <v>24</v>
      </c>
      <c r="B234" s="11">
        <f>B235+B246</f>
        <v>220874</v>
      </c>
      <c r="C234" s="64">
        <f>C235+C246</f>
        <v>325636.3</v>
      </c>
      <c r="D234" s="64">
        <f>D235+D246</f>
        <v>325467.4</v>
      </c>
      <c r="E234" s="15">
        <f t="shared" si="12"/>
        <v>99.94813231817216</v>
      </c>
    </row>
    <row r="235" spans="1:5" ht="15" customHeight="1">
      <c r="A235" s="9" t="s">
        <v>52</v>
      </c>
      <c r="B235" s="13">
        <f>SUM(B237:B245)</f>
        <v>220874</v>
      </c>
      <c r="C235" s="70">
        <f>SUM(C237:C245)</f>
        <v>316807.7</v>
      </c>
      <c r="D235" s="70">
        <f>SUM(D237:D245)</f>
        <v>316739.10000000003</v>
      </c>
      <c r="E235" s="20">
        <f t="shared" si="12"/>
        <v>99.97834648589665</v>
      </c>
    </row>
    <row r="236" spans="1:5" ht="10.5" customHeight="1">
      <c r="A236" s="6" t="s">
        <v>4</v>
      </c>
      <c r="B236" s="11"/>
      <c r="C236" s="65"/>
      <c r="D236" s="64"/>
      <c r="E236" s="21"/>
    </row>
    <row r="237" spans="1:5" ht="12.75" customHeight="1">
      <c r="A237" s="8" t="s">
        <v>23</v>
      </c>
      <c r="B237" s="12">
        <v>177812</v>
      </c>
      <c r="C237" s="65">
        <v>185122.6</v>
      </c>
      <c r="D237" s="65">
        <v>185122.6</v>
      </c>
      <c r="E237" s="19">
        <f aca="true" t="shared" si="13" ref="E237:E246">D237/C237*100</f>
        <v>100</v>
      </c>
    </row>
    <row r="238" spans="1:5" ht="12.75" customHeight="1">
      <c r="A238" s="8" t="s">
        <v>170</v>
      </c>
      <c r="B238" s="12">
        <v>8760</v>
      </c>
      <c r="C238" s="65">
        <v>62448.9</v>
      </c>
      <c r="D238" s="65">
        <v>62448.8</v>
      </c>
      <c r="E238" s="19">
        <f t="shared" si="13"/>
        <v>99.99983986907695</v>
      </c>
    </row>
    <row r="239" spans="1:5" ht="12.75" customHeight="1">
      <c r="A239" s="8" t="s">
        <v>108</v>
      </c>
      <c r="B239" s="12"/>
      <c r="C239" s="65">
        <v>50000</v>
      </c>
      <c r="D239" s="65">
        <v>50000</v>
      </c>
      <c r="E239" s="19">
        <f t="shared" si="13"/>
        <v>100</v>
      </c>
    </row>
    <row r="240" spans="1:5" ht="12.75" customHeight="1">
      <c r="A240" s="8" t="s">
        <v>68</v>
      </c>
      <c r="B240" s="12"/>
      <c r="C240" s="65">
        <v>12.4</v>
      </c>
      <c r="D240" s="65">
        <v>12.4</v>
      </c>
      <c r="E240" s="19">
        <f t="shared" si="13"/>
        <v>100</v>
      </c>
    </row>
    <row r="241" spans="1:5" ht="12.75" customHeight="1">
      <c r="A241" s="8" t="s">
        <v>63</v>
      </c>
      <c r="B241" s="12"/>
      <c r="C241" s="72">
        <v>2155.5</v>
      </c>
      <c r="D241" s="65">
        <v>2155.5</v>
      </c>
      <c r="E241" s="17">
        <f t="shared" si="13"/>
        <v>100</v>
      </c>
    </row>
    <row r="242" spans="1:5" ht="12.75" customHeight="1">
      <c r="A242" s="8" t="s">
        <v>172</v>
      </c>
      <c r="B242" s="12"/>
      <c r="C242" s="72">
        <v>403.7</v>
      </c>
      <c r="D242" s="65">
        <v>403.7</v>
      </c>
      <c r="E242" s="19">
        <f t="shared" si="13"/>
        <v>100</v>
      </c>
    </row>
    <row r="243" spans="1:5" ht="12.75" customHeight="1">
      <c r="A243" s="8" t="s">
        <v>133</v>
      </c>
      <c r="B243" s="12"/>
      <c r="C243" s="72">
        <v>94</v>
      </c>
      <c r="D243" s="65">
        <v>94</v>
      </c>
      <c r="E243" s="19">
        <f t="shared" si="13"/>
        <v>100</v>
      </c>
    </row>
    <row r="244" spans="1:5" ht="12.75" customHeight="1">
      <c r="A244" s="8" t="s">
        <v>171</v>
      </c>
      <c r="B244" s="12"/>
      <c r="C244" s="72">
        <v>1000</v>
      </c>
      <c r="D244" s="65">
        <v>1000</v>
      </c>
      <c r="E244" s="19">
        <f t="shared" si="13"/>
        <v>100</v>
      </c>
    </row>
    <row r="245" spans="1:5" ht="12.75" customHeight="1">
      <c r="A245" s="7" t="s">
        <v>13</v>
      </c>
      <c r="B245" s="31">
        <v>34302</v>
      </c>
      <c r="C245" s="65">
        <v>15570.6</v>
      </c>
      <c r="D245" s="65">
        <v>15502.1</v>
      </c>
      <c r="E245" s="19">
        <f t="shared" si="13"/>
        <v>99.56006833391135</v>
      </c>
    </row>
    <row r="246" spans="1:5" ht="15" customHeight="1">
      <c r="A246" s="9" t="s">
        <v>53</v>
      </c>
      <c r="B246" s="13"/>
      <c r="C246" s="70">
        <f>SUM(C248:C251)</f>
        <v>8828.6</v>
      </c>
      <c r="D246" s="70">
        <f>SUM(D248:D251)</f>
        <v>8728.3</v>
      </c>
      <c r="E246" s="20">
        <f t="shared" si="13"/>
        <v>98.86391953424098</v>
      </c>
    </row>
    <row r="247" spans="1:5" ht="10.5" customHeight="1">
      <c r="A247" s="6" t="s">
        <v>4</v>
      </c>
      <c r="B247" s="31"/>
      <c r="C247" s="65"/>
      <c r="D247" s="65"/>
      <c r="E247" s="21"/>
    </row>
    <row r="248" spans="1:5" ht="12.75" customHeight="1">
      <c r="A248" s="8" t="s">
        <v>79</v>
      </c>
      <c r="B248" s="12"/>
      <c r="C248" s="65">
        <v>200.6</v>
      </c>
      <c r="D248" s="68">
        <v>200.6</v>
      </c>
      <c r="E248" s="19">
        <f aca="true" t="shared" si="14" ref="E248:E253">D248/C248*100</f>
        <v>100</v>
      </c>
    </row>
    <row r="249" spans="1:5" ht="12.75" customHeight="1">
      <c r="A249" s="8" t="s">
        <v>83</v>
      </c>
      <c r="B249" s="12"/>
      <c r="C249" s="72">
        <v>4114</v>
      </c>
      <c r="D249" s="65">
        <v>4114</v>
      </c>
      <c r="E249" s="19">
        <f t="shared" si="14"/>
        <v>100</v>
      </c>
    </row>
    <row r="250" spans="1:5" ht="12.75" customHeight="1">
      <c r="A250" s="8" t="s">
        <v>64</v>
      </c>
      <c r="B250" s="12"/>
      <c r="C250" s="72">
        <v>1514</v>
      </c>
      <c r="D250" s="65">
        <v>1413.7</v>
      </c>
      <c r="E250" s="19">
        <f t="shared" si="14"/>
        <v>93.37516512549537</v>
      </c>
    </row>
    <row r="251" spans="1:5" ht="12.75" customHeight="1">
      <c r="A251" s="8" t="s">
        <v>173</v>
      </c>
      <c r="B251" s="12"/>
      <c r="C251" s="72">
        <v>3000</v>
      </c>
      <c r="D251" s="65">
        <v>3000</v>
      </c>
      <c r="E251" s="19">
        <f t="shared" si="14"/>
        <v>100</v>
      </c>
    </row>
    <row r="252" spans="1:5" ht="19.5" customHeight="1">
      <c r="A252" s="5" t="s">
        <v>25</v>
      </c>
      <c r="B252" s="11">
        <f>B253</f>
        <v>84468</v>
      </c>
      <c r="C252" s="64">
        <f>C253+C263</f>
        <v>210276</v>
      </c>
      <c r="D252" s="64">
        <f>D253+D263</f>
        <v>210183.09999999998</v>
      </c>
      <c r="E252" s="22">
        <f t="shared" si="14"/>
        <v>99.95581996994424</v>
      </c>
    </row>
    <row r="253" spans="1:5" ht="15" customHeight="1">
      <c r="A253" s="9" t="s">
        <v>52</v>
      </c>
      <c r="B253" s="13">
        <f>SUM(B255:B262)</f>
        <v>84468</v>
      </c>
      <c r="C253" s="70">
        <f>SUM(C255:C262)</f>
        <v>129347.5</v>
      </c>
      <c r="D253" s="70">
        <f>SUM(D255:D262)</f>
        <v>129254.59999999999</v>
      </c>
      <c r="E253" s="20">
        <f t="shared" si="14"/>
        <v>99.92817797019656</v>
      </c>
    </row>
    <row r="254" spans="1:5" ht="10.5" customHeight="1">
      <c r="A254" s="6" t="s">
        <v>4</v>
      </c>
      <c r="B254" s="31"/>
      <c r="C254" s="65"/>
      <c r="D254" s="65"/>
      <c r="E254" s="21"/>
    </row>
    <row r="255" spans="1:5" ht="12.75" customHeight="1">
      <c r="A255" s="8" t="s">
        <v>23</v>
      </c>
      <c r="B255" s="31">
        <v>84468</v>
      </c>
      <c r="C255" s="65">
        <v>94822.6</v>
      </c>
      <c r="D255" s="65">
        <v>94822.6</v>
      </c>
      <c r="E255" s="19">
        <f aca="true" t="shared" si="15" ref="E255:E271">D255/C255*100</f>
        <v>100</v>
      </c>
    </row>
    <row r="256" spans="1:5" ht="12.75" customHeight="1">
      <c r="A256" s="8" t="s">
        <v>13</v>
      </c>
      <c r="B256" s="31"/>
      <c r="C256" s="65">
        <v>11989.5</v>
      </c>
      <c r="D256" s="65">
        <v>11907.4</v>
      </c>
      <c r="E256" s="19">
        <f t="shared" si="15"/>
        <v>99.31523416322615</v>
      </c>
    </row>
    <row r="257" spans="1:5" ht="12.75" customHeight="1">
      <c r="A257" s="8" t="s">
        <v>86</v>
      </c>
      <c r="B257" s="31"/>
      <c r="C257" s="65">
        <v>10556.9</v>
      </c>
      <c r="D257" s="65">
        <v>10556.9</v>
      </c>
      <c r="E257" s="19">
        <f t="shared" si="15"/>
        <v>100</v>
      </c>
    </row>
    <row r="258" spans="1:5" ht="12.75" customHeight="1">
      <c r="A258" s="8" t="s">
        <v>174</v>
      </c>
      <c r="B258" s="31"/>
      <c r="C258" s="65">
        <v>100</v>
      </c>
      <c r="D258" s="65">
        <v>100</v>
      </c>
      <c r="E258" s="19">
        <f t="shared" si="15"/>
        <v>100</v>
      </c>
    </row>
    <row r="259" spans="1:5" ht="12.75" customHeight="1">
      <c r="A259" s="8" t="s">
        <v>134</v>
      </c>
      <c r="B259" s="31"/>
      <c r="C259" s="65">
        <v>364</v>
      </c>
      <c r="D259" s="65">
        <v>364</v>
      </c>
      <c r="E259" s="19">
        <f t="shared" si="15"/>
        <v>100</v>
      </c>
    </row>
    <row r="260" spans="1:5" ht="12.75" customHeight="1">
      <c r="A260" s="8" t="s">
        <v>68</v>
      </c>
      <c r="B260" s="31"/>
      <c r="C260" s="65">
        <v>64.5</v>
      </c>
      <c r="D260" s="65">
        <v>64.5</v>
      </c>
      <c r="E260" s="19">
        <f>D260/C260*100</f>
        <v>100</v>
      </c>
    </row>
    <row r="261" spans="1:5" ht="12.75" customHeight="1">
      <c r="A261" s="8" t="s">
        <v>84</v>
      </c>
      <c r="B261" s="12"/>
      <c r="C261" s="68">
        <v>30</v>
      </c>
      <c r="D261" s="68">
        <v>30</v>
      </c>
      <c r="E261" s="17">
        <f>D261/C261*100</f>
        <v>100</v>
      </c>
    </row>
    <row r="262" spans="1:5" ht="12.75" customHeight="1">
      <c r="A262" s="113" t="s">
        <v>67</v>
      </c>
      <c r="B262" s="114"/>
      <c r="C262" s="115">
        <v>11420</v>
      </c>
      <c r="D262" s="115">
        <v>11409.2</v>
      </c>
      <c r="E262" s="109">
        <f t="shared" si="15"/>
        <v>99.90542907180387</v>
      </c>
    </row>
    <row r="263" spans="1:5" ht="18" customHeight="1">
      <c r="A263" s="9" t="s">
        <v>53</v>
      </c>
      <c r="B263" s="13"/>
      <c r="C263" s="70">
        <f>C266+C265</f>
        <v>80928.5</v>
      </c>
      <c r="D263" s="70">
        <f>D266+D265</f>
        <v>80928.5</v>
      </c>
      <c r="E263" s="20">
        <f t="shared" si="15"/>
        <v>100</v>
      </c>
    </row>
    <row r="264" spans="1:5" ht="10.5" customHeight="1">
      <c r="A264" s="6" t="s">
        <v>4</v>
      </c>
      <c r="B264" s="31"/>
      <c r="C264" s="65"/>
      <c r="D264" s="65"/>
      <c r="E264" s="21"/>
    </row>
    <row r="265" spans="1:5" ht="12.75" customHeight="1">
      <c r="A265" s="8" t="s">
        <v>136</v>
      </c>
      <c r="B265" s="31"/>
      <c r="C265" s="65">
        <v>200</v>
      </c>
      <c r="D265" s="65">
        <v>200</v>
      </c>
      <c r="E265" s="17">
        <f>D265/C265*100</f>
        <v>100</v>
      </c>
    </row>
    <row r="266" spans="1:5" ht="12.75" customHeight="1">
      <c r="A266" s="8" t="s">
        <v>84</v>
      </c>
      <c r="B266" s="12"/>
      <c r="C266" s="68">
        <v>80728.5</v>
      </c>
      <c r="D266" s="68">
        <v>80728.5</v>
      </c>
      <c r="E266" s="17">
        <f>D266/C266*100</f>
        <v>100</v>
      </c>
    </row>
    <row r="267" spans="1:5" ht="21.75" customHeight="1">
      <c r="A267" s="5" t="s">
        <v>56</v>
      </c>
      <c r="B267" s="11">
        <v>4360</v>
      </c>
      <c r="C267" s="64">
        <f>C269</f>
        <v>4360</v>
      </c>
      <c r="D267" s="64">
        <f>D269</f>
        <v>4360</v>
      </c>
      <c r="E267" s="15">
        <f t="shared" si="15"/>
        <v>100</v>
      </c>
    </row>
    <row r="268" spans="1:5" ht="10.5" customHeight="1">
      <c r="A268" s="6" t="s">
        <v>4</v>
      </c>
      <c r="B268" s="31"/>
      <c r="C268" s="65"/>
      <c r="D268" s="65"/>
      <c r="E268" s="21"/>
    </row>
    <row r="269" spans="1:5" ht="12.75" customHeight="1">
      <c r="A269" s="8" t="s">
        <v>86</v>
      </c>
      <c r="B269" s="12">
        <v>4360</v>
      </c>
      <c r="C269" s="68">
        <v>4360</v>
      </c>
      <c r="D269" s="68">
        <v>4360</v>
      </c>
      <c r="E269" s="17">
        <f>D269/C269*100</f>
        <v>100</v>
      </c>
    </row>
    <row r="270" spans="1:5" ht="19.5" customHeight="1">
      <c r="A270" s="5" t="s">
        <v>26</v>
      </c>
      <c r="B270" s="11">
        <f>B271+B282</f>
        <v>320547</v>
      </c>
      <c r="C270" s="64">
        <f>C271+C282</f>
        <v>429420.00000000006</v>
      </c>
      <c r="D270" s="64">
        <f>D271+D282</f>
        <v>420575.70000000007</v>
      </c>
      <c r="E270" s="22">
        <f t="shared" si="15"/>
        <v>97.9404079921755</v>
      </c>
    </row>
    <row r="271" spans="1:5" ht="15" customHeight="1">
      <c r="A271" s="9" t="s">
        <v>52</v>
      </c>
      <c r="B271" s="13">
        <f>SUM(B273:B281)</f>
        <v>320547</v>
      </c>
      <c r="C271" s="70">
        <f>SUM(C273:C281)</f>
        <v>424990.00000000006</v>
      </c>
      <c r="D271" s="70">
        <f>SUM(D273:D281)</f>
        <v>416265.70000000007</v>
      </c>
      <c r="E271" s="20">
        <f t="shared" si="15"/>
        <v>97.94717522765242</v>
      </c>
    </row>
    <row r="272" spans="1:5" ht="10.5" customHeight="1">
      <c r="A272" s="6" t="s">
        <v>4</v>
      </c>
      <c r="B272" s="31"/>
      <c r="C272" s="65"/>
      <c r="D272" s="65"/>
      <c r="E272" s="21"/>
    </row>
    <row r="273" spans="1:5" ht="12.75" customHeight="1">
      <c r="A273" s="7" t="s">
        <v>27</v>
      </c>
      <c r="B273" s="31">
        <v>314057</v>
      </c>
      <c r="C273" s="65">
        <v>330996</v>
      </c>
      <c r="D273" s="65">
        <v>330996</v>
      </c>
      <c r="E273" s="19">
        <f aca="true" t="shared" si="16" ref="E273:E282">D273/C273*100</f>
        <v>100</v>
      </c>
    </row>
    <row r="274" spans="1:5" ht="12.75" customHeight="1">
      <c r="A274" s="8" t="s">
        <v>86</v>
      </c>
      <c r="B274" s="12"/>
      <c r="C274" s="68">
        <v>10053.4</v>
      </c>
      <c r="D274" s="68">
        <v>10013.4</v>
      </c>
      <c r="E274" s="17">
        <f t="shared" si="16"/>
        <v>99.60212465434579</v>
      </c>
    </row>
    <row r="275" spans="1:5" ht="12.75" customHeight="1">
      <c r="A275" s="7" t="s">
        <v>13</v>
      </c>
      <c r="B275" s="31">
        <v>6490</v>
      </c>
      <c r="C275" s="65">
        <v>8449.5</v>
      </c>
      <c r="D275" s="65">
        <v>3405.7</v>
      </c>
      <c r="E275" s="17">
        <f t="shared" si="16"/>
        <v>40.30652701343275</v>
      </c>
    </row>
    <row r="276" spans="1:5" ht="12.75" customHeight="1">
      <c r="A276" s="7" t="s">
        <v>175</v>
      </c>
      <c r="B276" s="31"/>
      <c r="C276" s="65">
        <v>2000</v>
      </c>
      <c r="D276" s="65">
        <v>2000</v>
      </c>
      <c r="E276" s="17">
        <f t="shared" si="16"/>
        <v>100</v>
      </c>
    </row>
    <row r="277" spans="1:5" ht="12.75" customHeight="1">
      <c r="A277" s="7" t="s">
        <v>109</v>
      </c>
      <c r="B277" s="31"/>
      <c r="C277" s="65">
        <v>48670.4</v>
      </c>
      <c r="D277" s="65">
        <v>48670.4</v>
      </c>
      <c r="E277" s="17">
        <f t="shared" si="16"/>
        <v>100</v>
      </c>
    </row>
    <row r="278" spans="1:5" ht="12.75" customHeight="1">
      <c r="A278" s="7" t="s">
        <v>137</v>
      </c>
      <c r="B278" s="31"/>
      <c r="C278" s="65">
        <v>2550.4</v>
      </c>
      <c r="D278" s="65">
        <v>1583</v>
      </c>
      <c r="E278" s="19">
        <f t="shared" si="16"/>
        <v>62.06869510664994</v>
      </c>
    </row>
    <row r="279" spans="1:5" ht="12.75" customHeight="1">
      <c r="A279" s="7" t="s">
        <v>176</v>
      </c>
      <c r="B279" s="31"/>
      <c r="C279" s="65">
        <v>2332.3</v>
      </c>
      <c r="D279" s="65">
        <v>830.9</v>
      </c>
      <c r="E279" s="19">
        <f t="shared" si="16"/>
        <v>35.62577712987179</v>
      </c>
    </row>
    <row r="280" spans="1:5" ht="12.75" customHeight="1">
      <c r="A280" s="8" t="s">
        <v>68</v>
      </c>
      <c r="B280" s="31"/>
      <c r="C280" s="65">
        <v>68</v>
      </c>
      <c r="D280" s="65">
        <v>68</v>
      </c>
      <c r="E280" s="19">
        <f t="shared" si="16"/>
        <v>100</v>
      </c>
    </row>
    <row r="281" spans="1:5" ht="12.75" customHeight="1">
      <c r="A281" s="7" t="s">
        <v>67</v>
      </c>
      <c r="B281" s="31"/>
      <c r="C281" s="65">
        <v>19870</v>
      </c>
      <c r="D281" s="65">
        <v>18698.3</v>
      </c>
      <c r="E281" s="17">
        <f t="shared" si="16"/>
        <v>94.10317060895822</v>
      </c>
    </row>
    <row r="282" spans="1:5" ht="12.75" customHeight="1">
      <c r="A282" s="9" t="s">
        <v>53</v>
      </c>
      <c r="B282" s="13"/>
      <c r="C282" s="70">
        <f>SUM(C284:C287)</f>
        <v>4430</v>
      </c>
      <c r="D282" s="70">
        <f>SUM(D284:D287)</f>
        <v>4310</v>
      </c>
      <c r="E282" s="20">
        <f t="shared" si="16"/>
        <v>97.29119638826185</v>
      </c>
    </row>
    <row r="283" spans="1:5" ht="10.5" customHeight="1">
      <c r="A283" s="6" t="s">
        <v>4</v>
      </c>
      <c r="B283" s="31"/>
      <c r="C283" s="65"/>
      <c r="D283" s="65"/>
      <c r="E283" s="21"/>
    </row>
    <row r="284" spans="1:5" ht="12.75" customHeight="1">
      <c r="A284" s="8" t="s">
        <v>135</v>
      </c>
      <c r="B284" s="31"/>
      <c r="C284" s="65">
        <v>633.4</v>
      </c>
      <c r="D284" s="65">
        <v>633.4</v>
      </c>
      <c r="E284" s="17">
        <f>D284/C284*100</f>
        <v>100</v>
      </c>
    </row>
    <row r="285" spans="1:5" ht="12.75" customHeight="1">
      <c r="A285" s="8" t="s">
        <v>64</v>
      </c>
      <c r="B285" s="31"/>
      <c r="C285" s="65">
        <v>130</v>
      </c>
      <c r="D285" s="65">
        <v>130</v>
      </c>
      <c r="E285" s="17">
        <f>D285/C285*100</f>
        <v>100</v>
      </c>
    </row>
    <row r="286" spans="1:5" ht="12.75" customHeight="1">
      <c r="A286" s="8" t="s">
        <v>136</v>
      </c>
      <c r="B286" s="12"/>
      <c r="C286" s="68">
        <v>346.7</v>
      </c>
      <c r="D286" s="68">
        <v>226.7</v>
      </c>
      <c r="E286" s="17">
        <f>D286/C286*100</f>
        <v>65.38794346697433</v>
      </c>
    </row>
    <row r="287" spans="1:5" ht="12.75" customHeight="1">
      <c r="A287" s="8" t="s">
        <v>84</v>
      </c>
      <c r="B287" s="12"/>
      <c r="C287" s="68">
        <v>3319.9</v>
      </c>
      <c r="D287" s="68">
        <v>3319.9</v>
      </c>
      <c r="E287" s="17">
        <f>D287/C287*100</f>
        <v>100</v>
      </c>
    </row>
    <row r="288" spans="1:5" ht="19.5" customHeight="1">
      <c r="A288" s="5" t="s">
        <v>28</v>
      </c>
      <c r="B288" s="11">
        <f>B289</f>
        <v>6060</v>
      </c>
      <c r="C288" s="64">
        <f>C289</f>
        <v>0</v>
      </c>
      <c r="D288" s="64">
        <f>D289</f>
        <v>0</v>
      </c>
      <c r="E288" s="15">
        <v>0</v>
      </c>
    </row>
    <row r="289" spans="1:5" ht="15" customHeight="1">
      <c r="A289" s="9" t="s">
        <v>52</v>
      </c>
      <c r="B289" s="13">
        <f>SUM(B291:B291)</f>
        <v>6060</v>
      </c>
      <c r="C289" s="70">
        <f>SUM(C291:C291)</f>
        <v>0</v>
      </c>
      <c r="D289" s="70">
        <f>SUM(D291:D291)</f>
        <v>0</v>
      </c>
      <c r="E289" s="20">
        <v>0</v>
      </c>
    </row>
    <row r="290" spans="1:5" ht="10.5" customHeight="1">
      <c r="A290" s="6" t="s">
        <v>4</v>
      </c>
      <c r="B290" s="11"/>
      <c r="C290" s="65"/>
      <c r="D290" s="64"/>
      <c r="E290" s="22"/>
    </row>
    <row r="291" spans="1:5" ht="12.75" customHeight="1">
      <c r="A291" s="8" t="s">
        <v>13</v>
      </c>
      <c r="B291" s="12">
        <v>6060</v>
      </c>
      <c r="C291" s="68">
        <v>0</v>
      </c>
      <c r="D291" s="68">
        <v>0</v>
      </c>
      <c r="E291" s="19">
        <v>0</v>
      </c>
    </row>
    <row r="292" spans="1:5" ht="19.5" customHeight="1">
      <c r="A292" s="5" t="s">
        <v>110</v>
      </c>
      <c r="B292" s="11">
        <f>B293+B302</f>
        <v>2940</v>
      </c>
      <c r="C292" s="64">
        <f>C293+C302</f>
        <v>80093</v>
      </c>
      <c r="D292" s="64">
        <f>D293+D302</f>
        <v>76218</v>
      </c>
      <c r="E292" s="22">
        <f>D292/C292*100</f>
        <v>95.16187432110172</v>
      </c>
    </row>
    <row r="293" spans="1:5" ht="15" customHeight="1">
      <c r="A293" s="9" t="s">
        <v>52</v>
      </c>
      <c r="B293" s="13">
        <f>B295</f>
        <v>2940</v>
      </c>
      <c r="C293" s="70">
        <f>SUM(C295:C301)</f>
        <v>51324.2</v>
      </c>
      <c r="D293" s="70">
        <f>SUM(D295:D301)</f>
        <v>49829.3</v>
      </c>
      <c r="E293" s="20">
        <f>D293/C293*100</f>
        <v>97.08733891614483</v>
      </c>
    </row>
    <row r="294" spans="1:5" ht="10.5" customHeight="1">
      <c r="A294" s="6" t="s">
        <v>4</v>
      </c>
      <c r="B294" s="11"/>
      <c r="C294" s="65"/>
      <c r="D294" s="64"/>
      <c r="E294" s="22"/>
    </row>
    <row r="295" spans="1:5" ht="12.75" customHeight="1">
      <c r="A295" s="7" t="s">
        <v>13</v>
      </c>
      <c r="B295" s="12">
        <v>2940</v>
      </c>
      <c r="C295" s="65">
        <v>4515.5</v>
      </c>
      <c r="D295" s="68">
        <v>4504.5</v>
      </c>
      <c r="E295" s="17">
        <f aca="true" t="shared" si="17" ref="E295:E302">D295/C295*100</f>
        <v>99.7563946406821</v>
      </c>
    </row>
    <row r="296" spans="1:5" ht="12.75" customHeight="1">
      <c r="A296" s="7" t="s">
        <v>86</v>
      </c>
      <c r="B296" s="12"/>
      <c r="C296" s="65">
        <v>50</v>
      </c>
      <c r="D296" s="68">
        <v>50</v>
      </c>
      <c r="E296" s="17">
        <f t="shared" si="17"/>
        <v>100</v>
      </c>
    </row>
    <row r="297" spans="1:5" ht="12.75" customHeight="1">
      <c r="A297" s="7" t="s">
        <v>177</v>
      </c>
      <c r="B297" s="12"/>
      <c r="C297" s="65">
        <v>31250</v>
      </c>
      <c r="D297" s="68">
        <v>31101.3</v>
      </c>
      <c r="E297" s="17">
        <f t="shared" si="17"/>
        <v>99.52416</v>
      </c>
    </row>
    <row r="298" spans="1:5" ht="12.75" customHeight="1">
      <c r="A298" s="7" t="s">
        <v>178</v>
      </c>
      <c r="B298" s="12"/>
      <c r="C298" s="65">
        <v>2641.6</v>
      </c>
      <c r="D298" s="68">
        <v>2641.6</v>
      </c>
      <c r="E298" s="17">
        <f t="shared" si="17"/>
        <v>100</v>
      </c>
    </row>
    <row r="299" spans="1:5" ht="12.75" customHeight="1">
      <c r="A299" s="7" t="s">
        <v>111</v>
      </c>
      <c r="B299" s="12"/>
      <c r="C299" s="65">
        <v>300</v>
      </c>
      <c r="D299" s="68">
        <v>300</v>
      </c>
      <c r="E299" s="17">
        <f t="shared" si="17"/>
        <v>100</v>
      </c>
    </row>
    <row r="300" spans="1:5" ht="12.75" customHeight="1">
      <c r="A300" s="7" t="s">
        <v>138</v>
      </c>
      <c r="B300" s="12"/>
      <c r="C300" s="65">
        <v>15.1</v>
      </c>
      <c r="D300" s="68">
        <v>15.1</v>
      </c>
      <c r="E300" s="17">
        <f t="shared" si="17"/>
        <v>100</v>
      </c>
    </row>
    <row r="301" spans="1:5" ht="12.75" customHeight="1">
      <c r="A301" s="7" t="s">
        <v>67</v>
      </c>
      <c r="B301" s="31"/>
      <c r="C301" s="65">
        <v>12552</v>
      </c>
      <c r="D301" s="65">
        <v>11216.8</v>
      </c>
      <c r="E301" s="19">
        <f t="shared" si="17"/>
        <v>89.36265137029955</v>
      </c>
    </row>
    <row r="302" spans="1:5" ht="15" customHeight="1">
      <c r="A302" s="9" t="s">
        <v>53</v>
      </c>
      <c r="B302" s="13"/>
      <c r="C302" s="70">
        <f>SUM(C304:C306)</f>
        <v>28768.8</v>
      </c>
      <c r="D302" s="70">
        <f>SUM(D304:D306)</f>
        <v>26388.7</v>
      </c>
      <c r="E302" s="20">
        <f t="shared" si="17"/>
        <v>91.72680125691723</v>
      </c>
    </row>
    <row r="303" spans="1:5" ht="10.5" customHeight="1">
      <c r="A303" s="6" t="s">
        <v>4</v>
      </c>
      <c r="B303" s="31"/>
      <c r="C303" s="65"/>
      <c r="D303" s="65"/>
      <c r="E303" s="21"/>
    </row>
    <row r="304" spans="1:5" ht="12.75" customHeight="1">
      <c r="A304" s="8" t="s">
        <v>64</v>
      </c>
      <c r="B304" s="31"/>
      <c r="C304" s="65">
        <v>2186.8</v>
      </c>
      <c r="D304" s="65">
        <v>2167.8</v>
      </c>
      <c r="E304" s="19">
        <f>D304/C304*100</f>
        <v>99.13115053960124</v>
      </c>
    </row>
    <row r="305" spans="1:5" ht="12.75" customHeight="1">
      <c r="A305" s="8" t="s">
        <v>177</v>
      </c>
      <c r="B305" s="31"/>
      <c r="C305" s="65">
        <v>13750</v>
      </c>
      <c r="D305" s="65">
        <v>12821.6</v>
      </c>
      <c r="E305" s="19">
        <f>D305/C305*100</f>
        <v>93.24799999999999</v>
      </c>
    </row>
    <row r="306" spans="1:5" ht="12.75" customHeight="1">
      <c r="A306" s="7" t="s">
        <v>67</v>
      </c>
      <c r="B306" s="31"/>
      <c r="C306" s="65">
        <v>12832</v>
      </c>
      <c r="D306" s="65">
        <v>11399.3</v>
      </c>
      <c r="E306" s="19">
        <f>D306/C306*100</f>
        <v>88.8349438902743</v>
      </c>
    </row>
    <row r="307" spans="1:5" ht="19.5" customHeight="1">
      <c r="A307" s="5" t="s">
        <v>29</v>
      </c>
      <c r="B307" s="11">
        <f>B308+B314</f>
        <v>465143</v>
      </c>
      <c r="C307" s="64">
        <f>C308</f>
        <v>33572.3</v>
      </c>
      <c r="D307" s="64">
        <f>D308</f>
        <v>33036.299999999996</v>
      </c>
      <c r="E307" s="22">
        <f>D307/C307*100</f>
        <v>98.4034456977925</v>
      </c>
    </row>
    <row r="308" spans="1:5" ht="15" customHeight="1">
      <c r="A308" s="9" t="s">
        <v>52</v>
      </c>
      <c r="B308" s="13">
        <f>SUM(B310:B313)</f>
        <v>156385</v>
      </c>
      <c r="C308" s="70">
        <f>SUM(C310:C313)</f>
        <v>33572.3</v>
      </c>
      <c r="D308" s="70">
        <f>SUM(D310:D313)</f>
        <v>33036.299999999996</v>
      </c>
      <c r="E308" s="20">
        <f>D308/C308*100</f>
        <v>98.4034456977925</v>
      </c>
    </row>
    <row r="309" spans="1:5" ht="10.5" customHeight="1">
      <c r="A309" s="6" t="s">
        <v>4</v>
      </c>
      <c r="B309" s="11"/>
      <c r="C309" s="64"/>
      <c r="D309" s="64"/>
      <c r="E309" s="22"/>
    </row>
    <row r="310" spans="1:5" ht="12.75" customHeight="1">
      <c r="A310" s="7" t="s">
        <v>50</v>
      </c>
      <c r="B310" s="31">
        <v>156385</v>
      </c>
      <c r="C310" s="65">
        <v>476.3</v>
      </c>
      <c r="D310" s="65">
        <v>0</v>
      </c>
      <c r="E310" s="84">
        <v>0</v>
      </c>
    </row>
    <row r="311" spans="1:5" ht="12.75" customHeight="1">
      <c r="A311" s="7" t="s">
        <v>57</v>
      </c>
      <c r="B311" s="31"/>
      <c r="C311" s="65">
        <v>7760.1</v>
      </c>
      <c r="D311" s="65">
        <v>7760.1</v>
      </c>
      <c r="E311" s="84">
        <f>D311/C311*100</f>
        <v>100</v>
      </c>
    </row>
    <row r="312" spans="1:5" ht="12.75" customHeight="1">
      <c r="A312" s="8" t="s">
        <v>49</v>
      </c>
      <c r="B312" s="31"/>
      <c r="C312" s="65">
        <v>25335.9</v>
      </c>
      <c r="D312" s="65">
        <v>25327.5</v>
      </c>
      <c r="E312" s="84">
        <f>D312/C312*100</f>
        <v>99.9668454643411</v>
      </c>
    </row>
    <row r="313" spans="1:5" ht="12.75" customHeight="1">
      <c r="A313" s="113" t="s">
        <v>51</v>
      </c>
      <c r="B313" s="114"/>
      <c r="C313" s="115"/>
      <c r="D313" s="108">
        <v>-51.3</v>
      </c>
      <c r="E313" s="119" t="s">
        <v>58</v>
      </c>
    </row>
    <row r="314" spans="1:5" ht="15" customHeight="1">
      <c r="A314" s="9" t="s">
        <v>53</v>
      </c>
      <c r="B314" s="13">
        <f>B316</f>
        <v>308758</v>
      </c>
      <c r="C314" s="70">
        <f>C316</f>
        <v>0</v>
      </c>
      <c r="D314" s="70"/>
      <c r="E314" s="20"/>
    </row>
    <row r="315" spans="1:5" ht="10.5" customHeight="1">
      <c r="A315" s="6" t="s">
        <v>4</v>
      </c>
      <c r="B315" s="31"/>
      <c r="C315" s="65"/>
      <c r="D315" s="65"/>
      <c r="E315" s="21"/>
    </row>
    <row r="316" spans="1:5" ht="12.75" customHeight="1">
      <c r="A316" s="8" t="s">
        <v>112</v>
      </c>
      <c r="B316" s="31">
        <v>308758</v>
      </c>
      <c r="C316" s="65">
        <v>0</v>
      </c>
      <c r="D316" s="65"/>
      <c r="E316" s="19"/>
    </row>
    <row r="317" spans="1:5" ht="21.75" customHeight="1">
      <c r="A317" s="5" t="s">
        <v>69</v>
      </c>
      <c r="B317" s="11">
        <f>B322+B324+B327+B331+B334+B340+B343+B347</f>
        <v>123121</v>
      </c>
      <c r="C317" s="64">
        <f>C322+C324+C327+C331+C334+C340+C343+C347+C329</f>
        <v>718248.3</v>
      </c>
      <c r="D317" s="64">
        <f>D322+D324+D327+D331+D334+D340+D343+D348+D329</f>
        <v>670838.4000000001</v>
      </c>
      <c r="E317" s="22">
        <f>D317/C317*100</f>
        <v>93.39923254952363</v>
      </c>
    </row>
    <row r="318" spans="1:5" ht="10.5" customHeight="1">
      <c r="A318" s="6" t="s">
        <v>4</v>
      </c>
      <c r="B318" s="11"/>
      <c r="C318" s="64"/>
      <c r="D318" s="64"/>
      <c r="E318" s="22"/>
    </row>
    <row r="319" spans="1:5" ht="12.75" customHeight="1">
      <c r="A319" s="5" t="s">
        <v>52</v>
      </c>
      <c r="B319" s="11">
        <v>0</v>
      </c>
      <c r="C319" s="64">
        <f>C333+C337+C339+C342+C345+C330</f>
        <v>24991.7</v>
      </c>
      <c r="D319" s="64">
        <f>D330+D333+D337+D339+D342+D345+D348</f>
        <v>23206.899999999998</v>
      </c>
      <c r="E319" s="22">
        <f>D319/C319*100</f>
        <v>92.85842899842747</v>
      </c>
    </row>
    <row r="320" spans="1:5" ht="12.75" customHeight="1">
      <c r="A320" s="5" t="s">
        <v>53</v>
      </c>
      <c r="B320" s="11">
        <f>B332+B344+B347</f>
        <v>123121</v>
      </c>
      <c r="C320" s="64">
        <f>C317-C319</f>
        <v>693256.6000000001</v>
      </c>
      <c r="D320" s="64">
        <f>D317-D319</f>
        <v>647631.5000000001</v>
      </c>
      <c r="E320" s="22">
        <f>D320/C320*100</f>
        <v>93.4187283611869</v>
      </c>
    </row>
    <row r="321" spans="1:5" ht="10.5" customHeight="1">
      <c r="A321" s="38" t="s">
        <v>70</v>
      </c>
      <c r="B321" s="34"/>
      <c r="C321" s="64"/>
      <c r="D321" s="64"/>
      <c r="E321" s="22"/>
    </row>
    <row r="322" spans="1:5" ht="12.75" customHeight="1">
      <c r="A322" s="35" t="s">
        <v>71</v>
      </c>
      <c r="B322" s="34"/>
      <c r="C322" s="67">
        <v>4837.3</v>
      </c>
      <c r="D322" s="67">
        <v>4205.2</v>
      </c>
      <c r="E322" s="19">
        <f aca="true" t="shared" si="18" ref="E322:E347">D322/C322*100</f>
        <v>86.93279308705269</v>
      </c>
    </row>
    <row r="323" spans="1:5" ht="12.75" customHeight="1">
      <c r="A323" s="35" t="s">
        <v>183</v>
      </c>
      <c r="B323" s="34"/>
      <c r="C323" s="67">
        <v>4837.3</v>
      </c>
      <c r="D323" s="67">
        <v>4205.2</v>
      </c>
      <c r="E323" s="19">
        <f t="shared" si="18"/>
        <v>86.93279308705269</v>
      </c>
    </row>
    <row r="324" spans="1:5" ht="12.75" customHeight="1">
      <c r="A324" s="35" t="s">
        <v>181</v>
      </c>
      <c r="B324" s="34"/>
      <c r="C324" s="67">
        <v>18110</v>
      </c>
      <c r="D324" s="67">
        <v>18110</v>
      </c>
      <c r="E324" s="19">
        <f t="shared" si="18"/>
        <v>100</v>
      </c>
    </row>
    <row r="325" spans="1:5" ht="12.75" customHeight="1">
      <c r="A325" s="35" t="s">
        <v>184</v>
      </c>
      <c r="B325" s="34"/>
      <c r="C325" s="67">
        <v>2110</v>
      </c>
      <c r="D325" s="67">
        <v>2110</v>
      </c>
      <c r="E325" s="19">
        <f t="shared" si="18"/>
        <v>100</v>
      </c>
    </row>
    <row r="326" spans="1:5" ht="12.75" customHeight="1">
      <c r="A326" s="35" t="s">
        <v>185</v>
      </c>
      <c r="B326" s="34"/>
      <c r="C326" s="67">
        <v>16000</v>
      </c>
      <c r="D326" s="67">
        <v>16000</v>
      </c>
      <c r="E326" s="19">
        <f t="shared" si="18"/>
        <v>100</v>
      </c>
    </row>
    <row r="327" spans="1:5" ht="12.75" customHeight="1">
      <c r="A327" s="35" t="s">
        <v>72</v>
      </c>
      <c r="B327" s="34"/>
      <c r="C327" s="67">
        <v>222216.2</v>
      </c>
      <c r="D327" s="67">
        <v>221338</v>
      </c>
      <c r="E327" s="19">
        <f t="shared" si="18"/>
        <v>99.60479929006075</v>
      </c>
    </row>
    <row r="328" spans="1:5" ht="12.75" customHeight="1">
      <c r="A328" s="35" t="s">
        <v>184</v>
      </c>
      <c r="B328" s="34"/>
      <c r="C328" s="67">
        <v>222216.2</v>
      </c>
      <c r="D328" s="67">
        <v>221338</v>
      </c>
      <c r="E328" s="19">
        <f t="shared" si="18"/>
        <v>99.60479929006075</v>
      </c>
    </row>
    <row r="329" spans="1:5" ht="12.75" customHeight="1">
      <c r="A329" s="35" t="s">
        <v>140</v>
      </c>
      <c r="B329" s="34"/>
      <c r="C329" s="67">
        <v>950</v>
      </c>
      <c r="D329" s="67">
        <v>200</v>
      </c>
      <c r="E329" s="19">
        <f t="shared" si="18"/>
        <v>21.052631578947366</v>
      </c>
    </row>
    <row r="330" spans="1:5" ht="12.75" customHeight="1">
      <c r="A330" s="35" t="s">
        <v>186</v>
      </c>
      <c r="B330" s="34"/>
      <c r="C330" s="67">
        <v>950</v>
      </c>
      <c r="D330" s="67">
        <v>200</v>
      </c>
      <c r="E330" s="19">
        <f>D330/C330*100</f>
        <v>21.052631578947366</v>
      </c>
    </row>
    <row r="331" spans="1:5" ht="12.75" customHeight="1">
      <c r="A331" s="35" t="s">
        <v>73</v>
      </c>
      <c r="B331" s="34">
        <v>2050</v>
      </c>
      <c r="C331" s="67">
        <v>114249.2</v>
      </c>
      <c r="D331" s="67">
        <f>D332+D333</f>
        <v>111347.5</v>
      </c>
      <c r="E331" s="19">
        <f t="shared" si="18"/>
        <v>97.46020103423044</v>
      </c>
    </row>
    <row r="332" spans="1:5" ht="12.75" customHeight="1">
      <c r="A332" s="35" t="s">
        <v>182</v>
      </c>
      <c r="B332" s="34">
        <v>2050</v>
      </c>
      <c r="C332" s="67">
        <v>96810.2</v>
      </c>
      <c r="D332" s="67">
        <v>95470.6</v>
      </c>
      <c r="E332" s="19">
        <f t="shared" si="18"/>
        <v>98.61626150963433</v>
      </c>
    </row>
    <row r="333" spans="1:5" ht="12.75" customHeight="1">
      <c r="A333" s="35" t="s">
        <v>187</v>
      </c>
      <c r="B333" s="34"/>
      <c r="C333" s="67">
        <v>15908.3</v>
      </c>
      <c r="D333" s="67">
        <v>15876.9</v>
      </c>
      <c r="E333" s="19">
        <f t="shared" si="18"/>
        <v>99.80261875876116</v>
      </c>
    </row>
    <row r="334" spans="1:5" ht="12.75" customHeight="1">
      <c r="A334" s="35" t="s">
        <v>74</v>
      </c>
      <c r="B334" s="34"/>
      <c r="C334" s="67">
        <v>257429.6</v>
      </c>
      <c r="D334" s="67">
        <f>SUM(D335:D339)</f>
        <v>241951.40000000002</v>
      </c>
      <c r="E334" s="19">
        <f t="shared" si="18"/>
        <v>93.98740471181249</v>
      </c>
    </row>
    <row r="335" spans="1:5" ht="12.75" customHeight="1">
      <c r="A335" s="35" t="s">
        <v>188</v>
      </c>
      <c r="B335" s="34"/>
      <c r="C335" s="67">
        <v>95724.3</v>
      </c>
      <c r="D335" s="67">
        <v>91643.3</v>
      </c>
      <c r="E335" s="19">
        <f t="shared" si="18"/>
        <v>95.73671471089368</v>
      </c>
    </row>
    <row r="336" spans="1:5" ht="12.75" customHeight="1">
      <c r="A336" s="35" t="s">
        <v>189</v>
      </c>
      <c r="B336" s="34"/>
      <c r="C336" s="67">
        <v>51938.6</v>
      </c>
      <c r="D336" s="67">
        <v>51897.9</v>
      </c>
      <c r="E336" s="19">
        <f>D336/C336*100</f>
        <v>99.92163824207815</v>
      </c>
    </row>
    <row r="337" spans="1:5" ht="12.75" customHeight="1">
      <c r="A337" s="35" t="s">
        <v>187</v>
      </c>
      <c r="B337" s="34"/>
      <c r="C337" s="67">
        <v>267</v>
      </c>
      <c r="D337" s="67">
        <v>266.8</v>
      </c>
      <c r="E337" s="19">
        <f>D337/C337*100</f>
        <v>99.9250936329588</v>
      </c>
    </row>
    <row r="338" spans="1:5" ht="12.75" customHeight="1">
      <c r="A338" s="35" t="s">
        <v>190</v>
      </c>
      <c r="B338" s="34"/>
      <c r="C338" s="67">
        <v>107001.5</v>
      </c>
      <c r="D338" s="67">
        <v>95646.2</v>
      </c>
      <c r="E338" s="19">
        <f t="shared" si="18"/>
        <v>89.38771886375424</v>
      </c>
    </row>
    <row r="339" spans="1:5" ht="12.75" customHeight="1">
      <c r="A339" s="35" t="s">
        <v>191</v>
      </c>
      <c r="B339" s="34"/>
      <c r="C339" s="67">
        <v>2498.2</v>
      </c>
      <c r="D339" s="67">
        <v>2497.2</v>
      </c>
      <c r="E339" s="19">
        <f t="shared" si="18"/>
        <v>99.95997117924907</v>
      </c>
    </row>
    <row r="340" spans="1:5" ht="12.75" customHeight="1">
      <c r="A340" s="35" t="s">
        <v>65</v>
      </c>
      <c r="B340" s="34"/>
      <c r="C340" s="67">
        <v>6501.4</v>
      </c>
      <c r="D340" s="67">
        <f>D341+D342</f>
        <v>6151</v>
      </c>
      <c r="E340" s="19">
        <f t="shared" si="18"/>
        <v>94.61039160796136</v>
      </c>
    </row>
    <row r="341" spans="1:5" ht="12.75" customHeight="1">
      <c r="A341" s="35" t="s">
        <v>182</v>
      </c>
      <c r="B341" s="34"/>
      <c r="C341" s="67">
        <v>6114.4</v>
      </c>
      <c r="D341" s="67">
        <v>5819.6</v>
      </c>
      <c r="E341" s="19">
        <f t="shared" si="18"/>
        <v>95.17859479262071</v>
      </c>
    </row>
    <row r="342" spans="1:5" ht="12.75" customHeight="1">
      <c r="A342" s="35" t="s">
        <v>187</v>
      </c>
      <c r="B342" s="34"/>
      <c r="C342" s="67">
        <v>335</v>
      </c>
      <c r="D342" s="67">
        <v>331.4</v>
      </c>
      <c r="E342" s="19">
        <f t="shared" si="18"/>
        <v>98.92537313432835</v>
      </c>
    </row>
    <row r="343" spans="1:5" ht="12.75" customHeight="1">
      <c r="A343" s="35" t="s">
        <v>62</v>
      </c>
      <c r="B343" s="34">
        <v>5500</v>
      </c>
      <c r="C343" s="67">
        <v>93866.2</v>
      </c>
      <c r="D343" s="67">
        <f>SUM(D344:D346)</f>
        <v>67532</v>
      </c>
      <c r="E343" s="17">
        <f t="shared" si="18"/>
        <v>71.94495995363613</v>
      </c>
    </row>
    <row r="344" spans="1:5" ht="12.75" customHeight="1">
      <c r="A344" s="35" t="s">
        <v>184</v>
      </c>
      <c r="B344" s="34">
        <v>5500</v>
      </c>
      <c r="C344" s="67">
        <v>83133</v>
      </c>
      <c r="D344" s="67">
        <v>57838.2</v>
      </c>
      <c r="E344" s="19">
        <f t="shared" si="18"/>
        <v>69.57309371729637</v>
      </c>
    </row>
    <row r="345" spans="1:5" ht="12.75" customHeight="1">
      <c r="A345" s="35" t="s">
        <v>192</v>
      </c>
      <c r="B345" s="34"/>
      <c r="C345" s="67">
        <v>5033.2</v>
      </c>
      <c r="D345" s="67">
        <v>4031.3</v>
      </c>
      <c r="E345" s="19">
        <f t="shared" si="18"/>
        <v>80.09417468012398</v>
      </c>
    </row>
    <row r="346" spans="1:5" ht="12.75" customHeight="1">
      <c r="A346" s="35" t="s">
        <v>193</v>
      </c>
      <c r="B346" s="34"/>
      <c r="C346" s="67">
        <v>5700</v>
      </c>
      <c r="D346" s="67">
        <v>5662.5</v>
      </c>
      <c r="E346" s="19">
        <f t="shared" si="18"/>
        <v>99.3421052631579</v>
      </c>
    </row>
    <row r="347" spans="1:5" ht="12.75" customHeight="1">
      <c r="A347" s="35" t="s">
        <v>113</v>
      </c>
      <c r="B347" s="34">
        <v>115571</v>
      </c>
      <c r="C347" s="67">
        <v>88.4</v>
      </c>
      <c r="D347" s="67">
        <v>0</v>
      </c>
      <c r="E347" s="19">
        <f t="shared" si="18"/>
        <v>0</v>
      </c>
    </row>
    <row r="348" spans="1:5" ht="12.75" customHeight="1">
      <c r="A348" s="35" t="s">
        <v>115</v>
      </c>
      <c r="B348" s="34"/>
      <c r="C348" s="67"/>
      <c r="D348" s="67">
        <v>3.3</v>
      </c>
      <c r="E348" s="37" t="s">
        <v>58</v>
      </c>
    </row>
    <row r="349" spans="1:5" ht="19.5" customHeight="1" thickBot="1">
      <c r="A349" s="25" t="s">
        <v>54</v>
      </c>
      <c r="B349" s="23">
        <v>2542</v>
      </c>
      <c r="C349" s="73">
        <v>3814.4</v>
      </c>
      <c r="D349" s="73">
        <v>2655.7</v>
      </c>
      <c r="E349" s="26">
        <f>D349/C349*100</f>
        <v>69.62300755033557</v>
      </c>
    </row>
    <row r="350" spans="1:5" ht="21.75" customHeight="1" thickBot="1">
      <c r="A350" s="85" t="s">
        <v>30</v>
      </c>
      <c r="B350" s="86">
        <f>B93+B113+B131+B149+B170+B203+B234+B252+B267+B270+B288+B292+B307+B317+B349+B190</f>
        <v>2233354</v>
      </c>
      <c r="C350" s="87">
        <f>C93+C113+C131+C149+C170+C203+C234+C252+C267+C270+C288+C292+C307+C317+C349+C190+C179</f>
        <v>7768928.900000001</v>
      </c>
      <c r="D350" s="87">
        <f>D93+D113+D131+D149+D170+D203+D234+D252+D267+D270+D288+D292+D307+D317+D349+D190+D179</f>
        <v>7533297.800000001</v>
      </c>
      <c r="E350" s="88">
        <f>D350/C350*100</f>
        <v>96.96700661013901</v>
      </c>
    </row>
    <row r="351" spans="1:5" ht="15" customHeight="1" thickBot="1">
      <c r="A351" s="29" t="s">
        <v>139</v>
      </c>
      <c r="B351" s="24">
        <v>-2542</v>
      </c>
      <c r="C351" s="75">
        <v>-3814.4</v>
      </c>
      <c r="D351" s="75">
        <v>-3581.7</v>
      </c>
      <c r="E351" s="47">
        <f>D351/C351*100</f>
        <v>93.8994337248322</v>
      </c>
    </row>
    <row r="352" spans="1:5" ht="21.75" customHeight="1" thickBot="1">
      <c r="A352" s="91" t="s">
        <v>116</v>
      </c>
      <c r="B352" s="39">
        <f>B350+B351</f>
        <v>2230812</v>
      </c>
      <c r="C352" s="74">
        <f>C350+C351</f>
        <v>7765114.500000001</v>
      </c>
      <c r="D352" s="74">
        <f>D350+D351</f>
        <v>7529716.100000001</v>
      </c>
      <c r="E352" s="105">
        <f>D352/C352*100</f>
        <v>96.9685134713725</v>
      </c>
    </row>
    <row r="353" spans="1:5" ht="12" customHeight="1">
      <c r="A353" s="94" t="s">
        <v>4</v>
      </c>
      <c r="B353" s="92"/>
      <c r="C353" s="93"/>
      <c r="D353" s="93"/>
      <c r="E353" s="95"/>
    </row>
    <row r="354" spans="1:5" ht="18" customHeight="1">
      <c r="A354" s="96" t="s">
        <v>52</v>
      </c>
      <c r="B354" s="100">
        <f>B94+B114+B132+B150+B171+B180+B191+B204+B235+B253+B271+B289+B293+B308+B319+B349+B351+B267</f>
        <v>1798933</v>
      </c>
      <c r="C354" s="98">
        <f>C94+C114+C132+C150+C171+C180+C191+C204+C235+C253+C271+C289+C293+C308+C319+C349+C351+C267</f>
        <v>6522492.500000001</v>
      </c>
      <c r="D354" s="98">
        <f>D94+D114+D132+D150+D171+D180+D191+D204+D235+D253+D271+D289+D293+D308+D319+D349+D351+D267</f>
        <v>6437045.199999999</v>
      </c>
      <c r="E354" s="102">
        <f>D354/C354*100</f>
        <v>98.68995939819017</v>
      </c>
    </row>
    <row r="355" spans="1:5" ht="18" customHeight="1" thickBot="1">
      <c r="A355" s="97" t="s">
        <v>53</v>
      </c>
      <c r="B355" s="101">
        <f>B107+B128+B141+B162+B176+B184+B200+B228+B246+B263+B282+B302+B314+B320</f>
        <v>431879</v>
      </c>
      <c r="C355" s="99">
        <f>C107+C128+C141+C162+C176+C184+C200+C228+C246+C263+C282+C302+C314+C320</f>
        <v>1242622</v>
      </c>
      <c r="D355" s="99">
        <f>D107+D128+D141+D162+D176+D184+D200+D228+D246+D263+D282+D302+D314+D320</f>
        <v>1092670.9000000001</v>
      </c>
      <c r="E355" s="103">
        <f>D355/C355*100</f>
        <v>87.93268588516862</v>
      </c>
    </row>
    <row r="356" spans="1:5" ht="24.75" customHeight="1" thickBot="1">
      <c r="A356" s="91" t="s">
        <v>55</v>
      </c>
      <c r="B356" s="39">
        <f>B91-B350-B351</f>
        <v>0</v>
      </c>
      <c r="C356" s="74">
        <f>C91-C350-C351</f>
        <v>-329724.3000000011</v>
      </c>
      <c r="D356" s="74">
        <f>D91-D350-D351</f>
        <v>-18938.700000002234</v>
      </c>
      <c r="E356" s="105">
        <f>D356/C356*100</f>
        <v>5.743798682718311</v>
      </c>
    </row>
    <row r="357" spans="1:5" ht="24.75" customHeight="1">
      <c r="A357" s="48" t="s">
        <v>80</v>
      </c>
      <c r="B357" s="45"/>
      <c r="C357" s="76">
        <f>C359</f>
        <v>329724.3</v>
      </c>
      <c r="D357" s="76">
        <f>D359</f>
        <v>18938.7</v>
      </c>
      <c r="E357" s="107">
        <f>D359/C359*100</f>
        <v>5.743798682717652</v>
      </c>
    </row>
    <row r="358" spans="1:5" ht="10.5" customHeight="1">
      <c r="A358" s="44" t="s">
        <v>4</v>
      </c>
      <c r="B358" s="45"/>
      <c r="C358" s="76"/>
      <c r="D358" s="76"/>
      <c r="E358" s="46"/>
    </row>
    <row r="359" spans="1:5" ht="15" customHeight="1" thickBot="1">
      <c r="A359" s="49" t="s">
        <v>81</v>
      </c>
      <c r="B359" s="50"/>
      <c r="C359" s="77">
        <v>329724.3</v>
      </c>
      <c r="D359" s="77">
        <v>18938.7</v>
      </c>
      <c r="E359" s="106">
        <f>D359/C359*100</f>
        <v>5.743798682717652</v>
      </c>
    </row>
    <row r="360" spans="1:5" ht="15" customHeight="1">
      <c r="A360" s="54"/>
      <c r="B360" s="55"/>
      <c r="C360" s="78"/>
      <c r="D360" s="79"/>
      <c r="E360" s="56"/>
    </row>
    <row r="361" ht="15" customHeight="1"/>
    <row r="362" ht="12.75" customHeight="1">
      <c r="B362" s="33"/>
    </row>
    <row r="363" ht="12.75" customHeight="1">
      <c r="B363" s="33"/>
    </row>
    <row r="364" ht="12.75" customHeight="1">
      <c r="B364" s="33"/>
    </row>
    <row r="365" ht="12.75" customHeight="1">
      <c r="B365" s="33"/>
    </row>
    <row r="366" ht="12.75" customHeight="1">
      <c r="B366" s="33"/>
    </row>
    <row r="367" spans="1:2" ht="12.75" customHeight="1">
      <c r="A367" s="52"/>
      <c r="B367" s="53"/>
    </row>
    <row r="368" spans="2:3" ht="12.75" customHeight="1">
      <c r="B368" s="33"/>
      <c r="C368" s="117"/>
    </row>
    <row r="369" spans="1:2" ht="12.75" customHeight="1">
      <c r="A369" s="52"/>
      <c r="B369" s="53"/>
    </row>
    <row r="370" ht="12.75" customHeight="1">
      <c r="B370" s="33"/>
    </row>
    <row r="371" spans="1:2" ht="12.75" customHeight="1">
      <c r="A371" s="89"/>
      <c r="B371" s="33"/>
    </row>
    <row r="372" spans="1:2" ht="12.75" customHeight="1">
      <c r="A372" s="89"/>
      <c r="B372" s="33"/>
    </row>
    <row r="373" ht="12.75" customHeight="1">
      <c r="B373" s="57"/>
    </row>
    <row r="374" spans="1:2" ht="12.75" customHeight="1">
      <c r="A374" s="52"/>
      <c r="B374" s="53"/>
    </row>
    <row r="375" ht="12.75" customHeight="1"/>
    <row r="376" spans="1:2" ht="12.75" customHeight="1">
      <c r="A376" s="52"/>
      <c r="B376" s="53"/>
    </row>
    <row r="377" spans="2:3" ht="12.75" customHeight="1">
      <c r="B377" s="33"/>
      <c r="C377" s="117"/>
    </row>
    <row r="378" spans="1:3" ht="12.75" customHeight="1">
      <c r="A378" s="52"/>
      <c r="B378" s="33"/>
      <c r="C378" s="117"/>
    </row>
    <row r="379" ht="12.75" customHeight="1">
      <c r="B379" s="33"/>
    </row>
    <row r="380" ht="12.75" customHeight="1">
      <c r="B380" s="33"/>
    </row>
    <row r="381" spans="1:2" ht="12.75" customHeight="1">
      <c r="A381" s="118"/>
      <c r="B381" s="33"/>
    </row>
    <row r="382" ht="15" customHeight="1">
      <c r="B382" s="33"/>
    </row>
    <row r="383" ht="15" customHeight="1">
      <c r="B383" s="33"/>
    </row>
    <row r="384" spans="1:2" ht="15" customHeight="1">
      <c r="A384" s="52"/>
      <c r="B384" s="53"/>
    </row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</sheetData>
  <mergeCells count="5">
    <mergeCell ref="D1:E1"/>
    <mergeCell ref="E6:E7"/>
    <mergeCell ref="A6:A7"/>
    <mergeCell ref="A2:E2"/>
    <mergeCell ref="A3:E3"/>
  </mergeCells>
  <printOptions horizontalCentered="1"/>
  <pageMargins left="0.1968503937007874" right="0.1968503937007874" top="0.984251968503937" bottom="0.984251968503937" header="0.7086614173228347" footer="0.5905511811023623"/>
  <pageSetup horizontalDpi="600" verticalDpi="600" orientation="portrait" paperSize="9" r:id="rId1"/>
  <headerFooter alignWithMargins="0">
    <oddFooter>&amp;CStránka &amp;P&amp;RTab.č.1 Čerpání rozpočtu k 31.12.2005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Kopřivová Věra</cp:lastModifiedBy>
  <cp:lastPrinted>2006-03-30T11:21:14Z</cp:lastPrinted>
  <dcterms:created xsi:type="dcterms:W3CDTF">1997-01-24T11:07:25Z</dcterms:created>
  <dcterms:modified xsi:type="dcterms:W3CDTF">2006-06-26T11:29:01Z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-493236234</vt:i4>
  </property>
  <property fmtid="{D5CDD505-2E9C-101B-9397-08002B2CF9AE}" pid="3" name="_EmailSubject">
    <vt:lpwstr>Zveřejnění závěrečného účtu za r. 2005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-298608907</vt:i4>
  </property>
</Properties>
</file>