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80" windowWidth="14865" windowHeight="7875" activeTab="0"/>
  </bookViews>
  <sheets>
    <sheet name="2007" sheetId="1" r:id="rId1"/>
  </sheets>
  <definedNames>
    <definedName name="_xlnm.Print_Titles" localSheetId="0">'2007'!$4:$5</definedName>
  </definedNames>
  <calcPr fullCalcOnLoad="1"/>
</workbook>
</file>

<file path=xl/sharedStrings.xml><?xml version="1.0" encoding="utf-8"?>
<sst xmlns="http://schemas.openxmlformats.org/spreadsheetml/2006/main" count="454" uniqueCount="260">
  <si>
    <t>daňové příjmy</t>
  </si>
  <si>
    <t>v tom: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</si>
  <si>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</si>
  <si>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</si>
  <si>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</si>
  <si>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</si>
  <si>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</si>
  <si>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</si>
  <si>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</si>
  <si>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</si>
  <si>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</si>
  <si>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</si>
  <si>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</si>
  <si>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</si>
  <si>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</si>
  <si>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</si>
  <si>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</si>
  <si>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</si>
  <si>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</si>
  <si>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</si>
  <si>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</si>
  <si>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</si>
  <si>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kap. 41 - rezerva a ost.výd.netýk.se odvětví</t>
  </si>
  <si>
    <t>Výdaje celkem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</si>
  <si>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</si>
  <si>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</si>
  <si>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</si>
  <si>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</si>
  <si>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</si>
  <si>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</si>
  <si>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</si>
  <si>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</si>
  <si>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</si>
  <si>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soutěže a přehlídky - SR</t>
  </si>
  <si>
    <t>běžné výdaje</t>
  </si>
  <si>
    <t>kapitálové výdaje</t>
  </si>
  <si>
    <t>kap. 17 - přísp.pro sbory hasičů</t>
  </si>
  <si>
    <t>dopravní územní obslužnost:</t>
  </si>
  <si>
    <t xml:space="preserve">    autobusová doprava</t>
  </si>
  <si>
    <t xml:space="preserve">    drážní doprava</t>
  </si>
  <si>
    <t>sociální věci</t>
  </si>
  <si>
    <t>ostatní kapitálové výdaje</t>
  </si>
  <si>
    <t>kultura</t>
  </si>
  <si>
    <t xml:space="preserve">  z MŠMT</t>
  </si>
  <si>
    <t>grantové a dílčí programy a samostat.projekty</t>
  </si>
  <si>
    <t>příspěvky PO na provoz - od ÚP</t>
  </si>
  <si>
    <t>v tom pro odvětví:</t>
  </si>
  <si>
    <t>doprava</t>
  </si>
  <si>
    <t>školství</t>
  </si>
  <si>
    <t>zdravotnictví</t>
  </si>
  <si>
    <t>nedaňové příjmy</t>
  </si>
  <si>
    <t>Financování</t>
  </si>
  <si>
    <t xml:space="preserve">  z MPSV</t>
  </si>
  <si>
    <t>pronájem a nákl.na detaš.pracoviště</t>
  </si>
  <si>
    <t xml:space="preserve">vodohosp.akce dle vodního zákona </t>
  </si>
  <si>
    <t>kofinancování</t>
  </si>
  <si>
    <t>kap. 13 - evropská integrace</t>
  </si>
  <si>
    <t>kap. 12 - správa majetku kraje</t>
  </si>
  <si>
    <t xml:space="preserve">příjmy v rámci FV </t>
  </si>
  <si>
    <t>program obnovy venkova</t>
  </si>
  <si>
    <t>cestovní ruch - kapitálové výdaje</t>
  </si>
  <si>
    <t>přijaté úvěry</t>
  </si>
  <si>
    <t xml:space="preserve">             kapitálové výdaje odvětví</t>
  </si>
  <si>
    <t xml:space="preserve">             kapitál.výdaje odvětví</t>
  </si>
  <si>
    <t>kap. 02 - životní prostředí a zemědělství</t>
  </si>
  <si>
    <t>kap. 50 - Fond rozvoje a reprodukce KHK</t>
  </si>
  <si>
    <t xml:space="preserve">  od krajů</t>
  </si>
  <si>
    <t>nájemné - SR</t>
  </si>
  <si>
    <t xml:space="preserve">             z toho: investiční půjčené prostředky</t>
  </si>
  <si>
    <t xml:space="preserve">   z toho: SÚS</t>
  </si>
  <si>
    <t xml:space="preserve">  z MMR</t>
  </si>
  <si>
    <t>kap. 39 - regionální rozvoj</t>
  </si>
  <si>
    <t xml:space="preserve">kap. 40 - územní plánování </t>
  </si>
  <si>
    <t xml:space="preserve">             běžné výdaje odvětví</t>
  </si>
  <si>
    <t xml:space="preserve">  z MPO</t>
  </si>
  <si>
    <t>kapitálové příjmy</t>
  </si>
  <si>
    <t>preventivní programy - SR</t>
  </si>
  <si>
    <t>podpora romských žáků SŠ - SR</t>
  </si>
  <si>
    <t xml:space="preserve">kap. 11 - cestovní ruch </t>
  </si>
  <si>
    <t xml:space="preserve">             nerozděleno</t>
  </si>
  <si>
    <t xml:space="preserve">   v tom: kapitálové výdaje odvětví</t>
  </si>
  <si>
    <t xml:space="preserve">            nerozděleno</t>
  </si>
  <si>
    <t xml:space="preserve">  v tom: běžné výdaje odvětví</t>
  </si>
  <si>
    <t xml:space="preserve">správa majetku kraje </t>
  </si>
  <si>
    <t xml:space="preserve">  v tom: kapitálové výdaje odvětví</t>
  </si>
  <si>
    <t xml:space="preserve">činnost krajského úřadu </t>
  </si>
  <si>
    <t>nerozděleno na odvětví</t>
  </si>
  <si>
    <t xml:space="preserve">  ze zahraničí</t>
  </si>
  <si>
    <t>projekt PILOT 1 a PILOT Z - SR</t>
  </si>
  <si>
    <t>GS 1.1 podpora podnikání ve vybraných obl. - SR</t>
  </si>
  <si>
    <t>EPC - bud.regionál.partnerství - SR</t>
  </si>
  <si>
    <t>GS 4.2.2-Moder.a rozš.ubytovacích kapacit KHK-SR</t>
  </si>
  <si>
    <t>GS 3.2-Integr.obtíž.zaměst.skupin obyv.-SR</t>
  </si>
  <si>
    <t>GS 4.1.2-Medializace turistické nabídky - SR</t>
  </si>
  <si>
    <t xml:space="preserve">  z SFDI</t>
  </si>
  <si>
    <t>silnice II/319 RK-Rokytnice v OH - SR</t>
  </si>
  <si>
    <t>podp.výuky méně vyuč.cizích jazyků - SR</t>
  </si>
  <si>
    <t>zařízení pro děti vyžadující okamžitou pomoc - SR</t>
  </si>
  <si>
    <t xml:space="preserve">  z SFA</t>
  </si>
  <si>
    <t>GRIP IT - SR</t>
  </si>
  <si>
    <t>GS 3.1 - SR</t>
  </si>
  <si>
    <t>ICN - INTERREG III C - SR</t>
  </si>
  <si>
    <t>splátka dodavatelského úvěru</t>
  </si>
  <si>
    <t>Schválený</t>
  </si>
  <si>
    <t>rozpočet</t>
  </si>
  <si>
    <t xml:space="preserve">  z toho: CEP</t>
  </si>
  <si>
    <t xml:space="preserve">  v tom pro odvětví: zastupitelstvo kraje</t>
  </si>
  <si>
    <t xml:space="preserve">                           životní prostředí a zemědělství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</si>
  <si>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</si>
  <si>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</si>
  <si>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</si>
  <si>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</si>
  <si>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</si>
  <si>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 xml:space="preserve">                           reginální rozvoj</t>
  </si>
  <si>
    <t>prům.zóna Solnice-Kvasiny-ost.kapitál.výdaje-úvěr</t>
  </si>
  <si>
    <t>prům.zóna Solnice-Kvasiny-ost.běž.výd.</t>
  </si>
  <si>
    <t>dosud nerozděleno</t>
  </si>
  <si>
    <t xml:space="preserve">zastupitelstvo kraje </t>
  </si>
  <si>
    <t>neinvestiční přijaté transfery</t>
  </si>
  <si>
    <t xml:space="preserve">  neinv.transf.ze SR v rámci souhrn.dot.vztahu</t>
  </si>
  <si>
    <t>investiční přijaté transfery</t>
  </si>
  <si>
    <t>neinvestiční transfery a.s.</t>
  </si>
  <si>
    <t>neinvestiční transfery obcím</t>
  </si>
  <si>
    <t xml:space="preserve">   z toho: neinvestiční transfery obcím</t>
  </si>
  <si>
    <t xml:space="preserve">   z toho: investiční transfery obcím</t>
  </si>
  <si>
    <t>neinvestiční transfer s.r.o. OREDO</t>
  </si>
  <si>
    <t>investiční transfery PO</t>
  </si>
  <si>
    <t>neinv.transfer Regionální radě regionu soudržnosti SV</t>
  </si>
  <si>
    <t>GRIP IT - transfery ze zahraničí</t>
  </si>
  <si>
    <t>ICN - transfery ze zahraničí</t>
  </si>
  <si>
    <t>inv.transfer Regionální radě regionu soudržnosti SV</t>
  </si>
  <si>
    <t>investiční transfery obcím</t>
  </si>
  <si>
    <t xml:space="preserve">                        investiční transfery PO - CEP</t>
  </si>
  <si>
    <t>prům.zóna Solnice-Kvasiny-inv.transfery obcím-úvěr</t>
  </si>
  <si>
    <t xml:space="preserve">  v tom: PO - investiční transfery</t>
  </si>
  <si>
    <t xml:space="preserve">   v tom: PO - investiční transfery</t>
  </si>
  <si>
    <t xml:space="preserve">             investiční transfery a.s.</t>
  </si>
  <si>
    <t xml:space="preserve">             PO - investiční transfery</t>
  </si>
  <si>
    <t>zapojení výsledku hospodaření</t>
  </si>
  <si>
    <t>konsolidace výdajů - příděl do soc.fondu</t>
  </si>
  <si>
    <t>Výdaje celkem po konsolidaci</t>
  </si>
  <si>
    <t>zapojení zůstatku sociálního fondu z min. let</t>
  </si>
  <si>
    <t>kap. 20 - použití sociálního fondu - běž.výdaje</t>
  </si>
  <si>
    <t xml:space="preserve">  ze SFŽP</t>
  </si>
  <si>
    <t>zabránění vzniku, rozvoje a šíření TBC - SR</t>
  </si>
  <si>
    <t>Technická pomoc - SR</t>
  </si>
  <si>
    <t>OP RLZ 2.1 - SR</t>
  </si>
  <si>
    <t>neinvestiční půjčené prostředky</t>
  </si>
  <si>
    <t>investiční transfery a.s.</t>
  </si>
  <si>
    <t>inv.půjčené prostř.RR regionu soudržnosti SV</t>
  </si>
  <si>
    <t>životní prostř.a zem. - inv.transfery a.s.</t>
  </si>
  <si>
    <t>kap. 09 - volnočasové aktivity</t>
  </si>
  <si>
    <t>neinvestiční půjčené prostředky a.s. SÚS</t>
  </si>
  <si>
    <t>průmyslová zóna Solnice-Kvasiny-ost.kapitál.výd.-úvěr</t>
  </si>
  <si>
    <t>prům.zóna Solnice-Kvasiny-ostat.kap.výd.-úvěr</t>
  </si>
  <si>
    <t>(v tis. Kč)</t>
  </si>
  <si>
    <t xml:space="preserve">  ze SÚJB</t>
  </si>
  <si>
    <t>neinvestiční transfery ze SR prostř.čerp.účtů</t>
  </si>
  <si>
    <t>investiční transfery ze SR prostř.čerp.účtů</t>
  </si>
  <si>
    <t>z toho:</t>
  </si>
  <si>
    <t>daň z příjmů právnických osob za kraje</t>
  </si>
  <si>
    <t>splátky půjček (SFDI)</t>
  </si>
  <si>
    <t>dotace ze SR poskytnutá prostř.čerp.účtů</t>
  </si>
  <si>
    <t>dot.ze SR poskytnuté prostř.čerpacích účtů</t>
  </si>
  <si>
    <t>úhrada daně z příjmů právnických osob za kraj</t>
  </si>
  <si>
    <t>vyhledávání budov se zvýš.výskytem radonu - SR</t>
  </si>
  <si>
    <t xml:space="preserve">            kapitálové výdaje odvětví</t>
  </si>
  <si>
    <t xml:space="preserve">                   - neinvestiční transfery</t>
  </si>
  <si>
    <t xml:space="preserve">  odvětví evropské integrace</t>
  </si>
  <si>
    <t xml:space="preserve">  odvětví sociálních věcí</t>
  </si>
  <si>
    <t>splátka leasingu RC NP</t>
  </si>
  <si>
    <t>předfinancování RC NP</t>
  </si>
  <si>
    <t xml:space="preserve">                  - neinvestiční transfery</t>
  </si>
  <si>
    <t xml:space="preserve">  z MK</t>
  </si>
  <si>
    <t>kulturní aktivity - SR</t>
  </si>
  <si>
    <t>projekty v rámci VISK - SR</t>
  </si>
  <si>
    <t xml:space="preserve">            kapitálové výd.odv.-vybavení RC NP</t>
  </si>
  <si>
    <t>vklad pro založení a. s.</t>
  </si>
  <si>
    <t>investiční půjčené prostředky a. s.</t>
  </si>
  <si>
    <t>výdaje z finančního vypořádání</t>
  </si>
  <si>
    <t>investiční transfery obcím - úvěr</t>
  </si>
  <si>
    <t>Upravený rozpočet</t>
  </si>
  <si>
    <t>Skutečnost</t>
  </si>
  <si>
    <t xml:space="preserve">  z MZ</t>
  </si>
  <si>
    <t>volby do zastupitelstev obcí - SR</t>
  </si>
  <si>
    <t>náhr.škod způsob.vybr.chráněnými živočichy - SR</t>
  </si>
  <si>
    <t>likvidace nepoužitelných léčiv - SR</t>
  </si>
  <si>
    <t>progr.protidrog.politiky  - SR</t>
  </si>
  <si>
    <t xml:space="preserve">rezerva </t>
  </si>
  <si>
    <t xml:space="preserve">v tom odvětví: </t>
  </si>
  <si>
    <t xml:space="preserve">  životní prostředí a zemědělství</t>
  </si>
  <si>
    <t xml:space="preserve">   v tom: platby za odebrané mn. podzem.vody</t>
  </si>
  <si>
    <t xml:space="preserve">             ost.nedaňové příjmy</t>
  </si>
  <si>
    <t xml:space="preserve">  doprava</t>
  </si>
  <si>
    <t xml:space="preserve">   v tom: odvody PO z IF</t>
  </si>
  <si>
    <t xml:space="preserve">  správa majetku kraje - ostatní nedaňové příjmy</t>
  </si>
  <si>
    <t xml:space="preserve">  školství</t>
  </si>
  <si>
    <t xml:space="preserve">             ost.odvody PO</t>
  </si>
  <si>
    <t>x</t>
  </si>
  <si>
    <t xml:space="preserve">  zdravotnictví</t>
  </si>
  <si>
    <t xml:space="preserve">             příjmy z pronájmu majetku</t>
  </si>
  <si>
    <t xml:space="preserve">  kultura</t>
  </si>
  <si>
    <t xml:space="preserve">  činnost krajského úřadu</t>
  </si>
  <si>
    <t xml:space="preserve">   v tom: příjmy z pronájmu majetku</t>
  </si>
  <si>
    <t xml:space="preserve">  sociální věci</t>
  </si>
  <si>
    <t xml:space="preserve">             splátky půjček</t>
  </si>
  <si>
    <t xml:space="preserve">  ostatní příjmy</t>
  </si>
  <si>
    <t xml:space="preserve">   v tom: přijaté úroky</t>
  </si>
  <si>
    <t>v tom odvětví: dopravy</t>
  </si>
  <si>
    <t xml:space="preserve">                    správa majetku kraje</t>
  </si>
  <si>
    <t xml:space="preserve">                    školství</t>
  </si>
  <si>
    <t xml:space="preserve">                    zdravotnictví</t>
  </si>
  <si>
    <t xml:space="preserve">                    soc.věci</t>
  </si>
  <si>
    <t>%</t>
  </si>
  <si>
    <t xml:space="preserve">  odvětví kultury</t>
  </si>
  <si>
    <t xml:space="preserve">  z Úřadu vlády</t>
  </si>
  <si>
    <t xml:space="preserve">        z toho obce</t>
  </si>
  <si>
    <t xml:space="preserve">OP RLZ 3.3 Rozv.kapacit dalšího profes.vzd.-SR </t>
  </si>
  <si>
    <t>poplatky</t>
  </si>
  <si>
    <t xml:space="preserve">  zastupitelstvo kraje - ost.nedaňové příjmy</t>
  </si>
  <si>
    <t xml:space="preserve">                    zastupitelstvo kraje</t>
  </si>
  <si>
    <t>Saldo příjmů a výdajů</t>
  </si>
  <si>
    <t xml:space="preserve">   v tom: splátky půjčených prostř.</t>
  </si>
  <si>
    <t xml:space="preserve">  evropská integrace </t>
  </si>
  <si>
    <t xml:space="preserve">kofinancování </t>
  </si>
  <si>
    <t>výd.na krajs.koordinátora rom.poradců - SR</t>
  </si>
  <si>
    <t>kofinancování a předfinancování</t>
  </si>
  <si>
    <t>posílení kapacit míst.samospráv-Srbsko - SR</t>
  </si>
  <si>
    <t>investiční půjčené prostředky obcím</t>
  </si>
  <si>
    <t xml:space="preserve">             neinvestiční transfery a.s.</t>
  </si>
  <si>
    <t>k 31. 12.  2007</t>
  </si>
  <si>
    <t>k 31.12.2007</t>
  </si>
  <si>
    <t xml:space="preserve">  z MZV</t>
  </si>
  <si>
    <t xml:space="preserve">  z Národního fondu</t>
  </si>
  <si>
    <t xml:space="preserve">  ze SFDI</t>
  </si>
  <si>
    <t>odvětví správy majetku kraje</t>
  </si>
  <si>
    <t xml:space="preserve">  odvětví zdravotnictví</t>
  </si>
  <si>
    <t>neinvestiční transfery krajům</t>
  </si>
  <si>
    <t>RC NP - vybavení nábytkem,služby a provozní vlivy</t>
  </si>
  <si>
    <t>investiční transfery krajům</t>
  </si>
  <si>
    <t>komunikace v rámci průmyslové zóny - SR</t>
  </si>
  <si>
    <t>obnova silničního majetku - SR</t>
  </si>
  <si>
    <t xml:space="preserve">neinvestiční půjčené prostředky a.s.  </t>
  </si>
  <si>
    <t>AKKORD - SR</t>
  </si>
  <si>
    <t>posk.pomoci z finanč.mechanizmu Norska - SR</t>
  </si>
  <si>
    <t>internetizace knihoven - SR</t>
  </si>
  <si>
    <t>Evropská jazyková cena LABEL - SR</t>
  </si>
  <si>
    <t>podpora EVVO ve školách - SR</t>
  </si>
  <si>
    <t>SIPVZ - SR</t>
  </si>
  <si>
    <t>kompenzační pomůcky - SR</t>
  </si>
  <si>
    <t>správní a ostatní poplatky</t>
  </si>
  <si>
    <t xml:space="preserve">  z MŽP - obce</t>
  </si>
  <si>
    <t xml:space="preserve">  cestovní ruch - ost.nedaňové příjmy</t>
  </si>
  <si>
    <t xml:space="preserve">  reg.rozvoj-vratka návrat.fin.výp.</t>
  </si>
  <si>
    <t xml:space="preserve">                    činnost krajského úřadu</t>
  </si>
  <si>
    <t>neinvestiční půjčené prostředky a.s.</t>
  </si>
  <si>
    <t>rozvoj dopravní infrastruktury - SR</t>
  </si>
  <si>
    <t>výkupy pozemků pod komunik. - SR</t>
  </si>
  <si>
    <t>ČERPÁNÍ ROZPOČTU KRÁLOVÉHRADECKÉHO KRAJE</t>
  </si>
  <si>
    <t>dotace ze SR posk.prostř.čerp.účtu - SR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</si>
</sst>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  <numFmt numFmtId="170" formatCode="_-* #,##0.0\ _K_č_-;\-* #,##0.0\ _K_č_-;_-* &quot;-&quot;?\ _K_č_-;_-@_-"/>
    <numFmt numFmtId="171" formatCode="#,##0.0_ ;\-#,##0.0\ 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4">
    <xf numFmtId="3" fontId="0" fillId="0" borderId="0" xfId="0" applyAlignment="1">
      <alignment/>
    </xf>
    <xf numFmtId="3" fontId="1" fillId="0" borderId="10" xfId="0" applyFont="1" applyBorder="1" applyAlignment="1">
      <alignment horizontal="left" vertical="center"/>
    </xf>
    <xf numFmtId="3" fontId="1" fillId="0" borderId="11" xfId="0" applyFont="1" applyBorder="1" applyAlignment="1">
      <alignment/>
    </xf>
    <xf numFmtId="3" fontId="3" fillId="0" borderId="11" xfId="0" applyFont="1" applyBorder="1" applyAlignment="1">
      <alignment/>
    </xf>
    <xf numFmtId="3" fontId="0" fillId="0" borderId="11" xfId="0" applyBorder="1" applyAlignment="1">
      <alignment/>
    </xf>
    <xf numFmtId="3" fontId="0" fillId="0" borderId="11" xfId="0" applyFont="1" applyBorder="1" applyAlignment="1">
      <alignment/>
    </xf>
    <xf numFmtId="3" fontId="4" fillId="0" borderId="11" xfId="0" applyFont="1" applyBorder="1" applyAlignment="1">
      <alignment/>
    </xf>
    <xf numFmtId="3" fontId="0" fillId="0" borderId="12" xfId="0" applyFont="1" applyBorder="1" applyAlignment="1">
      <alignment/>
    </xf>
    <xf numFmtId="3" fontId="0" fillId="0" borderId="11" xfId="0" applyFont="1" applyBorder="1" applyAlignment="1">
      <alignment/>
    </xf>
    <xf numFmtId="3" fontId="3" fillId="0" borderId="11" xfId="0" applyFont="1" applyBorder="1" applyAlignment="1">
      <alignment/>
    </xf>
    <xf numFmtId="3" fontId="1" fillId="0" borderId="11" xfId="0" applyFont="1" applyBorder="1" applyAlignment="1">
      <alignment/>
    </xf>
    <xf numFmtId="3" fontId="4" fillId="0" borderId="11" xfId="0" applyFont="1" applyBorder="1" applyAlignment="1">
      <alignment/>
    </xf>
    <xf numFmtId="3" fontId="1" fillId="0" borderId="0" xfId="0" applyFont="1" applyAlignment="1">
      <alignment/>
    </xf>
    <xf numFmtId="3" fontId="0" fillId="0" borderId="0" xfId="0" applyFont="1" applyBorder="1" applyAlignment="1">
      <alignment vertical="center"/>
    </xf>
    <xf numFmtId="165" fontId="0" fillId="0" borderId="0" xfId="39" applyNumberFormat="1" applyAlignment="1">
      <alignment/>
    </xf>
    <xf numFmtId="165" fontId="1" fillId="0" borderId="10" xfId="39" applyNumberFormat="1" applyFont="1" applyBorder="1" applyAlignment="1">
      <alignment horizontal="center"/>
    </xf>
    <xf numFmtId="3" fontId="0" fillId="0" borderId="0" xfId="0" applyFont="1" applyAlignment="1">
      <alignment/>
    </xf>
    <xf numFmtId="3" fontId="0" fillId="0" borderId="13" xfId="0" applyFont="1" applyBorder="1" applyAlignment="1">
      <alignment vertical="center"/>
    </xf>
    <xf numFmtId="3" fontId="0" fillId="0" borderId="14" xfId="0" applyFont="1" applyBorder="1" applyAlignment="1">
      <alignment vertical="center"/>
    </xf>
    <xf numFmtId="3" fontId="2" fillId="0" borderId="13" xfId="0" applyFont="1" applyBorder="1" applyAlignment="1">
      <alignment vertical="center"/>
    </xf>
    <xf numFmtId="3" fontId="2" fillId="0" borderId="15" xfId="0" applyFont="1" applyBorder="1" applyAlignment="1">
      <alignment vertical="center"/>
    </xf>
    <xf numFmtId="3" fontId="9" fillId="0" borderId="11" xfId="0" applyFont="1" applyBorder="1" applyAlignment="1">
      <alignment/>
    </xf>
    <xf numFmtId="3" fontId="0" fillId="0" borderId="16" xfId="0" applyFont="1" applyBorder="1" applyAlignment="1">
      <alignment/>
    </xf>
    <xf numFmtId="3" fontId="1" fillId="0" borderId="17" xfId="0" applyFont="1" applyBorder="1" applyAlignment="1">
      <alignment vertical="center"/>
    </xf>
    <xf numFmtId="3" fontId="7" fillId="0" borderId="17" xfId="0" applyFont="1" applyBorder="1" applyAlignment="1">
      <alignment vertical="center"/>
    </xf>
    <xf numFmtId="3" fontId="0" fillId="0" borderId="16" xfId="0" applyBorder="1" applyAlignment="1">
      <alignment/>
    </xf>
    <xf numFmtId="3" fontId="9" fillId="0" borderId="16" xfId="0" applyFont="1" applyBorder="1" applyAlignment="1">
      <alignment/>
    </xf>
    <xf numFmtId="171" fontId="1" fillId="0" borderId="11" xfId="39" applyNumberFormat="1" applyFont="1" applyBorder="1" applyAlignment="1">
      <alignment/>
    </xf>
    <xf numFmtId="171" fontId="0" fillId="0" borderId="11" xfId="39" applyNumberFormat="1" applyFont="1" applyBorder="1" applyAlignment="1">
      <alignment/>
    </xf>
    <xf numFmtId="171" fontId="1" fillId="0" borderId="11" xfId="39" applyNumberFormat="1" applyFont="1" applyBorder="1" applyAlignment="1">
      <alignment/>
    </xf>
    <xf numFmtId="171" fontId="0" fillId="0" borderId="11" xfId="39" applyNumberFormat="1" applyBorder="1" applyAlignment="1">
      <alignment/>
    </xf>
    <xf numFmtId="171" fontId="4" fillId="0" borderId="11" xfId="39" applyNumberFormat="1" applyFont="1" applyBorder="1" applyAlignment="1">
      <alignment/>
    </xf>
    <xf numFmtId="171" fontId="4" fillId="0" borderId="11" xfId="39" applyNumberFormat="1" applyFont="1" applyBorder="1" applyAlignment="1">
      <alignment/>
    </xf>
    <xf numFmtId="171" fontId="0" fillId="0" borderId="16" xfId="39" applyNumberFormat="1" applyBorder="1" applyAlignment="1">
      <alignment/>
    </xf>
    <xf numFmtId="171" fontId="0" fillId="0" borderId="12" xfId="39" applyNumberFormat="1" applyBorder="1" applyAlignment="1">
      <alignment/>
    </xf>
    <xf numFmtId="171" fontId="0" fillId="0" borderId="16" xfId="39" applyNumberFormat="1" applyFont="1" applyBorder="1" applyAlignment="1">
      <alignment/>
    </xf>
    <xf numFmtId="171" fontId="7" fillId="0" borderId="18" xfId="39" applyNumberFormat="1" applyFont="1" applyBorder="1" applyAlignment="1">
      <alignment vertical="center"/>
    </xf>
    <xf numFmtId="171" fontId="1" fillId="0" borderId="18" xfId="39" applyNumberFormat="1" applyFont="1" applyBorder="1" applyAlignment="1">
      <alignment vertical="center"/>
    </xf>
    <xf numFmtId="171" fontId="7" fillId="0" borderId="19" xfId="39" applyNumberFormat="1" applyFont="1" applyBorder="1" applyAlignment="1">
      <alignment vertical="center"/>
    </xf>
    <xf numFmtId="171" fontId="7" fillId="0" borderId="11" xfId="39" applyNumberFormat="1" applyFont="1" applyBorder="1" applyAlignment="1">
      <alignment vertical="center"/>
    </xf>
    <xf numFmtId="171" fontId="2" fillId="0" borderId="11" xfId="39" applyNumberFormat="1" applyFont="1" applyBorder="1" applyAlignment="1">
      <alignment vertical="center"/>
    </xf>
    <xf numFmtId="171" fontId="8" fillId="0" borderId="11" xfId="39" applyNumberFormat="1" applyFont="1" applyBorder="1" applyAlignment="1">
      <alignment vertical="center"/>
    </xf>
    <xf numFmtId="171" fontId="8" fillId="0" borderId="20" xfId="39" applyNumberFormat="1" applyFont="1" applyBorder="1" applyAlignment="1">
      <alignment vertical="center"/>
    </xf>
    <xf numFmtId="3" fontId="0" fillId="0" borderId="16" xfId="0" applyFont="1" applyBorder="1" applyAlignment="1">
      <alignment/>
    </xf>
    <xf numFmtId="171" fontId="0" fillId="0" borderId="21" xfId="39" applyNumberFormat="1" applyBorder="1" applyAlignment="1">
      <alignment/>
    </xf>
    <xf numFmtId="171" fontId="0" fillId="0" borderId="16" xfId="39" applyNumberFormat="1" applyFont="1" applyBorder="1" applyAlignment="1">
      <alignment/>
    </xf>
    <xf numFmtId="3" fontId="0" fillId="0" borderId="10" xfId="0" applyBorder="1" applyAlignment="1">
      <alignment/>
    </xf>
    <xf numFmtId="169" fontId="1" fillId="0" borderId="11" xfId="0" applyNumberFormat="1" applyFont="1" applyBorder="1" applyAlignment="1">
      <alignment/>
    </xf>
    <xf numFmtId="164" fontId="0" fillId="0" borderId="11" xfId="39" applyNumberFormat="1" applyFont="1" applyBorder="1" applyAlignment="1">
      <alignment/>
    </xf>
    <xf numFmtId="165" fontId="0" fillId="0" borderId="11" xfId="39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1" xfId="39" applyNumberFormat="1" applyFont="1" applyBorder="1" applyAlignment="1">
      <alignment/>
    </xf>
    <xf numFmtId="164" fontId="0" fillId="0" borderId="11" xfId="39" applyNumberFormat="1" applyBorder="1" applyAlignment="1">
      <alignment/>
    </xf>
    <xf numFmtId="169" fontId="0" fillId="0" borderId="16" xfId="0" applyNumberFormat="1" applyFont="1" applyBorder="1" applyAlignment="1">
      <alignment/>
    </xf>
    <xf numFmtId="169" fontId="0" fillId="0" borderId="11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/>
    </xf>
    <xf numFmtId="169" fontId="1" fillId="0" borderId="11" xfId="39" applyNumberFormat="1" applyFont="1" applyBorder="1" applyAlignment="1">
      <alignment/>
    </xf>
    <xf numFmtId="169" fontId="0" fillId="0" borderId="11" xfId="39" applyNumberFormat="1" applyFont="1" applyBorder="1" applyAlignment="1">
      <alignment/>
    </xf>
    <xf numFmtId="169" fontId="0" fillId="0" borderId="11" xfId="39" applyNumberFormat="1" applyFont="1" applyBorder="1" applyAlignment="1">
      <alignment/>
    </xf>
    <xf numFmtId="169" fontId="0" fillId="0" borderId="11" xfId="39" applyNumberFormat="1" applyBorder="1" applyAlignment="1">
      <alignment/>
    </xf>
    <xf numFmtId="169" fontId="0" fillId="0" borderId="11" xfId="39" applyNumberFormat="1" applyFont="1" applyFill="1" applyBorder="1" applyAlignment="1">
      <alignment/>
    </xf>
    <xf numFmtId="169" fontId="1" fillId="0" borderId="11" xfId="39" applyNumberFormat="1" applyFont="1" applyBorder="1" applyAlignment="1">
      <alignment/>
    </xf>
    <xf numFmtId="169" fontId="0" fillId="0" borderId="11" xfId="0" applyNumberFormat="1" applyBorder="1" applyAlignment="1">
      <alignment/>
    </xf>
    <xf numFmtId="169" fontId="1" fillId="0" borderId="11" xfId="0" applyNumberFormat="1" applyFont="1" applyBorder="1" applyAlignment="1">
      <alignment horizontal="center"/>
    </xf>
    <xf numFmtId="169" fontId="0" fillId="0" borderId="16" xfId="0" applyNumberFormat="1" applyFont="1" applyBorder="1" applyAlignment="1">
      <alignment horizontal="center"/>
    </xf>
    <xf numFmtId="166" fontId="0" fillId="0" borderId="0" xfId="39" applyNumberFormat="1" applyAlignment="1">
      <alignment/>
    </xf>
    <xf numFmtId="166" fontId="0" fillId="0" borderId="0" xfId="39" applyNumberFormat="1" applyFont="1" applyAlignment="1">
      <alignment/>
    </xf>
    <xf numFmtId="166" fontId="1" fillId="0" borderId="0" xfId="39" applyNumberFormat="1" applyFont="1" applyAlignment="1">
      <alignment/>
    </xf>
    <xf numFmtId="171" fontId="7" fillId="0" borderId="22" xfId="39" applyNumberFormat="1" applyFont="1" applyBorder="1" applyAlignment="1">
      <alignment vertical="center"/>
    </xf>
    <xf numFmtId="171" fontId="1" fillId="0" borderId="22" xfId="39" applyNumberFormat="1" applyFont="1" applyBorder="1" applyAlignment="1">
      <alignment vertical="center"/>
    </xf>
    <xf numFmtId="171" fontId="7" fillId="0" borderId="23" xfId="39" applyNumberFormat="1" applyFont="1" applyBorder="1" applyAlignment="1">
      <alignment vertical="center"/>
    </xf>
    <xf numFmtId="171" fontId="7" fillId="0" borderId="24" xfId="39" applyNumberFormat="1" applyFont="1" applyBorder="1" applyAlignment="1">
      <alignment vertical="center"/>
    </xf>
    <xf numFmtId="171" fontId="2" fillId="0" borderId="24" xfId="39" applyNumberFormat="1" applyFont="1" applyBorder="1" applyAlignment="1">
      <alignment vertical="center"/>
    </xf>
    <xf numFmtId="171" fontId="8" fillId="0" borderId="24" xfId="39" applyNumberFormat="1" applyFont="1" applyBorder="1" applyAlignment="1">
      <alignment vertical="center"/>
    </xf>
    <xf numFmtId="171" fontId="8" fillId="0" borderId="25" xfId="39" applyNumberFormat="1" applyFont="1" applyBorder="1" applyAlignment="1">
      <alignment vertical="center"/>
    </xf>
    <xf numFmtId="169" fontId="0" fillId="0" borderId="11" xfId="0" applyNumberFormat="1" applyFont="1" applyBorder="1" applyAlignment="1">
      <alignment/>
    </xf>
    <xf numFmtId="169" fontId="7" fillId="0" borderId="11" xfId="0" applyNumberFormat="1" applyFont="1" applyBorder="1" applyAlignment="1">
      <alignment/>
    </xf>
    <xf numFmtId="3" fontId="0" fillId="0" borderId="16" xfId="0" applyBorder="1" applyAlignment="1">
      <alignment horizontal="center"/>
    </xf>
    <xf numFmtId="171" fontId="8" fillId="0" borderId="0" xfId="39" applyNumberFormat="1" applyFont="1" applyBorder="1" applyAlignment="1">
      <alignment vertical="center"/>
    </xf>
    <xf numFmtId="171" fontId="0" fillId="0" borderId="24" xfId="39" applyNumberFormat="1" applyBorder="1" applyAlignment="1">
      <alignment/>
    </xf>
    <xf numFmtId="164" fontId="2" fillId="0" borderId="0" xfId="39" applyFont="1" applyAlignment="1">
      <alignment/>
    </xf>
    <xf numFmtId="164" fontId="0" fillId="0" borderId="16" xfId="39" applyNumberFormat="1" applyFont="1" applyBorder="1" applyAlignment="1">
      <alignment/>
    </xf>
    <xf numFmtId="169" fontId="0" fillId="0" borderId="16" xfId="39" applyNumberFormat="1" applyFont="1" applyBorder="1" applyAlignment="1">
      <alignment/>
    </xf>
    <xf numFmtId="3" fontId="2" fillId="33" borderId="20" xfId="0" applyFont="1" applyFill="1" applyBorder="1" applyAlignment="1">
      <alignment vertical="center"/>
    </xf>
    <xf numFmtId="171" fontId="2" fillId="33" borderId="20" xfId="39" applyNumberFormat="1" applyFont="1" applyFill="1" applyBorder="1" applyAlignment="1">
      <alignment vertical="center"/>
    </xf>
    <xf numFmtId="3" fontId="1" fillId="34" borderId="11" xfId="0" applyFont="1" applyFill="1" applyBorder="1" applyAlignment="1">
      <alignment/>
    </xf>
    <xf numFmtId="171" fontId="1" fillId="34" borderId="11" xfId="39" applyNumberFormat="1" applyFont="1" applyFill="1" applyBorder="1" applyAlignment="1">
      <alignment/>
    </xf>
    <xf numFmtId="3" fontId="1" fillId="34" borderId="11" xfId="0" applyFont="1" applyFill="1" applyBorder="1" applyAlignment="1">
      <alignment/>
    </xf>
    <xf numFmtId="171" fontId="1" fillId="34" borderId="11" xfId="39" applyNumberFormat="1" applyFont="1" applyFill="1" applyBorder="1" applyAlignment="1">
      <alignment/>
    </xf>
    <xf numFmtId="171" fontId="1" fillId="34" borderId="24" xfId="39" applyNumberFormat="1" applyFont="1" applyFill="1" applyBorder="1" applyAlignment="1">
      <alignment/>
    </xf>
    <xf numFmtId="3" fontId="1" fillId="34" borderId="20" xfId="0" applyFont="1" applyFill="1" applyBorder="1" applyAlignment="1">
      <alignment/>
    </xf>
    <xf numFmtId="3" fontId="2" fillId="33" borderId="17" xfId="0" applyFont="1" applyFill="1" applyBorder="1" applyAlignment="1">
      <alignment vertical="center"/>
    </xf>
    <xf numFmtId="171" fontId="2" fillId="33" borderId="18" xfId="39" applyNumberFormat="1" applyFont="1" applyFill="1" applyBorder="1" applyAlignment="1">
      <alignment vertical="center"/>
    </xf>
    <xf numFmtId="171" fontId="2" fillId="33" borderId="22" xfId="39" applyNumberFormat="1" applyFont="1" applyFill="1" applyBorder="1" applyAlignment="1">
      <alignment vertical="center"/>
    </xf>
    <xf numFmtId="3" fontId="2" fillId="35" borderId="17" xfId="0" applyFont="1" applyFill="1" applyBorder="1" applyAlignment="1">
      <alignment vertical="center"/>
    </xf>
    <xf numFmtId="169" fontId="2" fillId="35" borderId="18" xfId="39" applyNumberFormat="1" applyFont="1" applyFill="1" applyBorder="1" applyAlignment="1">
      <alignment vertical="center"/>
    </xf>
    <xf numFmtId="169" fontId="7" fillId="35" borderId="18" xfId="0" applyNumberFormat="1" applyFont="1" applyFill="1" applyBorder="1" applyAlignment="1">
      <alignment horizontal="center" vertical="center"/>
    </xf>
    <xf numFmtId="3" fontId="2" fillId="36" borderId="15" xfId="0" applyFont="1" applyFill="1" applyBorder="1" applyAlignment="1">
      <alignment vertical="center"/>
    </xf>
    <xf numFmtId="171" fontId="2" fillId="36" borderId="19" xfId="39" applyNumberFormat="1" applyFont="1" applyFill="1" applyBorder="1" applyAlignment="1">
      <alignment vertical="center"/>
    </xf>
    <xf numFmtId="171" fontId="2" fillId="36" borderId="23" xfId="39" applyNumberFormat="1" applyFont="1" applyFill="1" applyBorder="1" applyAlignment="1">
      <alignment vertical="center"/>
    </xf>
    <xf numFmtId="165" fontId="1" fillId="37" borderId="10" xfId="39" applyNumberFormat="1" applyFont="1" applyFill="1" applyBorder="1" applyAlignment="1">
      <alignment horizontal="center"/>
    </xf>
    <xf numFmtId="3" fontId="1" fillId="37" borderId="10" xfId="0" applyFont="1" applyFill="1" applyBorder="1" applyAlignment="1">
      <alignment horizontal="center"/>
    </xf>
    <xf numFmtId="165" fontId="1" fillId="37" borderId="16" xfId="39" applyNumberFormat="1" applyFont="1" applyFill="1" applyBorder="1" applyAlignment="1">
      <alignment horizontal="center"/>
    </xf>
    <xf numFmtId="3" fontId="1" fillId="37" borderId="16" xfId="0" applyFont="1" applyFill="1" applyBorder="1" applyAlignment="1">
      <alignment horizontal="center"/>
    </xf>
    <xf numFmtId="3" fontId="1" fillId="0" borderId="11" xfId="0" applyFont="1" applyBorder="1" applyAlignment="1">
      <alignment vertical="center"/>
    </xf>
    <xf numFmtId="3" fontId="10" fillId="38" borderId="0" xfId="0" applyFont="1" applyFill="1" applyAlignment="1">
      <alignment horizontal="center"/>
    </xf>
    <xf numFmtId="165" fontId="0" fillId="0" borderId="0" xfId="0" applyNumberFormat="1" applyAlignment="1">
      <alignment horizontal="center" vertical="center"/>
    </xf>
    <xf numFmtId="164" fontId="10" fillId="38" borderId="0" xfId="39" applyFont="1" applyFill="1" applyAlignment="1">
      <alignment horizontal="center"/>
    </xf>
    <xf numFmtId="3" fontId="1" fillId="37" borderId="10" xfId="0" applyFont="1" applyFill="1" applyBorder="1" applyAlignment="1">
      <alignment horizontal="center" vertical="center"/>
    </xf>
    <xf numFmtId="3" fontId="1" fillId="37" borderId="16" xfId="0" applyFont="1" applyFill="1" applyBorder="1" applyAlignment="1">
      <alignment horizontal="center" vertical="center"/>
    </xf>
    <xf numFmtId="165" fontId="1" fillId="37" borderId="10" xfId="39" applyNumberFormat="1" applyFont="1" applyFill="1" applyBorder="1" applyAlignment="1">
      <alignment horizontal="center" vertical="center" wrapText="1"/>
    </xf>
    <xf numFmtId="3" fontId="0" fillId="37" borderId="16" xfId="0" applyFill="1" applyBorder="1" applyAlignment="1">
      <alignment horizontal="center" vertical="center" wrapText="1"/>
    </xf>
    <xf numFmtId="3" fontId="1" fillId="37" borderId="10" xfId="0" applyFont="1" applyFill="1" applyBorder="1" applyAlignment="1">
      <alignment horizontal="center" vertical="center"/>
    </xf>
    <xf numFmtId="3" fontId="0" fillId="37" borderId="16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9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F6" sqref="F6"/>
    </sheetView>
  </sheetViews>
  <sheetFormatPr defaultColWidth="9.00390625" defaultRowHeight="12.75"/>
  <cols>
    <col min="1" max="1" width="43.75390625" style="0" customWidth="1"/>
    <col min="2" max="2" width="14.25390625" style="14" customWidth="1"/>
    <col min="3" max="3" width="13.75390625" style="0" customWidth="1"/>
    <col min="4" max="4" width="14.25390625" style="0" customWidth="1"/>
  </cols>
  <sheetData>
    <row r="1" spans="1:5" ht="19.5" customHeight="1">
      <c r="A1" s="105" t="s">
        <v>258</v>
      </c>
      <c r="B1" s="105"/>
      <c r="C1" s="105"/>
      <c r="D1" s="105"/>
      <c r="E1" s="105"/>
    </row>
    <row r="2" spans="1:6" ht="19.5" customHeight="1">
      <c r="A2" s="107" t="s">
        <v>230</v>
      </c>
      <c r="B2" s="107"/>
      <c r="C2" s="107"/>
      <c r="D2" s="107"/>
      <c r="E2" s="107"/>
      <c r="F2" s="80"/>
    </row>
    <row r="3" spans="1:5" ht="19.5" customHeight="1">
      <c r="A3" s="106" t="s">
        <v>155</v>
      </c>
      <c r="B3" s="106"/>
      <c r="C3" s="106"/>
      <c r="D3" s="106"/>
      <c r="E3" s="106"/>
    </row>
    <row r="4" spans="1:5" ht="12.75" customHeight="1">
      <c r="A4" s="112" t="s">
        <v>3</v>
      </c>
      <c r="B4" s="100" t="s">
        <v>103</v>
      </c>
      <c r="C4" s="110" t="s">
        <v>181</v>
      </c>
      <c r="D4" s="101" t="s">
        <v>182</v>
      </c>
      <c r="E4" s="108" t="s">
        <v>213</v>
      </c>
    </row>
    <row r="5" spans="1:5" ht="12.75" customHeight="1">
      <c r="A5" s="113"/>
      <c r="B5" s="102" t="s">
        <v>104</v>
      </c>
      <c r="C5" s="111"/>
      <c r="D5" s="103" t="s">
        <v>231</v>
      </c>
      <c r="E5" s="109"/>
    </row>
    <row r="6" spans="1:5" ht="24.75" customHeight="1">
      <c r="A6" s="1" t="s">
        <v>4</v>
      </c>
      <c r="B6" s="15"/>
      <c r="C6" s="15"/>
      <c r="D6" s="46"/>
      <c r="E6" s="46"/>
    </row>
    <row r="7" spans="1:5" ht="12.75">
      <c r="A7" s="2" t="s">
        <v>0</v>
      </c>
      <c r="B7" s="27">
        <v>2650000</v>
      </c>
      <c r="C7" s="27">
        <v>2739690</v>
      </c>
      <c r="D7" s="55">
        <v>3062104.2</v>
      </c>
      <c r="E7" s="55">
        <f>D7/C7*100</f>
        <v>111.76827305279065</v>
      </c>
    </row>
    <row r="8" spans="1:5" ht="12.75">
      <c r="A8" s="9" t="s">
        <v>159</v>
      </c>
      <c r="B8" s="27"/>
      <c r="C8" s="27"/>
      <c r="D8" s="62"/>
      <c r="E8" s="50"/>
    </row>
    <row r="9" spans="1:5" ht="12.75">
      <c r="A9" s="8" t="s">
        <v>160</v>
      </c>
      <c r="B9" s="27"/>
      <c r="C9" s="28">
        <v>16190</v>
      </c>
      <c r="D9" s="62">
        <v>16189.2</v>
      </c>
      <c r="E9" s="50">
        <f>D9/C9*100</f>
        <v>99.99505867819643</v>
      </c>
    </row>
    <row r="10" spans="1:5" ht="12.75">
      <c r="A10" s="10" t="s">
        <v>250</v>
      </c>
      <c r="B10" s="27"/>
      <c r="C10" s="28"/>
      <c r="D10" s="55">
        <v>2269.5</v>
      </c>
      <c r="E10" s="63" t="s">
        <v>198</v>
      </c>
    </row>
    <row r="11" spans="1:5" ht="12.75">
      <c r="A11" s="2" t="s">
        <v>118</v>
      </c>
      <c r="B11" s="27">
        <f>SUM(B13:B31)</f>
        <v>79147</v>
      </c>
      <c r="C11" s="27">
        <f>SUM(C13:C31)</f>
        <v>4360899.9</v>
      </c>
      <c r="D11" s="27">
        <f>SUM(D13:D31)-D17</f>
        <v>4361042.699999999</v>
      </c>
      <c r="E11" s="50">
        <f>D11/C11*100</f>
        <v>100.00327455349294</v>
      </c>
    </row>
    <row r="12" spans="1:5" ht="9.75" customHeight="1">
      <c r="A12" s="3" t="s">
        <v>1</v>
      </c>
      <c r="B12" s="30"/>
      <c r="C12" s="30"/>
      <c r="D12" s="30"/>
      <c r="E12" s="50"/>
    </row>
    <row r="13" spans="1:5" ht="12.75">
      <c r="A13" s="4" t="s">
        <v>119</v>
      </c>
      <c r="B13" s="30">
        <v>78997</v>
      </c>
      <c r="C13" s="28">
        <v>78997</v>
      </c>
      <c r="D13" s="30">
        <v>78997</v>
      </c>
      <c r="E13" s="50">
        <f>D13/C13*100</f>
        <v>100</v>
      </c>
    </row>
    <row r="14" spans="1:5" ht="12.75">
      <c r="A14" s="4" t="s">
        <v>24</v>
      </c>
      <c r="B14" s="30"/>
      <c r="C14" s="28">
        <v>7779</v>
      </c>
      <c r="D14" s="30">
        <v>7779</v>
      </c>
      <c r="E14" s="50">
        <f>D14/C14*100</f>
        <v>100</v>
      </c>
    </row>
    <row r="15" spans="1:5" ht="12.75" customHeight="1">
      <c r="A15" s="4" t="s">
        <v>43</v>
      </c>
      <c r="B15" s="30"/>
      <c r="C15" s="28">
        <v>4180114.4</v>
      </c>
      <c r="D15" s="30">
        <v>4180114.3</v>
      </c>
      <c r="E15" s="50">
        <f>D15/C15*100</f>
        <v>99.99999760772097</v>
      </c>
    </row>
    <row r="16" spans="1:5" ht="12.75">
      <c r="A16" s="4" t="s">
        <v>52</v>
      </c>
      <c r="B16" s="30"/>
      <c r="C16" s="28">
        <v>25242.9</v>
      </c>
      <c r="D16" s="30">
        <v>25343.6</v>
      </c>
      <c r="E16" s="50">
        <f>D16/C16*100</f>
        <v>100.39892405389237</v>
      </c>
    </row>
    <row r="17" spans="1:5" ht="12.75">
      <c r="A17" s="4" t="s">
        <v>216</v>
      </c>
      <c r="B17" s="30"/>
      <c r="C17" s="28"/>
      <c r="D17" s="30">
        <v>100.7</v>
      </c>
      <c r="E17" s="54" t="s">
        <v>198</v>
      </c>
    </row>
    <row r="18" spans="1:5" ht="12.75">
      <c r="A18" s="4" t="s">
        <v>70</v>
      </c>
      <c r="B18" s="30"/>
      <c r="C18" s="28">
        <v>55170.7</v>
      </c>
      <c r="D18" s="30">
        <v>55170.6</v>
      </c>
      <c r="E18" s="50">
        <f>D18/C18*100</f>
        <v>99.99981874436975</v>
      </c>
    </row>
    <row r="19" spans="1:5" ht="12.75">
      <c r="A19" s="4" t="s">
        <v>173</v>
      </c>
      <c r="B19" s="30"/>
      <c r="C19" s="28">
        <v>967</v>
      </c>
      <c r="D19" s="30">
        <v>966.9</v>
      </c>
      <c r="E19" s="50">
        <f>D19/C19*100</f>
        <v>99.98965873836609</v>
      </c>
    </row>
    <row r="20" spans="1:5" ht="12.75">
      <c r="A20" s="4" t="s">
        <v>251</v>
      </c>
      <c r="B20" s="30"/>
      <c r="C20" s="28"/>
      <c r="D20" s="30">
        <v>1.8</v>
      </c>
      <c r="E20" s="54" t="s">
        <v>198</v>
      </c>
    </row>
    <row r="21" spans="1:5" ht="12.75">
      <c r="A21" s="4" t="s">
        <v>183</v>
      </c>
      <c r="B21" s="30"/>
      <c r="C21" s="28">
        <v>50</v>
      </c>
      <c r="D21" s="30">
        <v>50</v>
      </c>
      <c r="E21" s="50">
        <f aca="true" t="shared" si="0" ref="E21:E32">D21/C21*100</f>
        <v>100</v>
      </c>
    </row>
    <row r="22" spans="1:5" ht="12.75">
      <c r="A22" s="4" t="s">
        <v>232</v>
      </c>
      <c r="B22" s="30"/>
      <c r="C22" s="28">
        <v>300</v>
      </c>
      <c r="D22" s="30">
        <v>300</v>
      </c>
      <c r="E22" s="50">
        <f t="shared" si="0"/>
        <v>100</v>
      </c>
    </row>
    <row r="23" spans="1:5" ht="12.75">
      <c r="A23" s="4" t="s">
        <v>233</v>
      </c>
      <c r="B23" s="30"/>
      <c r="C23" s="28">
        <v>711.6</v>
      </c>
      <c r="D23" s="30">
        <v>711.6</v>
      </c>
      <c r="E23" s="50">
        <f t="shared" si="0"/>
        <v>100</v>
      </c>
    </row>
    <row r="24" spans="1:5" ht="12.75">
      <c r="A24" s="4" t="s">
        <v>215</v>
      </c>
      <c r="B24" s="30"/>
      <c r="C24" s="28">
        <v>130</v>
      </c>
      <c r="D24" s="30">
        <v>130</v>
      </c>
      <c r="E24" s="50">
        <f t="shared" si="0"/>
        <v>100</v>
      </c>
    </row>
    <row r="25" spans="1:5" ht="12.75">
      <c r="A25" s="4" t="s">
        <v>156</v>
      </c>
      <c r="B25" s="30"/>
      <c r="C25" s="28">
        <v>6.2</v>
      </c>
      <c r="D25" s="30">
        <v>6.2</v>
      </c>
      <c r="E25" s="50">
        <f t="shared" si="0"/>
        <v>100</v>
      </c>
    </row>
    <row r="26" spans="1:5" ht="12.75">
      <c r="A26" s="4" t="s">
        <v>143</v>
      </c>
      <c r="B26" s="30"/>
      <c r="C26" s="28">
        <v>45.2</v>
      </c>
      <c r="D26" s="30">
        <v>45.2</v>
      </c>
      <c r="E26" s="50">
        <f t="shared" si="0"/>
        <v>100</v>
      </c>
    </row>
    <row r="27" spans="1:5" ht="12.75">
      <c r="A27" s="4" t="s">
        <v>234</v>
      </c>
      <c r="B27" s="30"/>
      <c r="C27" s="28">
        <v>714</v>
      </c>
      <c r="D27" s="30">
        <v>714</v>
      </c>
      <c r="E27" s="50">
        <f t="shared" si="0"/>
        <v>100</v>
      </c>
    </row>
    <row r="28" spans="1:5" ht="12.75">
      <c r="A28" s="4" t="s">
        <v>25</v>
      </c>
      <c r="B28" s="30"/>
      <c r="C28" s="28">
        <v>235</v>
      </c>
      <c r="D28" s="30">
        <v>234.9</v>
      </c>
      <c r="E28" s="50">
        <f t="shared" si="0"/>
        <v>99.95744680851064</v>
      </c>
    </row>
    <row r="29" spans="1:5" ht="12.75">
      <c r="A29" s="4" t="s">
        <v>87</v>
      </c>
      <c r="B29" s="30"/>
      <c r="C29" s="28">
        <v>8715.1</v>
      </c>
      <c r="D29" s="30">
        <v>8715.1</v>
      </c>
      <c r="E29" s="50">
        <f t="shared" si="0"/>
        <v>100</v>
      </c>
    </row>
    <row r="30" spans="1:5" ht="12.75" hidden="1">
      <c r="A30" s="4" t="s">
        <v>66</v>
      </c>
      <c r="B30" s="30"/>
      <c r="C30" s="28"/>
      <c r="D30" s="30"/>
      <c r="E30" s="50" t="e">
        <f t="shared" si="0"/>
        <v>#DIV/0!</v>
      </c>
    </row>
    <row r="31" spans="1:5" ht="12.75">
      <c r="A31" s="4" t="s">
        <v>26</v>
      </c>
      <c r="B31" s="30">
        <v>150</v>
      </c>
      <c r="C31" s="28">
        <v>1721.8</v>
      </c>
      <c r="D31" s="30">
        <v>1762.5</v>
      </c>
      <c r="E31" s="50">
        <f t="shared" si="0"/>
        <v>102.36380532001394</v>
      </c>
    </row>
    <row r="32" spans="1:5" ht="12.75">
      <c r="A32" s="10" t="s">
        <v>157</v>
      </c>
      <c r="B32" s="30"/>
      <c r="C32" s="29">
        <f>SUM(C34:C36)</f>
        <v>1239.4</v>
      </c>
      <c r="D32" s="29">
        <f>SUM(D34:D36)</f>
        <v>1239.4</v>
      </c>
      <c r="E32" s="55">
        <f t="shared" si="0"/>
        <v>100</v>
      </c>
    </row>
    <row r="33" spans="1:5" ht="12.75">
      <c r="A33" s="9" t="s">
        <v>1</v>
      </c>
      <c r="B33" s="30"/>
      <c r="C33" s="28"/>
      <c r="D33" s="30"/>
      <c r="E33" s="50"/>
    </row>
    <row r="34" spans="1:5" ht="12.75">
      <c r="A34" s="4" t="s">
        <v>168</v>
      </c>
      <c r="B34" s="30"/>
      <c r="C34" s="28">
        <f>145.2+12+323.2</f>
        <v>480.4</v>
      </c>
      <c r="D34" s="30">
        <v>480.4</v>
      </c>
      <c r="E34" s="50">
        <f>D34/C34*100</f>
        <v>100</v>
      </c>
    </row>
    <row r="35" spans="1:5" ht="12.75">
      <c r="A35" s="4" t="s">
        <v>214</v>
      </c>
      <c r="B35" s="30"/>
      <c r="C35" s="28">
        <v>47</v>
      </c>
      <c r="D35" s="30">
        <v>47</v>
      </c>
      <c r="E35" s="50">
        <f>D35/C35*100</f>
        <v>100</v>
      </c>
    </row>
    <row r="36" spans="1:5" ht="12.75">
      <c r="A36" s="4" t="s">
        <v>235</v>
      </c>
      <c r="B36" s="30"/>
      <c r="C36" s="28">
        <v>712</v>
      </c>
      <c r="D36" s="30">
        <v>712</v>
      </c>
      <c r="E36" s="50">
        <f>D36/C36*100</f>
        <v>100</v>
      </c>
    </row>
    <row r="37" spans="1:5" ht="12.75">
      <c r="A37" s="2" t="s">
        <v>120</v>
      </c>
      <c r="B37" s="27">
        <f>SUM(B39:B44)</f>
        <v>0</v>
      </c>
      <c r="C37" s="27">
        <f>SUM(C39:C45)</f>
        <v>148408.6</v>
      </c>
      <c r="D37" s="27">
        <f>SUM(D39:D45)</f>
        <v>148408.6</v>
      </c>
      <c r="E37" s="55">
        <f>D37/C37*100</f>
        <v>100</v>
      </c>
    </row>
    <row r="38" spans="1:5" ht="12.75">
      <c r="A38" s="3" t="s">
        <v>1</v>
      </c>
      <c r="B38" s="30"/>
      <c r="C38" s="30"/>
      <c r="D38" s="30"/>
      <c r="E38" s="50"/>
    </row>
    <row r="39" spans="1:5" ht="12.75">
      <c r="A39" s="5" t="s">
        <v>43</v>
      </c>
      <c r="B39" s="30"/>
      <c r="C39" s="28">
        <v>562</v>
      </c>
      <c r="D39" s="30">
        <v>562</v>
      </c>
      <c r="E39" s="50">
        <f aca="true" t="shared" si="1" ref="E39:E46">D39/C39*100</f>
        <v>100</v>
      </c>
    </row>
    <row r="40" spans="1:5" ht="12.75">
      <c r="A40" s="5" t="s">
        <v>24</v>
      </c>
      <c r="B40" s="30"/>
      <c r="C40" s="28">
        <v>3862.2</v>
      </c>
      <c r="D40" s="30">
        <v>3862.2</v>
      </c>
      <c r="E40" s="50">
        <f t="shared" si="1"/>
        <v>100</v>
      </c>
    </row>
    <row r="41" spans="1:5" ht="12.75">
      <c r="A41" s="4" t="s">
        <v>70</v>
      </c>
      <c r="B41" s="30"/>
      <c r="C41" s="28">
        <v>118183.2</v>
      </c>
      <c r="D41" s="30">
        <v>118183.2</v>
      </c>
      <c r="E41" s="50">
        <f t="shared" si="1"/>
        <v>100</v>
      </c>
    </row>
    <row r="42" spans="1:5" ht="12.75" hidden="1">
      <c r="A42" s="4" t="s">
        <v>94</v>
      </c>
      <c r="B42" s="30"/>
      <c r="C42" s="28"/>
      <c r="D42" s="30"/>
      <c r="E42" s="50" t="e">
        <f t="shared" si="1"/>
        <v>#DIV/0!</v>
      </c>
    </row>
    <row r="43" spans="1:5" ht="12.75" hidden="1">
      <c r="A43" s="4" t="s">
        <v>98</v>
      </c>
      <c r="B43" s="30"/>
      <c r="C43" s="28"/>
      <c r="D43" s="30"/>
      <c r="E43" s="50" t="e">
        <f t="shared" si="1"/>
        <v>#DIV/0!</v>
      </c>
    </row>
    <row r="44" spans="1:5" ht="12.75" hidden="1">
      <c r="A44" s="4" t="s">
        <v>26</v>
      </c>
      <c r="B44" s="30"/>
      <c r="C44" s="28"/>
      <c r="D44" s="30"/>
      <c r="E44" s="50" t="e">
        <f t="shared" si="1"/>
        <v>#DIV/0!</v>
      </c>
    </row>
    <row r="45" spans="1:5" ht="12.75">
      <c r="A45" s="4" t="s">
        <v>74</v>
      </c>
      <c r="B45" s="30"/>
      <c r="C45" s="28">
        <v>25801.2</v>
      </c>
      <c r="D45" s="30">
        <v>25801.2</v>
      </c>
      <c r="E45" s="50">
        <f t="shared" si="1"/>
        <v>100</v>
      </c>
    </row>
    <row r="46" spans="1:5" ht="12.75">
      <c r="A46" s="10" t="s">
        <v>158</v>
      </c>
      <c r="B46" s="29">
        <f>B50+B48</f>
        <v>0</v>
      </c>
      <c r="C46" s="29">
        <f>SUM(C48:C50)</f>
        <v>184329</v>
      </c>
      <c r="D46" s="29">
        <f>SUM(D48:D50)</f>
        <v>184329</v>
      </c>
      <c r="E46" s="55">
        <f t="shared" si="1"/>
        <v>100</v>
      </c>
    </row>
    <row r="47" spans="1:5" ht="12.75">
      <c r="A47" s="9" t="s">
        <v>1</v>
      </c>
      <c r="B47" s="30"/>
      <c r="C47" s="28"/>
      <c r="D47" s="30"/>
      <c r="E47" s="50"/>
    </row>
    <row r="48" spans="1:5" ht="12.75">
      <c r="A48" s="8" t="s">
        <v>214</v>
      </c>
      <c r="B48" s="30"/>
      <c r="C48" s="28">
        <v>104874</v>
      </c>
      <c r="D48" s="30">
        <v>104874</v>
      </c>
      <c r="E48" s="50">
        <f>D48/C48*100</f>
        <v>100</v>
      </c>
    </row>
    <row r="49" spans="1:5" ht="12.75">
      <c r="A49" s="8" t="s">
        <v>236</v>
      </c>
      <c r="B49" s="30"/>
      <c r="C49" s="28">
        <v>9500</v>
      </c>
      <c r="D49" s="30">
        <v>9500</v>
      </c>
      <c r="E49" s="50">
        <f>D49/C49*100</f>
        <v>100</v>
      </c>
    </row>
    <row r="50" spans="1:5" ht="12.75">
      <c r="A50" s="4" t="s">
        <v>169</v>
      </c>
      <c r="B50" s="30"/>
      <c r="C50" s="28">
        <f>54400+15555</f>
        <v>69955</v>
      </c>
      <c r="D50" s="30">
        <v>69955</v>
      </c>
      <c r="E50" s="50">
        <f>D50/C50*100</f>
        <v>100</v>
      </c>
    </row>
    <row r="51" spans="1:5" ht="12.75">
      <c r="A51" s="2" t="s">
        <v>50</v>
      </c>
      <c r="B51" s="56">
        <f>B53+B56+B61+B62+B65+B69+B74+B81+B85+B86</f>
        <v>182753</v>
      </c>
      <c r="C51" s="56">
        <f>C53+C56+C61+C62+C65+C69+C74+C77+C81+C85+C86+C80</f>
        <v>258669.09999999998</v>
      </c>
      <c r="D51" s="56">
        <f>D53+D56+D61+D62+D65+D69+D74+D77+D81+D85+D86+D80+D60</f>
        <v>283505.3</v>
      </c>
      <c r="E51" s="47">
        <f>D51/C51*100</f>
        <v>109.60153338763696</v>
      </c>
    </row>
    <row r="52" spans="1:5" ht="12.75">
      <c r="A52" s="5" t="s">
        <v>189</v>
      </c>
      <c r="B52" s="57"/>
      <c r="C52" s="57"/>
      <c r="D52" s="57"/>
      <c r="E52" s="50"/>
    </row>
    <row r="53" spans="1:5" ht="12.75">
      <c r="A53" s="5" t="s">
        <v>190</v>
      </c>
      <c r="B53" s="58">
        <f>SUM(B54:B55)</f>
        <v>40000</v>
      </c>
      <c r="C53" s="58">
        <f>SUM(C54:C55)</f>
        <v>49253.2</v>
      </c>
      <c r="D53" s="58">
        <f>SUM(D54:D55)</f>
        <v>45799.3</v>
      </c>
      <c r="E53" s="50">
        <f aca="true" t="shared" si="2" ref="E53:E59">D53/C53*100</f>
        <v>92.98746071321256</v>
      </c>
    </row>
    <row r="54" spans="1:5" ht="12.75">
      <c r="A54" s="4" t="s">
        <v>191</v>
      </c>
      <c r="B54" s="58">
        <v>40000</v>
      </c>
      <c r="C54" s="58">
        <v>40000</v>
      </c>
      <c r="D54" s="57">
        <v>35373.6</v>
      </c>
      <c r="E54" s="50">
        <f t="shared" si="2"/>
        <v>88.434</v>
      </c>
    </row>
    <row r="55" spans="1:5" ht="12.75">
      <c r="A55" s="4" t="s">
        <v>192</v>
      </c>
      <c r="B55" s="57"/>
      <c r="C55" s="57">
        <v>9253.2</v>
      </c>
      <c r="D55" s="57">
        <v>10425.7</v>
      </c>
      <c r="E55" s="50">
        <f t="shared" si="2"/>
        <v>112.671292093546</v>
      </c>
    </row>
    <row r="56" spans="1:5" ht="12.75">
      <c r="A56" s="5" t="s">
        <v>193</v>
      </c>
      <c r="B56" s="57">
        <f>SUM(B57:B59)</f>
        <v>52000</v>
      </c>
      <c r="C56" s="57">
        <f>SUM(C57:C59)</f>
        <v>50048</v>
      </c>
      <c r="D56" s="57">
        <f>SUM(D57:D59)</f>
        <v>50413.8</v>
      </c>
      <c r="E56" s="50">
        <f t="shared" si="2"/>
        <v>100.73089833759592</v>
      </c>
    </row>
    <row r="57" spans="1:5" ht="12.75">
      <c r="A57" s="4" t="s">
        <v>194</v>
      </c>
      <c r="B57" s="57">
        <v>52000</v>
      </c>
      <c r="C57" s="57">
        <v>34914</v>
      </c>
      <c r="D57" s="57">
        <v>34914</v>
      </c>
      <c r="E57" s="50">
        <f t="shared" si="2"/>
        <v>100</v>
      </c>
    </row>
    <row r="58" spans="1:5" ht="12.75">
      <c r="A58" s="25" t="s">
        <v>197</v>
      </c>
      <c r="B58" s="81"/>
      <c r="C58" s="82"/>
      <c r="D58" s="82">
        <v>4000</v>
      </c>
      <c r="E58" s="64" t="s">
        <v>198</v>
      </c>
    </row>
    <row r="59" spans="1:5" ht="12.75">
      <c r="A59" s="4" t="s">
        <v>192</v>
      </c>
      <c r="B59" s="51"/>
      <c r="C59" s="57">
        <v>15134</v>
      </c>
      <c r="D59" s="57">
        <v>11499.8</v>
      </c>
      <c r="E59" s="50">
        <f t="shared" si="2"/>
        <v>75.98652041760275</v>
      </c>
    </row>
    <row r="60" spans="1:5" ht="12.75">
      <c r="A60" s="5" t="s">
        <v>252</v>
      </c>
      <c r="B60" s="48"/>
      <c r="C60" s="49"/>
      <c r="D60" s="57">
        <v>249</v>
      </c>
      <c r="E60" s="54" t="s">
        <v>198</v>
      </c>
    </row>
    <row r="61" spans="1:5" ht="12.75">
      <c r="A61" s="5" t="s">
        <v>195</v>
      </c>
      <c r="B61" s="48"/>
      <c r="C61" s="49"/>
      <c r="D61" s="57">
        <v>283.9</v>
      </c>
      <c r="E61" s="54" t="s">
        <v>198</v>
      </c>
    </row>
    <row r="62" spans="1:5" ht="12.75">
      <c r="A62" s="5" t="s">
        <v>223</v>
      </c>
      <c r="B62" s="58">
        <f>SUM(B63:B64)</f>
        <v>0</v>
      </c>
      <c r="C62" s="58">
        <f>SUM(C63:C64)</f>
        <v>0</v>
      </c>
      <c r="D62" s="58">
        <f>SUM(D63:D64)</f>
        <v>3931</v>
      </c>
      <c r="E62" s="54" t="s">
        <v>198</v>
      </c>
    </row>
    <row r="63" spans="1:5" ht="12.75">
      <c r="A63" s="4" t="s">
        <v>222</v>
      </c>
      <c r="B63" s="58"/>
      <c r="C63" s="58"/>
      <c r="D63" s="57">
        <v>3900.3</v>
      </c>
      <c r="E63" s="54" t="s">
        <v>198</v>
      </c>
    </row>
    <row r="64" spans="1:5" ht="12.75">
      <c r="A64" s="4" t="s">
        <v>192</v>
      </c>
      <c r="B64" s="57"/>
      <c r="C64" s="57"/>
      <c r="D64" s="57">
        <v>30.7</v>
      </c>
      <c r="E64" s="54" t="s">
        <v>198</v>
      </c>
    </row>
    <row r="65" spans="1:5" ht="12.75">
      <c r="A65" s="4" t="s">
        <v>196</v>
      </c>
      <c r="B65" s="57">
        <f>SUM(B66:B68)</f>
        <v>26718</v>
      </c>
      <c r="C65" s="57">
        <f>SUM(C66:C68)</f>
        <v>39615.899999999994</v>
      </c>
      <c r="D65" s="57">
        <f>SUM(D66:D68)</f>
        <v>39659.6</v>
      </c>
      <c r="E65" s="50">
        <f>D65/C65*100</f>
        <v>100.11030924452051</v>
      </c>
    </row>
    <row r="66" spans="1:5" ht="12.75">
      <c r="A66" s="4" t="s">
        <v>194</v>
      </c>
      <c r="B66" s="59">
        <v>26718</v>
      </c>
      <c r="C66" s="57">
        <v>34219.2</v>
      </c>
      <c r="D66" s="57">
        <v>34219.1</v>
      </c>
      <c r="E66" s="50">
        <f>D66/C66*100</f>
        <v>99.99970776640016</v>
      </c>
    </row>
    <row r="67" spans="1:5" ht="12.75">
      <c r="A67" s="4" t="s">
        <v>197</v>
      </c>
      <c r="B67" s="59"/>
      <c r="C67" s="57">
        <v>5278.5</v>
      </c>
      <c r="D67" s="57">
        <v>5298.7</v>
      </c>
      <c r="E67" s="50">
        <f>D67/C67*100</f>
        <v>100.38268447475609</v>
      </c>
    </row>
    <row r="68" spans="1:5" ht="12.75">
      <c r="A68" s="4" t="s">
        <v>192</v>
      </c>
      <c r="B68" s="59"/>
      <c r="C68" s="57">
        <v>118.2</v>
      </c>
      <c r="D68" s="57">
        <v>141.8</v>
      </c>
      <c r="E68" s="50">
        <f>D68/C68*100</f>
        <v>119.96615905245346</v>
      </c>
    </row>
    <row r="69" spans="1:5" ht="12.75">
      <c r="A69" s="4" t="s">
        <v>199</v>
      </c>
      <c r="B69" s="59">
        <f>SUM(B70:B73)</f>
        <v>25574</v>
      </c>
      <c r="C69" s="57">
        <f>SUM(C70:C73)</f>
        <v>78955.1</v>
      </c>
      <c r="D69" s="57">
        <f>SUM(D70:D73)</f>
        <v>78677.9</v>
      </c>
      <c r="E69" s="50">
        <f aca="true" t="shared" si="3" ref="E69:E79">D69/C69*100</f>
        <v>99.64891438298474</v>
      </c>
    </row>
    <row r="70" spans="1:5" ht="12.75">
      <c r="A70" s="4" t="s">
        <v>194</v>
      </c>
      <c r="B70" s="59">
        <v>25574</v>
      </c>
      <c r="C70" s="57">
        <v>25377</v>
      </c>
      <c r="D70" s="57">
        <v>25092.9</v>
      </c>
      <c r="E70" s="50">
        <f t="shared" si="3"/>
        <v>98.88048232651614</v>
      </c>
    </row>
    <row r="71" spans="1:5" ht="12.75">
      <c r="A71" s="4" t="s">
        <v>197</v>
      </c>
      <c r="B71" s="59"/>
      <c r="C71" s="57">
        <v>29.6</v>
      </c>
      <c r="D71" s="57">
        <v>29.6</v>
      </c>
      <c r="E71" s="50">
        <f t="shared" si="3"/>
        <v>100</v>
      </c>
    </row>
    <row r="72" spans="1:5" ht="12.75">
      <c r="A72" s="4" t="s">
        <v>200</v>
      </c>
      <c r="B72" s="59"/>
      <c r="C72" s="57">
        <v>19036</v>
      </c>
      <c r="D72" s="57">
        <v>19042</v>
      </c>
      <c r="E72" s="50">
        <f t="shared" si="3"/>
        <v>100.0315192267283</v>
      </c>
    </row>
    <row r="73" spans="1:5" ht="12.75">
      <c r="A73" s="4" t="s">
        <v>192</v>
      </c>
      <c r="B73" s="59"/>
      <c r="C73" s="57">
        <v>34512.5</v>
      </c>
      <c r="D73" s="57">
        <v>34513.4</v>
      </c>
      <c r="E73" s="50">
        <f t="shared" si="3"/>
        <v>100.00260775081493</v>
      </c>
    </row>
    <row r="74" spans="1:5" ht="12.75">
      <c r="A74" s="4" t="s">
        <v>201</v>
      </c>
      <c r="B74" s="59">
        <f>SUM(B75:B75)</f>
        <v>4720</v>
      </c>
      <c r="C74" s="57">
        <f>SUM(C75:C75)</f>
        <v>4771</v>
      </c>
      <c r="D74" s="59">
        <f>D75+D76</f>
        <v>4679.2</v>
      </c>
      <c r="E74" s="50">
        <f t="shared" si="3"/>
        <v>98.07587507859988</v>
      </c>
    </row>
    <row r="75" spans="1:5" ht="12.75">
      <c r="A75" s="4" t="s">
        <v>194</v>
      </c>
      <c r="B75" s="59">
        <v>4720</v>
      </c>
      <c r="C75" s="57">
        <f>4720+51</f>
        <v>4771</v>
      </c>
      <c r="D75" s="57">
        <v>4593</v>
      </c>
      <c r="E75" s="50">
        <f t="shared" si="3"/>
        <v>96.26912596939844</v>
      </c>
    </row>
    <row r="76" spans="1:5" ht="12.75">
      <c r="A76" s="4" t="s">
        <v>197</v>
      </c>
      <c r="B76" s="59"/>
      <c r="C76" s="57"/>
      <c r="D76" s="57">
        <v>86.2</v>
      </c>
      <c r="E76" s="54" t="s">
        <v>198</v>
      </c>
    </row>
    <row r="77" spans="1:5" ht="12.75">
      <c r="A77" s="4" t="s">
        <v>202</v>
      </c>
      <c r="B77" s="59"/>
      <c r="C77" s="57">
        <f>C78+C79</f>
        <v>634</v>
      </c>
      <c r="D77" s="57">
        <f>D78+D79</f>
        <v>5343</v>
      </c>
      <c r="E77" s="50">
        <f t="shared" si="3"/>
        <v>842.7444794952681</v>
      </c>
    </row>
    <row r="78" spans="1:5" ht="12.75">
      <c r="A78" s="4" t="s">
        <v>203</v>
      </c>
      <c r="B78" s="59"/>
      <c r="C78" s="57">
        <v>256.4</v>
      </c>
      <c r="D78" s="57">
        <v>461.9</v>
      </c>
      <c r="E78" s="50">
        <f t="shared" si="3"/>
        <v>180.14820592823713</v>
      </c>
    </row>
    <row r="79" spans="1:5" ht="12.75">
      <c r="A79" s="4" t="s">
        <v>192</v>
      </c>
      <c r="B79" s="59"/>
      <c r="C79" s="57">
        <v>377.6</v>
      </c>
      <c r="D79" s="57">
        <v>4881.1</v>
      </c>
      <c r="E79" s="50">
        <f t="shared" si="3"/>
        <v>1292.6641949152543</v>
      </c>
    </row>
    <row r="80" spans="1:5" ht="12.75">
      <c r="A80" s="4" t="s">
        <v>219</v>
      </c>
      <c r="B80" s="59"/>
      <c r="C80" s="57"/>
      <c r="D80" s="57">
        <v>204.1</v>
      </c>
      <c r="E80" s="54" t="s">
        <v>198</v>
      </c>
    </row>
    <row r="81" spans="1:5" ht="12.75">
      <c r="A81" s="4" t="s">
        <v>204</v>
      </c>
      <c r="B81" s="59">
        <f>SUM(B82:B83)</f>
        <v>20554</v>
      </c>
      <c r="C81" s="57">
        <f>SUM(C82:C84)</f>
        <v>21065.3</v>
      </c>
      <c r="D81" s="57">
        <f>SUM(D82:D84)</f>
        <v>21698.5</v>
      </c>
      <c r="E81" s="50">
        <f aca="true" t="shared" si="4" ref="E81:E90">D81/C81*100</f>
        <v>103.00589120496741</v>
      </c>
    </row>
    <row r="82" spans="1:5" ht="12.75">
      <c r="A82" s="4" t="s">
        <v>194</v>
      </c>
      <c r="B82" s="59">
        <v>20554</v>
      </c>
      <c r="C82" s="57">
        <v>19484</v>
      </c>
      <c r="D82" s="57">
        <v>19484.1</v>
      </c>
      <c r="E82" s="50">
        <f t="shared" si="4"/>
        <v>100.00051324163415</v>
      </c>
    </row>
    <row r="83" spans="1:5" ht="12.75">
      <c r="A83" s="4" t="s">
        <v>192</v>
      </c>
      <c r="B83" s="59"/>
      <c r="C83" s="57">
        <v>581.3</v>
      </c>
      <c r="D83" s="57">
        <v>1014.4</v>
      </c>
      <c r="E83" s="50">
        <f t="shared" si="4"/>
        <v>174.50541888869776</v>
      </c>
    </row>
    <row r="84" spans="1:5" ht="12.75">
      <c r="A84" s="4" t="s">
        <v>205</v>
      </c>
      <c r="B84" s="59"/>
      <c r="C84" s="57">
        <v>1000</v>
      </c>
      <c r="D84" s="57">
        <v>1200</v>
      </c>
      <c r="E84" s="50">
        <f t="shared" si="4"/>
        <v>120</v>
      </c>
    </row>
    <row r="85" spans="1:5" ht="12.75">
      <c r="A85" s="4" t="s">
        <v>253</v>
      </c>
      <c r="B85" s="59">
        <v>4187</v>
      </c>
      <c r="C85" s="57">
        <v>4187</v>
      </c>
      <c r="D85" s="57">
        <v>2887.3</v>
      </c>
      <c r="E85" s="50">
        <f t="shared" si="4"/>
        <v>68.9586816336279</v>
      </c>
    </row>
    <row r="86" spans="1:5" ht="12.75">
      <c r="A86" s="4" t="s">
        <v>206</v>
      </c>
      <c r="B86" s="59">
        <f>B87+B88</f>
        <v>9000</v>
      </c>
      <c r="C86" s="57">
        <f>C87+C88</f>
        <v>10139.6</v>
      </c>
      <c r="D86" s="57">
        <f>D87+D88</f>
        <v>29678.7</v>
      </c>
      <c r="E86" s="50">
        <f t="shared" si="4"/>
        <v>292.70089549883625</v>
      </c>
    </row>
    <row r="87" spans="1:5" ht="12.75">
      <c r="A87" s="4" t="s">
        <v>207</v>
      </c>
      <c r="B87" s="59">
        <v>9000</v>
      </c>
      <c r="C87" s="57">
        <v>9008.7</v>
      </c>
      <c r="D87" s="57">
        <v>27791.8</v>
      </c>
      <c r="E87" s="50">
        <f t="shared" si="4"/>
        <v>308.4995615349606</v>
      </c>
    </row>
    <row r="88" spans="1:5" ht="12.75">
      <c r="A88" s="4" t="s">
        <v>192</v>
      </c>
      <c r="B88" s="59"/>
      <c r="C88" s="57">
        <v>1130.9</v>
      </c>
      <c r="D88" s="60">
        <v>1886.9</v>
      </c>
      <c r="E88" s="50">
        <f t="shared" si="4"/>
        <v>166.84941197276504</v>
      </c>
    </row>
    <row r="89" spans="1:5" ht="12.75">
      <c r="A89" s="10" t="s">
        <v>75</v>
      </c>
      <c r="B89" s="61">
        <v>0</v>
      </c>
      <c r="C89" s="56">
        <f>SUM(C90:C96)</f>
        <v>42858.5</v>
      </c>
      <c r="D89" s="56">
        <f>SUM(D90:D96)</f>
        <v>52237.8</v>
      </c>
      <c r="E89" s="47">
        <f t="shared" si="4"/>
        <v>121.88434032922291</v>
      </c>
    </row>
    <row r="90" spans="1:5" ht="12.75">
      <c r="A90" s="8" t="s">
        <v>208</v>
      </c>
      <c r="B90" s="59"/>
      <c r="C90" s="57">
        <v>28152</v>
      </c>
      <c r="D90" s="57">
        <v>32615.3</v>
      </c>
      <c r="E90" s="50">
        <f t="shared" si="4"/>
        <v>115.85429099175902</v>
      </c>
    </row>
    <row r="91" spans="1:5" ht="12.75">
      <c r="A91" s="8" t="s">
        <v>220</v>
      </c>
      <c r="B91" s="59"/>
      <c r="C91" s="57"/>
      <c r="D91" s="57">
        <v>405</v>
      </c>
      <c r="E91" s="54" t="s">
        <v>198</v>
      </c>
    </row>
    <row r="92" spans="1:5" ht="12.75">
      <c r="A92" s="8" t="s">
        <v>254</v>
      </c>
      <c r="B92" s="59"/>
      <c r="C92" s="57"/>
      <c r="D92" s="57">
        <v>1.4</v>
      </c>
      <c r="E92" s="54" t="s">
        <v>198</v>
      </c>
    </row>
    <row r="93" spans="1:5" ht="12.75">
      <c r="A93" s="8" t="s">
        <v>209</v>
      </c>
      <c r="B93" s="59"/>
      <c r="C93" s="57"/>
      <c r="D93" s="57">
        <v>1756.5</v>
      </c>
      <c r="E93" s="54" t="s">
        <v>198</v>
      </c>
    </row>
    <row r="94" spans="1:5" ht="12.75" customHeight="1">
      <c r="A94" s="8" t="s">
        <v>210</v>
      </c>
      <c r="B94" s="59"/>
      <c r="C94" s="57">
        <v>7822</v>
      </c>
      <c r="D94" s="57">
        <v>10575.1</v>
      </c>
      <c r="E94" s="50">
        <f>D94/C94*100</f>
        <v>135.19688059319867</v>
      </c>
    </row>
    <row r="95" spans="1:5" ht="12.75" customHeight="1">
      <c r="A95" s="8" t="s">
        <v>211</v>
      </c>
      <c r="B95" s="59"/>
      <c r="C95" s="57">
        <v>6500</v>
      </c>
      <c r="D95" s="57">
        <v>6500</v>
      </c>
      <c r="E95" s="50">
        <f>D95/C95*100</f>
        <v>100</v>
      </c>
    </row>
    <row r="96" spans="1:5" ht="12.75" customHeight="1">
      <c r="A96" s="8" t="s">
        <v>212</v>
      </c>
      <c r="B96" s="52"/>
      <c r="C96" s="57">
        <v>384.5</v>
      </c>
      <c r="D96" s="57">
        <v>384.5</v>
      </c>
      <c r="E96" s="50">
        <f>D96/C96*100</f>
        <v>100</v>
      </c>
    </row>
    <row r="97" spans="1:5" ht="12.75" customHeight="1">
      <c r="A97" s="10" t="s">
        <v>58</v>
      </c>
      <c r="B97" s="29"/>
      <c r="C97" s="29">
        <v>6128.3</v>
      </c>
      <c r="D97" s="29">
        <v>6778.4</v>
      </c>
      <c r="E97" s="47">
        <f>D97/C97*100</f>
        <v>110.60816213305485</v>
      </c>
    </row>
    <row r="98" spans="1:5" ht="24.75" customHeight="1" thickBot="1">
      <c r="A98" s="83" t="s">
        <v>2</v>
      </c>
      <c r="B98" s="84">
        <f>B7+B11+B97+B37+B10+B32+B46+B51+B89</f>
        <v>2911900</v>
      </c>
      <c r="C98" s="84">
        <f>C7+C11+C97+C37+C10+C32+C46+C51+C89</f>
        <v>7742222.8</v>
      </c>
      <c r="D98" s="84">
        <f>D7+D11+D97+D37+D10+D32+D46+D51+D89</f>
        <v>8101914.899999999</v>
      </c>
      <c r="E98" s="84">
        <f>D98/C98*100</f>
        <v>104.6458505430766</v>
      </c>
    </row>
    <row r="99" spans="1:5" ht="24.75" customHeight="1">
      <c r="A99" s="104" t="s">
        <v>5</v>
      </c>
      <c r="B99" s="27"/>
      <c r="C99" s="30"/>
      <c r="D99" s="27"/>
      <c r="E99" s="4"/>
    </row>
    <row r="100" spans="1:5" ht="19.5" customHeight="1">
      <c r="A100" s="85" t="s">
        <v>14</v>
      </c>
      <c r="B100" s="86">
        <f>B101+B110</f>
        <v>39100</v>
      </c>
      <c r="C100" s="86">
        <f>C101+C110</f>
        <v>43385</v>
      </c>
      <c r="D100" s="86">
        <f>D101+D110</f>
        <v>37893.1</v>
      </c>
      <c r="E100" s="86">
        <f>D100/C100*100</f>
        <v>87.34147746917137</v>
      </c>
    </row>
    <row r="101" spans="1:5" ht="15" customHeight="1">
      <c r="A101" s="6" t="s">
        <v>34</v>
      </c>
      <c r="B101" s="31">
        <f>SUM(B103:B109)</f>
        <v>39100</v>
      </c>
      <c r="C101" s="31">
        <f>SUM(C103:C109)</f>
        <v>42625</v>
      </c>
      <c r="D101" s="31">
        <f>SUM(D103:D109)</f>
        <v>37251.2</v>
      </c>
      <c r="E101" s="31">
        <f>D101/C101*100</f>
        <v>87.39284457478004</v>
      </c>
    </row>
    <row r="102" spans="1:5" ht="10.5" customHeight="1">
      <c r="A102" s="3" t="s">
        <v>1</v>
      </c>
      <c r="B102" s="30"/>
      <c r="C102" s="30"/>
      <c r="D102" s="30"/>
      <c r="E102" s="4"/>
    </row>
    <row r="103" spans="1:5" ht="12.75" customHeight="1">
      <c r="A103" s="4" t="s">
        <v>6</v>
      </c>
      <c r="B103" s="30">
        <v>15889</v>
      </c>
      <c r="C103" s="28">
        <v>16213</v>
      </c>
      <c r="D103" s="30">
        <v>14371.1</v>
      </c>
      <c r="E103" s="50">
        <f aca="true" t="shared" si="5" ref="E103:E110">D103/C103*100</f>
        <v>88.63936347375562</v>
      </c>
    </row>
    <row r="104" spans="1:5" ht="12.75" customHeight="1">
      <c r="A104" s="4" t="s">
        <v>7</v>
      </c>
      <c r="B104" s="30">
        <v>3761</v>
      </c>
      <c r="C104" s="28">
        <v>3691</v>
      </c>
      <c r="D104" s="30">
        <v>3289.1</v>
      </c>
      <c r="E104" s="50">
        <f t="shared" si="5"/>
        <v>89.1113519371444</v>
      </c>
    </row>
    <row r="105" spans="1:5" ht="12.75" customHeight="1">
      <c r="A105" s="4" t="s">
        <v>8</v>
      </c>
      <c r="B105" s="30">
        <v>1500</v>
      </c>
      <c r="C105" s="28">
        <v>1500</v>
      </c>
      <c r="D105" s="30">
        <v>1355.8</v>
      </c>
      <c r="E105" s="50">
        <f t="shared" si="5"/>
        <v>90.38666666666666</v>
      </c>
    </row>
    <row r="106" spans="1:5" ht="12.75" customHeight="1">
      <c r="A106" s="4" t="s">
        <v>9</v>
      </c>
      <c r="B106" s="30">
        <v>7950</v>
      </c>
      <c r="C106" s="28">
        <v>10477</v>
      </c>
      <c r="D106" s="30">
        <v>8880.9</v>
      </c>
      <c r="E106" s="50">
        <f t="shared" si="5"/>
        <v>84.76567719767108</v>
      </c>
    </row>
    <row r="107" spans="1:5" ht="12.75" customHeight="1">
      <c r="A107" s="4" t="s">
        <v>28</v>
      </c>
      <c r="B107" s="30">
        <v>2000</v>
      </c>
      <c r="C107" s="28">
        <v>610</v>
      </c>
      <c r="D107" s="30">
        <v>0</v>
      </c>
      <c r="E107" s="50">
        <f t="shared" si="5"/>
        <v>0</v>
      </c>
    </row>
    <row r="108" spans="1:5" ht="12.75" customHeight="1">
      <c r="A108" s="4" t="s">
        <v>224</v>
      </c>
      <c r="B108" s="30"/>
      <c r="C108" s="28">
        <v>684</v>
      </c>
      <c r="D108" s="30">
        <v>0</v>
      </c>
      <c r="E108" s="50">
        <f t="shared" si="5"/>
        <v>0</v>
      </c>
    </row>
    <row r="109" spans="1:5" ht="12.75" customHeight="1">
      <c r="A109" s="25" t="s">
        <v>10</v>
      </c>
      <c r="B109" s="33">
        <v>8000</v>
      </c>
      <c r="C109" s="35">
        <v>9450</v>
      </c>
      <c r="D109" s="33">
        <v>9354.3</v>
      </c>
      <c r="E109" s="53">
        <f t="shared" si="5"/>
        <v>98.98730158730157</v>
      </c>
    </row>
    <row r="110" spans="1:5" ht="12.75" customHeight="1">
      <c r="A110" s="11" t="s">
        <v>35</v>
      </c>
      <c r="B110" s="32">
        <f>SUM(B112:B113)</f>
        <v>0</v>
      </c>
      <c r="C110" s="32">
        <f>SUM(C112:C113)</f>
        <v>760</v>
      </c>
      <c r="D110" s="32">
        <f>SUM(D112:D113)</f>
        <v>641.9</v>
      </c>
      <c r="E110" s="32">
        <f t="shared" si="5"/>
        <v>84.46052631578948</v>
      </c>
    </row>
    <row r="111" spans="1:5" ht="9.75" customHeight="1">
      <c r="A111" s="9" t="s">
        <v>1</v>
      </c>
      <c r="B111" s="29"/>
      <c r="C111" s="29"/>
      <c r="D111" s="29"/>
      <c r="E111" s="4"/>
    </row>
    <row r="112" spans="1:5" ht="12.75" customHeight="1">
      <c r="A112" s="8" t="s">
        <v>41</v>
      </c>
      <c r="B112" s="28"/>
      <c r="C112" s="28">
        <v>530</v>
      </c>
      <c r="D112" s="28">
        <v>411.9</v>
      </c>
      <c r="E112" s="50">
        <f>D112/C112*100</f>
        <v>77.71698113207547</v>
      </c>
    </row>
    <row r="113" spans="1:5" ht="12.75" customHeight="1">
      <c r="A113" s="25" t="s">
        <v>10</v>
      </c>
      <c r="B113" s="33"/>
      <c r="C113" s="35">
        <v>230</v>
      </c>
      <c r="D113" s="33">
        <v>230</v>
      </c>
      <c r="E113" s="53">
        <f>D113/C113*100</f>
        <v>100</v>
      </c>
    </row>
    <row r="114" spans="1:5" ht="19.5" customHeight="1">
      <c r="A114" s="85" t="s">
        <v>15</v>
      </c>
      <c r="B114" s="86">
        <f>B115+B128</f>
        <v>268688</v>
      </c>
      <c r="C114" s="86">
        <f>C115+C128</f>
        <v>273504</v>
      </c>
      <c r="D114" s="86">
        <f>D115+D128</f>
        <v>231283.60000000003</v>
      </c>
      <c r="E114" s="86">
        <f>D114/C114*100</f>
        <v>84.56315081315083</v>
      </c>
    </row>
    <row r="115" spans="1:5" ht="15" customHeight="1">
      <c r="A115" s="6" t="s">
        <v>34</v>
      </c>
      <c r="B115" s="31">
        <f>SUM(B117:B127)</f>
        <v>268688</v>
      </c>
      <c r="C115" s="31">
        <f>SUM(C117:C127)</f>
        <v>273337.5</v>
      </c>
      <c r="D115" s="31">
        <f>SUM(D117:D127)</f>
        <v>231117.10000000003</v>
      </c>
      <c r="E115" s="31">
        <f>D115/C115*100</f>
        <v>84.55374765628574</v>
      </c>
    </row>
    <row r="116" spans="1:5" ht="10.5" customHeight="1">
      <c r="A116" s="3" t="s">
        <v>1</v>
      </c>
      <c r="B116" s="30"/>
      <c r="C116" s="30"/>
      <c r="D116" s="30"/>
      <c r="E116" s="4"/>
    </row>
    <row r="117" spans="1:5" ht="12.75" customHeight="1">
      <c r="A117" s="4" t="s">
        <v>11</v>
      </c>
      <c r="B117" s="30">
        <v>112632</v>
      </c>
      <c r="C117" s="28">
        <v>111537</v>
      </c>
      <c r="D117" s="30">
        <v>111470.8</v>
      </c>
      <c r="E117" s="50">
        <f aca="true" t="shared" si="6" ref="E117:E156">D117/C117*100</f>
        <v>99.94064749813964</v>
      </c>
    </row>
    <row r="118" spans="1:5" ht="12.75" customHeight="1">
      <c r="A118" s="4" t="s">
        <v>7</v>
      </c>
      <c r="B118" s="30">
        <v>38192</v>
      </c>
      <c r="C118" s="28">
        <v>39357</v>
      </c>
      <c r="D118" s="30">
        <v>39328.9</v>
      </c>
      <c r="E118" s="50">
        <f t="shared" si="6"/>
        <v>99.92860228167798</v>
      </c>
    </row>
    <row r="119" spans="1:5" ht="12.75" customHeight="1">
      <c r="A119" s="4" t="s">
        <v>12</v>
      </c>
      <c r="B119" s="30">
        <v>280</v>
      </c>
      <c r="C119" s="28">
        <v>280</v>
      </c>
      <c r="D119" s="30">
        <v>262.8</v>
      </c>
      <c r="E119" s="50">
        <f t="shared" si="6"/>
        <v>93.85714285714286</v>
      </c>
    </row>
    <row r="120" spans="1:5" ht="12.75" customHeight="1">
      <c r="A120" s="4" t="s">
        <v>9</v>
      </c>
      <c r="B120" s="30">
        <v>41956</v>
      </c>
      <c r="C120" s="28">
        <v>42006.8</v>
      </c>
      <c r="D120" s="30">
        <v>37789.7</v>
      </c>
      <c r="E120" s="50">
        <f t="shared" si="6"/>
        <v>89.96091109058531</v>
      </c>
    </row>
    <row r="121" spans="1:5" ht="12.75" customHeight="1">
      <c r="A121" s="4" t="s">
        <v>13</v>
      </c>
      <c r="B121" s="30">
        <v>152</v>
      </c>
      <c r="C121" s="28">
        <v>152</v>
      </c>
      <c r="D121" s="30">
        <v>36.7</v>
      </c>
      <c r="E121" s="50">
        <f t="shared" si="6"/>
        <v>24.144736842105267</v>
      </c>
    </row>
    <row r="122" spans="1:5" ht="12.75" customHeight="1">
      <c r="A122" s="4" t="s">
        <v>53</v>
      </c>
      <c r="B122" s="30">
        <v>5476</v>
      </c>
      <c r="C122" s="28">
        <v>5886</v>
      </c>
      <c r="D122" s="30">
        <v>5297.1</v>
      </c>
      <c r="E122" s="50">
        <f t="shared" si="6"/>
        <v>89.99490316004078</v>
      </c>
    </row>
    <row r="123" spans="1:5" ht="12.75" customHeight="1">
      <c r="A123" s="4" t="s">
        <v>237</v>
      </c>
      <c r="B123" s="30"/>
      <c r="C123" s="28">
        <v>6.7</v>
      </c>
      <c r="D123" s="30">
        <v>6.6</v>
      </c>
      <c r="E123" s="50">
        <f t="shared" si="6"/>
        <v>98.50746268656717</v>
      </c>
    </row>
    <row r="124" spans="1:5" ht="12.75" customHeight="1">
      <c r="A124" s="4" t="s">
        <v>67</v>
      </c>
      <c r="B124" s="30"/>
      <c r="C124" s="28">
        <v>3649</v>
      </c>
      <c r="D124" s="30">
        <v>3649</v>
      </c>
      <c r="E124" s="50">
        <f t="shared" si="6"/>
        <v>100</v>
      </c>
    </row>
    <row r="125" spans="1:5" ht="12.75" customHeight="1">
      <c r="A125" s="4" t="s">
        <v>184</v>
      </c>
      <c r="B125" s="30"/>
      <c r="C125" s="28">
        <v>40</v>
      </c>
      <c r="D125" s="30">
        <v>16.7</v>
      </c>
      <c r="E125" s="50">
        <f t="shared" si="6"/>
        <v>41.75</v>
      </c>
    </row>
    <row r="126" spans="1:5" ht="12.75" customHeight="1">
      <c r="A126" s="4" t="s">
        <v>225</v>
      </c>
      <c r="B126" s="30"/>
      <c r="C126" s="28">
        <v>423</v>
      </c>
      <c r="D126" s="30">
        <v>423</v>
      </c>
      <c r="E126" s="50">
        <f t="shared" si="6"/>
        <v>100</v>
      </c>
    </row>
    <row r="127" spans="1:5" ht="12.75" customHeight="1">
      <c r="A127" s="4" t="s">
        <v>238</v>
      </c>
      <c r="B127" s="30">
        <v>70000</v>
      </c>
      <c r="C127" s="28">
        <v>70000</v>
      </c>
      <c r="D127" s="30">
        <v>32835.8</v>
      </c>
      <c r="E127" s="50">
        <f t="shared" si="6"/>
        <v>46.90828571428572</v>
      </c>
    </row>
    <row r="128" spans="1:5" ht="12.75" customHeight="1">
      <c r="A128" s="11" t="s">
        <v>35</v>
      </c>
      <c r="B128" s="32">
        <f>SUM(B130:B130)</f>
        <v>0</v>
      </c>
      <c r="C128" s="32">
        <f>SUM(C130:C130)</f>
        <v>166.5</v>
      </c>
      <c r="D128" s="32">
        <f>SUM(D130:D130)</f>
        <v>166.5</v>
      </c>
      <c r="E128" s="32">
        <f>D128/C128*100</f>
        <v>100</v>
      </c>
    </row>
    <row r="129" spans="1:5" ht="12.75" customHeight="1">
      <c r="A129" s="9" t="s">
        <v>1</v>
      </c>
      <c r="B129" s="29"/>
      <c r="C129" s="29"/>
      <c r="D129" s="29"/>
      <c r="E129" s="50"/>
    </row>
    <row r="130" spans="1:5" ht="12.75" customHeight="1">
      <c r="A130" s="43" t="s">
        <v>239</v>
      </c>
      <c r="B130" s="35"/>
      <c r="C130" s="33">
        <v>166.5</v>
      </c>
      <c r="D130" s="35">
        <v>166.5</v>
      </c>
      <c r="E130" s="53">
        <f>D130/C130*100</f>
        <v>100</v>
      </c>
    </row>
    <row r="131" spans="1:5" ht="18.75" customHeight="1">
      <c r="A131" s="85" t="s">
        <v>64</v>
      </c>
      <c r="B131" s="86">
        <f>B132+B142</f>
        <v>128214</v>
      </c>
      <c r="C131" s="86">
        <f>C132+C142</f>
        <v>195613.3</v>
      </c>
      <c r="D131" s="86">
        <f>D132+D142</f>
        <v>164118.4</v>
      </c>
      <c r="E131" s="86">
        <f t="shared" si="6"/>
        <v>83.89940765786376</v>
      </c>
    </row>
    <row r="132" spans="1:5" ht="15" customHeight="1">
      <c r="A132" s="6" t="s">
        <v>34</v>
      </c>
      <c r="B132" s="31">
        <f>SUM(B134:B140)</f>
        <v>88214</v>
      </c>
      <c r="C132" s="31">
        <f>SUM(C134:C140)</f>
        <v>102836</v>
      </c>
      <c r="D132" s="31">
        <f>SUM(D134:D140)</f>
        <v>93767.4</v>
      </c>
      <c r="E132" s="31">
        <f t="shared" si="6"/>
        <v>91.1814928624217</v>
      </c>
    </row>
    <row r="133" spans="1:5" ht="10.5" customHeight="1">
      <c r="A133" s="3" t="s">
        <v>1</v>
      </c>
      <c r="B133" s="30"/>
      <c r="C133" s="27"/>
      <c r="D133" s="30"/>
      <c r="E133" s="50"/>
    </row>
    <row r="134" spans="1:5" ht="12.75" customHeight="1">
      <c r="A134" s="7" t="s">
        <v>121</v>
      </c>
      <c r="B134" s="34">
        <v>42319</v>
      </c>
      <c r="C134" s="28">
        <v>46163.5</v>
      </c>
      <c r="D134" s="30">
        <v>46163.4</v>
      </c>
      <c r="E134" s="50">
        <f t="shared" si="6"/>
        <v>99.9997833786433</v>
      </c>
    </row>
    <row r="135" spans="1:5" ht="12.75" customHeight="1">
      <c r="A135" s="4" t="s">
        <v>9</v>
      </c>
      <c r="B135" s="30">
        <v>45895</v>
      </c>
      <c r="C135" s="28">
        <v>37809</v>
      </c>
      <c r="D135" s="30">
        <v>28828.2</v>
      </c>
      <c r="E135" s="50">
        <f t="shared" si="6"/>
        <v>76.24692533523765</v>
      </c>
    </row>
    <row r="136" spans="1:5" ht="12.75" customHeight="1">
      <c r="A136" s="4" t="s">
        <v>122</v>
      </c>
      <c r="B136" s="30"/>
      <c r="C136" s="28">
        <v>9851.5</v>
      </c>
      <c r="D136" s="30">
        <v>9851.4</v>
      </c>
      <c r="E136" s="50">
        <f t="shared" si="6"/>
        <v>99.99898492615338</v>
      </c>
    </row>
    <row r="137" spans="1:5" ht="12.75" customHeight="1">
      <c r="A137" s="4" t="s">
        <v>147</v>
      </c>
      <c r="B137" s="30"/>
      <c r="C137" s="28">
        <v>2300</v>
      </c>
      <c r="D137" s="30">
        <v>2300</v>
      </c>
      <c r="E137" s="50">
        <f t="shared" si="6"/>
        <v>100</v>
      </c>
    </row>
    <row r="138" spans="1:5" ht="12.75" customHeight="1">
      <c r="A138" s="4" t="s">
        <v>185</v>
      </c>
      <c r="B138" s="30"/>
      <c r="C138" s="28">
        <v>1291.4</v>
      </c>
      <c r="D138" s="30">
        <v>1291.4</v>
      </c>
      <c r="E138" s="50">
        <f t="shared" si="6"/>
        <v>100</v>
      </c>
    </row>
    <row r="139" spans="1:5" ht="12.75" customHeight="1">
      <c r="A139" s="4" t="s">
        <v>44</v>
      </c>
      <c r="B139" s="30"/>
      <c r="C139" s="28">
        <v>4619</v>
      </c>
      <c r="D139" s="30">
        <v>4531.6</v>
      </c>
      <c r="E139" s="50">
        <f t="shared" si="6"/>
        <v>98.10781554449017</v>
      </c>
    </row>
    <row r="140" spans="1:5" ht="12.75" customHeight="1">
      <c r="A140" s="8" t="s">
        <v>54</v>
      </c>
      <c r="B140" s="28"/>
      <c r="C140" s="28">
        <v>801.6</v>
      </c>
      <c r="D140" s="28">
        <v>801.4</v>
      </c>
      <c r="E140" s="50">
        <f t="shared" si="6"/>
        <v>99.9750499001996</v>
      </c>
    </row>
    <row r="141" spans="1:5" ht="12.75" customHeight="1">
      <c r="A141" s="8" t="s">
        <v>123</v>
      </c>
      <c r="B141" s="28"/>
      <c r="C141" s="28">
        <v>801.6</v>
      </c>
      <c r="D141" s="28">
        <v>801.4</v>
      </c>
      <c r="E141" s="50">
        <f t="shared" si="6"/>
        <v>99.9750499001996</v>
      </c>
    </row>
    <row r="142" spans="1:5" ht="15" customHeight="1">
      <c r="A142" s="11" t="s">
        <v>35</v>
      </c>
      <c r="B142" s="32">
        <f>SUM(B144:B148)</f>
        <v>40000</v>
      </c>
      <c r="C142" s="32">
        <f>SUM(C144:C148)</f>
        <v>92777.3</v>
      </c>
      <c r="D142" s="32">
        <f>SUM(D144:D148)</f>
        <v>70351</v>
      </c>
      <c r="E142" s="32">
        <f t="shared" si="6"/>
        <v>75.8278156402482</v>
      </c>
    </row>
    <row r="143" spans="1:5" ht="10.5" customHeight="1">
      <c r="A143" s="9" t="s">
        <v>1</v>
      </c>
      <c r="B143" s="29"/>
      <c r="C143" s="29"/>
      <c r="D143" s="29"/>
      <c r="E143" s="50"/>
    </row>
    <row r="144" spans="1:5" ht="12.75" customHeight="1">
      <c r="A144" s="8" t="s">
        <v>148</v>
      </c>
      <c r="B144" s="28"/>
      <c r="C144" s="30">
        <v>5233.4</v>
      </c>
      <c r="D144" s="28">
        <v>5233.4</v>
      </c>
      <c r="E144" s="50">
        <f t="shared" si="6"/>
        <v>100</v>
      </c>
    </row>
    <row r="145" spans="1:5" ht="12.75" customHeight="1">
      <c r="A145" s="8" t="s">
        <v>131</v>
      </c>
      <c r="B145" s="28"/>
      <c r="C145" s="30">
        <v>28491</v>
      </c>
      <c r="D145" s="28">
        <v>28491</v>
      </c>
      <c r="E145" s="50">
        <f t="shared" si="6"/>
        <v>100</v>
      </c>
    </row>
    <row r="146" spans="1:5" ht="12.75" customHeight="1">
      <c r="A146" s="8" t="s">
        <v>41</v>
      </c>
      <c r="B146" s="28"/>
      <c r="C146" s="28">
        <v>2600</v>
      </c>
      <c r="D146" s="28">
        <v>2599.6</v>
      </c>
      <c r="E146" s="50">
        <f t="shared" si="6"/>
        <v>99.98461538461538</v>
      </c>
    </row>
    <row r="147" spans="1:5" ht="12.75" customHeight="1">
      <c r="A147" s="4" t="s">
        <v>44</v>
      </c>
      <c r="B147" s="28"/>
      <c r="C147" s="28">
        <v>2881</v>
      </c>
      <c r="D147" s="28">
        <v>2881</v>
      </c>
      <c r="E147" s="50">
        <f t="shared" si="6"/>
        <v>100</v>
      </c>
    </row>
    <row r="148" spans="1:5" ht="12.75" customHeight="1">
      <c r="A148" s="8" t="s">
        <v>54</v>
      </c>
      <c r="B148" s="28">
        <v>40000</v>
      </c>
      <c r="C148" s="30">
        <v>53571.9</v>
      </c>
      <c r="D148" s="28">
        <v>31146</v>
      </c>
      <c r="E148" s="50">
        <f t="shared" si="6"/>
        <v>58.13868837954226</v>
      </c>
    </row>
    <row r="149" spans="1:5" ht="12.75" customHeight="1">
      <c r="A149" s="43" t="s">
        <v>124</v>
      </c>
      <c r="B149" s="35"/>
      <c r="C149" s="33">
        <v>31146</v>
      </c>
      <c r="D149" s="35">
        <v>31146</v>
      </c>
      <c r="E149" s="53">
        <f t="shared" si="6"/>
        <v>100</v>
      </c>
    </row>
    <row r="150" spans="1:5" ht="18.75" customHeight="1">
      <c r="A150" s="87" t="s">
        <v>151</v>
      </c>
      <c r="B150" s="88">
        <f>B151+B157</f>
        <v>3670</v>
      </c>
      <c r="C150" s="88">
        <f>C151+C157</f>
        <v>19871</v>
      </c>
      <c r="D150" s="88">
        <f>D151+D157</f>
        <v>19610.2</v>
      </c>
      <c r="E150" s="86">
        <f t="shared" si="6"/>
        <v>98.68753459815812</v>
      </c>
    </row>
    <row r="151" spans="1:5" ht="15" customHeight="1">
      <c r="A151" s="6" t="s">
        <v>34</v>
      </c>
      <c r="B151" s="31">
        <f>SUM(B153:B156)</f>
        <v>3670</v>
      </c>
      <c r="C151" s="31">
        <f>SUM(C153:C156)</f>
        <v>16543</v>
      </c>
      <c r="D151" s="31">
        <f>SUM(D153:D156)</f>
        <v>16382.2</v>
      </c>
      <c r="E151" s="32">
        <f t="shared" si="6"/>
        <v>99.02798766850027</v>
      </c>
    </row>
    <row r="152" spans="1:5" ht="9.75" customHeight="1">
      <c r="A152" s="3" t="s">
        <v>1</v>
      </c>
      <c r="B152" s="30"/>
      <c r="C152" s="27"/>
      <c r="D152" s="30"/>
      <c r="E152" s="4"/>
    </row>
    <row r="153" spans="1:5" ht="12.75" customHeight="1">
      <c r="A153" s="4" t="s">
        <v>9</v>
      </c>
      <c r="B153" s="30">
        <v>3670</v>
      </c>
      <c r="C153" s="30">
        <v>2870</v>
      </c>
      <c r="D153" s="30">
        <v>2757.8</v>
      </c>
      <c r="E153" s="50">
        <f t="shared" si="6"/>
        <v>96.09059233449479</v>
      </c>
    </row>
    <row r="154" spans="1:5" ht="12.75" customHeight="1">
      <c r="A154" s="5" t="s">
        <v>33</v>
      </c>
      <c r="B154" s="30"/>
      <c r="C154" s="30">
        <v>1571</v>
      </c>
      <c r="D154" s="30">
        <v>1571</v>
      </c>
      <c r="E154" s="50">
        <f t="shared" si="6"/>
        <v>100</v>
      </c>
    </row>
    <row r="155" spans="1:5" ht="12.75" customHeight="1">
      <c r="A155" s="4" t="s">
        <v>122</v>
      </c>
      <c r="B155" s="30"/>
      <c r="C155" s="30">
        <v>1900</v>
      </c>
      <c r="D155" s="30">
        <v>1900</v>
      </c>
      <c r="E155" s="50">
        <f t="shared" si="6"/>
        <v>100</v>
      </c>
    </row>
    <row r="156" spans="1:5" ht="12.75" customHeight="1">
      <c r="A156" s="4" t="s">
        <v>44</v>
      </c>
      <c r="B156" s="30"/>
      <c r="C156" s="30">
        <v>10202</v>
      </c>
      <c r="D156" s="30">
        <v>10153.4</v>
      </c>
      <c r="E156" s="50">
        <f t="shared" si="6"/>
        <v>99.52362281905508</v>
      </c>
    </row>
    <row r="157" spans="1:5" ht="12.75" customHeight="1">
      <c r="A157" s="6" t="s">
        <v>35</v>
      </c>
      <c r="B157" s="31">
        <f>B159</f>
        <v>0</v>
      </c>
      <c r="C157" s="31">
        <f>C159</f>
        <v>3328</v>
      </c>
      <c r="D157" s="31">
        <f>D159</f>
        <v>3228</v>
      </c>
      <c r="E157" s="32">
        <f>D157/C157*100</f>
        <v>96.9951923076923</v>
      </c>
    </row>
    <row r="158" spans="1:5" ht="12.75" customHeight="1">
      <c r="A158" s="3" t="s">
        <v>1</v>
      </c>
      <c r="B158" s="30"/>
      <c r="C158" s="27"/>
      <c r="D158" s="30"/>
      <c r="E158" s="4"/>
    </row>
    <row r="159" spans="1:5" ht="12.75" customHeight="1">
      <c r="A159" s="25" t="s">
        <v>44</v>
      </c>
      <c r="B159" s="33"/>
      <c r="C159" s="33">
        <v>3328</v>
      </c>
      <c r="D159" s="33">
        <v>3228</v>
      </c>
      <c r="E159" s="53">
        <f>D159/C159*100</f>
        <v>96.9951923076923</v>
      </c>
    </row>
    <row r="160" spans="1:5" ht="18.75" customHeight="1">
      <c r="A160" s="85" t="s">
        <v>16</v>
      </c>
      <c r="B160" s="86">
        <f>B161+B173</f>
        <v>942417</v>
      </c>
      <c r="C160" s="86">
        <f>C161+C173</f>
        <v>1072461</v>
      </c>
      <c r="D160" s="86">
        <f>D161+D173</f>
        <v>1063958.5</v>
      </c>
      <c r="E160" s="86">
        <f>D160/C160*100</f>
        <v>99.20719727803622</v>
      </c>
    </row>
    <row r="161" spans="1:5" ht="12.75" customHeight="1">
      <c r="A161" s="6" t="s">
        <v>34</v>
      </c>
      <c r="B161" s="31">
        <f>SUM(B164:B172)</f>
        <v>942417</v>
      </c>
      <c r="C161" s="31">
        <f>SUM(C164:C172)</f>
        <v>1037302.8</v>
      </c>
      <c r="D161" s="31">
        <f>SUM(D164:D172)</f>
        <v>1035182.6</v>
      </c>
      <c r="E161" s="32">
        <f>D161/C161*100</f>
        <v>99.79560452357788</v>
      </c>
    </row>
    <row r="162" spans="1:5" ht="10.5" customHeight="1">
      <c r="A162" s="3" t="s">
        <v>1</v>
      </c>
      <c r="B162" s="30"/>
      <c r="C162" s="27"/>
      <c r="D162" s="30"/>
      <c r="E162" s="4"/>
    </row>
    <row r="163" spans="1:5" ht="12.75" customHeight="1">
      <c r="A163" s="5" t="s">
        <v>37</v>
      </c>
      <c r="B163" s="30"/>
      <c r="C163" s="27"/>
      <c r="D163" s="30"/>
      <c r="E163" s="4"/>
    </row>
    <row r="164" spans="1:5" ht="12.75" customHeight="1">
      <c r="A164" s="5" t="s">
        <v>38</v>
      </c>
      <c r="B164" s="30">
        <v>202696</v>
      </c>
      <c r="C164" s="30">
        <v>237367.8</v>
      </c>
      <c r="D164" s="30">
        <v>236599.9</v>
      </c>
      <c r="E164" s="50">
        <f aca="true" t="shared" si="7" ref="E164:E173">D164/C164*100</f>
        <v>99.67649361033804</v>
      </c>
    </row>
    <row r="165" spans="1:5" ht="12.75" customHeight="1">
      <c r="A165" s="4" t="s">
        <v>39</v>
      </c>
      <c r="B165" s="30">
        <v>297535</v>
      </c>
      <c r="C165" s="30">
        <v>318535</v>
      </c>
      <c r="D165" s="30">
        <v>317953.7</v>
      </c>
      <c r="E165" s="50">
        <f t="shared" si="7"/>
        <v>99.81750828009481</v>
      </c>
    </row>
    <row r="166" spans="1:5" ht="12.75" customHeight="1">
      <c r="A166" s="7" t="s">
        <v>18</v>
      </c>
      <c r="B166" s="34">
        <v>366000</v>
      </c>
      <c r="C166" s="30">
        <v>107000</v>
      </c>
      <c r="D166" s="30">
        <v>107000</v>
      </c>
      <c r="E166" s="50">
        <f t="shared" si="7"/>
        <v>100</v>
      </c>
    </row>
    <row r="167" spans="1:5" ht="12.75" customHeight="1">
      <c r="A167" s="4" t="s">
        <v>125</v>
      </c>
      <c r="B167" s="30">
        <v>3000</v>
      </c>
      <c r="C167" s="30">
        <v>3000</v>
      </c>
      <c r="D167" s="30">
        <v>3000</v>
      </c>
      <c r="E167" s="50">
        <f t="shared" si="7"/>
        <v>100</v>
      </c>
    </row>
    <row r="168" spans="1:5" ht="12.75" customHeight="1">
      <c r="A168" s="4" t="s">
        <v>152</v>
      </c>
      <c r="B168" s="30"/>
      <c r="C168" s="30">
        <v>50000</v>
      </c>
      <c r="D168" s="30">
        <v>50000</v>
      </c>
      <c r="E168" s="50">
        <f t="shared" si="7"/>
        <v>100</v>
      </c>
    </row>
    <row r="169" spans="1:5" ht="12.75" customHeight="1">
      <c r="A169" s="4" t="s">
        <v>102</v>
      </c>
      <c r="B169" s="30">
        <v>67796</v>
      </c>
      <c r="C169" s="30">
        <v>67796</v>
      </c>
      <c r="D169" s="30">
        <v>67796</v>
      </c>
      <c r="E169" s="50">
        <f t="shared" si="7"/>
        <v>100</v>
      </c>
    </row>
    <row r="170" spans="1:5" ht="12.75" customHeight="1">
      <c r="A170" s="4" t="s">
        <v>122</v>
      </c>
      <c r="B170" s="30"/>
      <c r="C170" s="30">
        <v>250</v>
      </c>
      <c r="D170" s="30">
        <v>250</v>
      </c>
      <c r="E170" s="50">
        <f t="shared" si="7"/>
        <v>100</v>
      </c>
    </row>
    <row r="171" spans="1:5" ht="12.75" customHeight="1">
      <c r="A171" s="4" t="s">
        <v>256</v>
      </c>
      <c r="B171" s="30"/>
      <c r="C171" s="30">
        <v>714</v>
      </c>
      <c r="D171" s="30">
        <v>714</v>
      </c>
      <c r="E171" s="50">
        <f t="shared" si="7"/>
        <v>100</v>
      </c>
    </row>
    <row r="172" spans="1:5" ht="12.75" customHeight="1">
      <c r="A172" s="4" t="s">
        <v>9</v>
      </c>
      <c r="B172" s="30">
        <v>5390</v>
      </c>
      <c r="C172" s="30">
        <v>252640</v>
      </c>
      <c r="D172" s="30">
        <v>251869</v>
      </c>
      <c r="E172" s="50">
        <f t="shared" si="7"/>
        <v>99.69482267257757</v>
      </c>
    </row>
    <row r="173" spans="1:5" ht="13.5" customHeight="1">
      <c r="A173" s="11" t="s">
        <v>35</v>
      </c>
      <c r="B173" s="32">
        <f>SUM(B175:B181)</f>
        <v>0</v>
      </c>
      <c r="C173" s="32">
        <f>SUM(C175:C181)</f>
        <v>35158.2</v>
      </c>
      <c r="D173" s="32">
        <f>SUM(D175:D181)</f>
        <v>28775.9</v>
      </c>
      <c r="E173" s="32">
        <f t="shared" si="7"/>
        <v>81.84690911366339</v>
      </c>
    </row>
    <row r="174" spans="1:5" ht="10.5" customHeight="1">
      <c r="A174" s="9" t="s">
        <v>1</v>
      </c>
      <c r="B174" s="29"/>
      <c r="C174" s="29"/>
      <c r="D174" s="29"/>
      <c r="E174" s="4"/>
    </row>
    <row r="175" spans="1:5" ht="12.75" customHeight="1" hidden="1">
      <c r="A175" s="4" t="s">
        <v>126</v>
      </c>
      <c r="B175" s="30"/>
      <c r="C175" s="30"/>
      <c r="D175" s="30"/>
      <c r="E175" s="4"/>
    </row>
    <row r="176" spans="1:5" ht="12.75" customHeight="1">
      <c r="A176" s="8" t="s">
        <v>180</v>
      </c>
      <c r="B176" s="28"/>
      <c r="C176" s="30">
        <v>3000</v>
      </c>
      <c r="D176" s="28">
        <v>3000</v>
      </c>
      <c r="E176" s="50">
        <f>D176/C176*100</f>
        <v>100</v>
      </c>
    </row>
    <row r="177" spans="1:5" ht="12.75" customHeight="1">
      <c r="A177" s="8" t="s">
        <v>240</v>
      </c>
      <c r="B177" s="28"/>
      <c r="C177" s="30">
        <v>25801.2</v>
      </c>
      <c r="D177" s="28">
        <v>22968</v>
      </c>
      <c r="E177" s="50">
        <f>D177/C177*100</f>
        <v>89.01911538998186</v>
      </c>
    </row>
    <row r="178" spans="1:5" ht="12.75" customHeight="1">
      <c r="A178" s="8" t="s">
        <v>241</v>
      </c>
      <c r="B178" s="28"/>
      <c r="C178" s="30">
        <v>5357</v>
      </c>
      <c r="D178" s="28">
        <v>1850</v>
      </c>
      <c r="E178" s="50">
        <f>D178/C178*100</f>
        <v>34.534254246779916</v>
      </c>
    </row>
    <row r="179" spans="1:5" ht="12.75" customHeight="1">
      <c r="A179" s="26" t="s">
        <v>153</v>
      </c>
      <c r="B179" s="35"/>
      <c r="C179" s="33">
        <v>1000</v>
      </c>
      <c r="D179" s="35">
        <v>957.9</v>
      </c>
      <c r="E179" s="53">
        <f>D179/C179*100</f>
        <v>95.78999999999999</v>
      </c>
    </row>
    <row r="180" spans="1:5" ht="12.75" customHeight="1" hidden="1">
      <c r="A180" s="8" t="s">
        <v>95</v>
      </c>
      <c r="B180" s="28"/>
      <c r="C180" s="30"/>
      <c r="D180" s="28"/>
      <c r="E180" s="4"/>
    </row>
    <row r="181" spans="1:5" ht="12.75" customHeight="1" hidden="1">
      <c r="A181" s="8" t="s">
        <v>55</v>
      </c>
      <c r="B181" s="28"/>
      <c r="C181" s="30"/>
      <c r="D181" s="28"/>
      <c r="E181" s="4"/>
    </row>
    <row r="182" spans="1:5" ht="12.75" customHeight="1" hidden="1">
      <c r="A182" s="8" t="s">
        <v>69</v>
      </c>
      <c r="B182" s="28"/>
      <c r="C182" s="30"/>
      <c r="D182" s="28"/>
      <c r="E182" s="4"/>
    </row>
    <row r="183" spans="1:5" ht="18.75" customHeight="1">
      <c r="A183" s="85" t="s">
        <v>78</v>
      </c>
      <c r="B183" s="86">
        <f>B184</f>
        <v>7000</v>
      </c>
      <c r="C183" s="86">
        <f>C184</f>
        <v>8078</v>
      </c>
      <c r="D183" s="86">
        <f>D184</f>
        <v>7976.2</v>
      </c>
      <c r="E183" s="86">
        <f>D183/C183*100</f>
        <v>98.73978707600891</v>
      </c>
    </row>
    <row r="184" spans="1:5" ht="15" customHeight="1">
      <c r="A184" s="6" t="s">
        <v>34</v>
      </c>
      <c r="B184" s="31">
        <f>SUM(B186:B187)</f>
        <v>7000</v>
      </c>
      <c r="C184" s="31">
        <f>SUM(C186:C187)</f>
        <v>8078</v>
      </c>
      <c r="D184" s="31">
        <f>SUM(D186:D187)</f>
        <v>7976.2</v>
      </c>
      <c r="E184" s="32">
        <f>D184/C184*100</f>
        <v>98.73978707600891</v>
      </c>
    </row>
    <row r="185" spans="1:5" ht="10.5" customHeight="1">
      <c r="A185" s="3" t="s">
        <v>1</v>
      </c>
      <c r="B185" s="30"/>
      <c r="C185" s="27"/>
      <c r="D185" s="30"/>
      <c r="E185" s="4"/>
    </row>
    <row r="186" spans="1:5" ht="12.75" customHeight="1">
      <c r="A186" s="8" t="s">
        <v>9</v>
      </c>
      <c r="B186" s="28">
        <v>7000</v>
      </c>
      <c r="C186" s="28">
        <v>7078</v>
      </c>
      <c r="D186" s="28">
        <v>6976.2</v>
      </c>
      <c r="E186" s="50">
        <f>D186/C186*100</f>
        <v>98.56174060469058</v>
      </c>
    </row>
    <row r="187" spans="1:5" ht="12.75" customHeight="1">
      <c r="A187" s="26" t="s">
        <v>44</v>
      </c>
      <c r="B187" s="35"/>
      <c r="C187" s="33">
        <v>1000</v>
      </c>
      <c r="D187" s="35">
        <v>1000</v>
      </c>
      <c r="E187" s="53">
        <f>D187/C187*100</f>
        <v>100</v>
      </c>
    </row>
    <row r="188" spans="1:5" ht="16.5" customHeight="1">
      <c r="A188" s="87" t="s">
        <v>57</v>
      </c>
      <c r="B188" s="88">
        <f>B189+B196</f>
        <v>350962</v>
      </c>
      <c r="C188" s="88">
        <f>C189+C196</f>
        <v>541736.2</v>
      </c>
      <c r="D188" s="88">
        <f>D189+D196</f>
        <v>537145.7000000001</v>
      </c>
      <c r="E188" s="86">
        <f>D188/C188*100</f>
        <v>99.15263185292031</v>
      </c>
    </row>
    <row r="189" spans="1:5" ht="15" customHeight="1">
      <c r="A189" s="6" t="s">
        <v>34</v>
      </c>
      <c r="B189" s="31">
        <f>SUM(B191:B195)</f>
        <v>55962</v>
      </c>
      <c r="C189" s="31">
        <f>SUM(C191:C195)</f>
        <v>37036</v>
      </c>
      <c r="D189" s="31">
        <f>SUM(D191:D195)</f>
        <v>36311.3</v>
      </c>
      <c r="E189" s="32">
        <f>D189/C189*100</f>
        <v>98.04325521114592</v>
      </c>
    </row>
    <row r="190" spans="1:5" ht="10.5" customHeight="1">
      <c r="A190" s="3" t="s">
        <v>1</v>
      </c>
      <c r="B190" s="30"/>
      <c r="C190" s="27"/>
      <c r="D190" s="30"/>
      <c r="E190" s="4"/>
    </row>
    <row r="191" spans="1:5" ht="12.75" customHeight="1">
      <c r="A191" s="4" t="s">
        <v>9</v>
      </c>
      <c r="B191" s="30">
        <v>8962</v>
      </c>
      <c r="C191" s="30">
        <v>1924</v>
      </c>
      <c r="D191" s="30">
        <v>1909.9</v>
      </c>
      <c r="E191" s="50">
        <f>D191/C191*100</f>
        <v>99.26715176715177</v>
      </c>
    </row>
    <row r="192" spans="1:5" ht="12.75" customHeight="1">
      <c r="A192" s="4" t="s">
        <v>170</v>
      </c>
      <c r="B192" s="30">
        <v>27000</v>
      </c>
      <c r="C192" s="30">
        <v>0</v>
      </c>
      <c r="D192" s="30">
        <v>0</v>
      </c>
      <c r="E192" s="54" t="s">
        <v>198</v>
      </c>
    </row>
    <row r="193" spans="1:5" ht="12.75" customHeight="1">
      <c r="A193" s="4" t="s">
        <v>242</v>
      </c>
      <c r="B193" s="30"/>
      <c r="C193" s="30">
        <v>15000</v>
      </c>
      <c r="D193" s="30">
        <v>15000</v>
      </c>
      <c r="E193" s="50">
        <f>D193/C193*100</f>
        <v>100</v>
      </c>
    </row>
    <row r="194" spans="1:5" ht="12.75" customHeight="1">
      <c r="A194" s="4" t="s">
        <v>259</v>
      </c>
      <c r="B194" s="30"/>
      <c r="C194" s="30">
        <v>712</v>
      </c>
      <c r="D194" s="30">
        <v>712</v>
      </c>
      <c r="E194" s="50">
        <f>D194/C194*100</f>
        <v>100</v>
      </c>
    </row>
    <row r="195" spans="1:5" ht="12.75" customHeight="1">
      <c r="A195" s="4" t="s">
        <v>27</v>
      </c>
      <c r="B195" s="30">
        <v>20000</v>
      </c>
      <c r="C195" s="30">
        <v>19400</v>
      </c>
      <c r="D195" s="30">
        <v>18689.4</v>
      </c>
      <c r="E195" s="50">
        <f>D195/C195*100</f>
        <v>96.33711340206186</v>
      </c>
    </row>
    <row r="196" spans="1:5" ht="15" customHeight="1">
      <c r="A196" s="11" t="s">
        <v>35</v>
      </c>
      <c r="B196" s="32">
        <f>B203+B198</f>
        <v>295000</v>
      </c>
      <c r="C196" s="31">
        <f>SUM(C198:C203)</f>
        <v>504700.2</v>
      </c>
      <c r="D196" s="31">
        <f>SUM(D198:D203)</f>
        <v>500834.4</v>
      </c>
      <c r="E196" s="32">
        <f>D196/C196*100</f>
        <v>99.23404032730718</v>
      </c>
    </row>
    <row r="197" spans="1:5" ht="10.5" customHeight="1">
      <c r="A197" s="9" t="s">
        <v>1</v>
      </c>
      <c r="B197" s="29"/>
      <c r="C197" s="29"/>
      <c r="D197" s="29"/>
      <c r="E197" s="4"/>
    </row>
    <row r="198" spans="1:5" ht="12.75" customHeight="1">
      <c r="A198" s="5" t="s">
        <v>41</v>
      </c>
      <c r="B198" s="30"/>
      <c r="C198" s="30">
        <v>1438</v>
      </c>
      <c r="D198" s="30">
        <v>1434.4</v>
      </c>
      <c r="E198" s="50">
        <f aca="true" t="shared" si="8" ref="E198:E205">D198/C198*100</f>
        <v>99.74965229485397</v>
      </c>
    </row>
    <row r="199" spans="1:5" ht="12.75" customHeight="1">
      <c r="A199" s="5" t="s">
        <v>177</v>
      </c>
      <c r="B199" s="30"/>
      <c r="C199" s="30">
        <v>2000</v>
      </c>
      <c r="D199" s="30">
        <v>2000</v>
      </c>
      <c r="E199" s="50">
        <f t="shared" si="8"/>
        <v>100</v>
      </c>
    </row>
    <row r="200" spans="1:5" ht="12.75" customHeight="1">
      <c r="A200" s="5" t="s">
        <v>148</v>
      </c>
      <c r="B200" s="30"/>
      <c r="C200" s="30">
        <v>5400</v>
      </c>
      <c r="D200" s="30">
        <v>5400</v>
      </c>
      <c r="E200" s="50">
        <f t="shared" si="8"/>
        <v>100</v>
      </c>
    </row>
    <row r="201" spans="1:5" ht="12.75" customHeight="1">
      <c r="A201" s="5" t="s">
        <v>178</v>
      </c>
      <c r="B201" s="30"/>
      <c r="C201" s="30">
        <v>492000</v>
      </c>
      <c r="D201" s="30">
        <v>492000</v>
      </c>
      <c r="E201" s="50">
        <f t="shared" si="8"/>
        <v>100</v>
      </c>
    </row>
    <row r="202" spans="1:5" ht="12.75" customHeight="1">
      <c r="A202" s="5" t="s">
        <v>257</v>
      </c>
      <c r="B202" s="30"/>
      <c r="C202" s="30">
        <v>3862.2</v>
      </c>
      <c r="D202" s="30">
        <v>0</v>
      </c>
      <c r="E202" s="50">
        <f t="shared" si="8"/>
        <v>0</v>
      </c>
    </row>
    <row r="203" spans="1:5" ht="12.75" customHeight="1">
      <c r="A203" s="22" t="s">
        <v>171</v>
      </c>
      <c r="B203" s="33">
        <v>295000</v>
      </c>
      <c r="C203" s="33">
        <v>0</v>
      </c>
      <c r="D203" s="33">
        <v>0</v>
      </c>
      <c r="E203" s="64" t="s">
        <v>198</v>
      </c>
    </row>
    <row r="204" spans="1:5" ht="19.5" customHeight="1">
      <c r="A204" s="85" t="s">
        <v>56</v>
      </c>
      <c r="B204" s="86">
        <f>B205+B238</f>
        <v>223700</v>
      </c>
      <c r="C204" s="86">
        <f>C205+C238</f>
        <v>259551.69999999998</v>
      </c>
      <c r="D204" s="86">
        <f>D205+D238</f>
        <v>154195.69999999998</v>
      </c>
      <c r="E204" s="86">
        <f t="shared" si="8"/>
        <v>59.40847237756485</v>
      </c>
    </row>
    <row r="205" spans="1:5" ht="15" customHeight="1">
      <c r="A205" s="6" t="s">
        <v>34</v>
      </c>
      <c r="B205" s="31">
        <f>SUM(B207:B227)+B229</f>
        <v>177700</v>
      </c>
      <c r="C205" s="31">
        <f>SUM(C207:C227)+C229</f>
        <v>195091.09999999998</v>
      </c>
      <c r="D205" s="31">
        <f>SUM(D207:D227)+D229</f>
        <v>128575.29999999999</v>
      </c>
      <c r="E205" s="32">
        <f t="shared" si="8"/>
        <v>65.90526169568986</v>
      </c>
    </row>
    <row r="206" spans="1:5" ht="10.5" customHeight="1">
      <c r="A206" s="9" t="s">
        <v>1</v>
      </c>
      <c r="B206" s="29"/>
      <c r="C206" s="29"/>
      <c r="D206" s="29"/>
      <c r="E206" s="4"/>
    </row>
    <row r="207" spans="1:5" ht="12.75" customHeight="1">
      <c r="A207" s="4" t="s">
        <v>9</v>
      </c>
      <c r="B207" s="30">
        <v>200</v>
      </c>
      <c r="C207" s="30">
        <v>1600</v>
      </c>
      <c r="D207" s="30">
        <v>487.1</v>
      </c>
      <c r="E207" s="50">
        <f aca="true" t="shared" si="9" ref="E207:E238">D207/C207*100</f>
        <v>30.44375</v>
      </c>
    </row>
    <row r="208" spans="1:5" ht="12.75" customHeight="1">
      <c r="A208" s="4" t="s">
        <v>18</v>
      </c>
      <c r="B208" s="30">
        <v>3500</v>
      </c>
      <c r="C208" s="30">
        <v>4845.9</v>
      </c>
      <c r="D208" s="30">
        <v>4845.9</v>
      </c>
      <c r="E208" s="50">
        <f t="shared" si="9"/>
        <v>100</v>
      </c>
    </row>
    <row r="209" spans="1:5" ht="12.75" customHeight="1">
      <c r="A209" s="21" t="s">
        <v>127</v>
      </c>
      <c r="B209" s="30">
        <v>20000</v>
      </c>
      <c r="C209" s="30">
        <v>13047.4</v>
      </c>
      <c r="D209" s="30">
        <v>12200.3</v>
      </c>
      <c r="E209" s="50">
        <f t="shared" si="9"/>
        <v>93.5075187393657</v>
      </c>
    </row>
    <row r="210" spans="1:5" ht="12.75" customHeight="1">
      <c r="A210" s="8" t="s">
        <v>217</v>
      </c>
      <c r="B210" s="30"/>
      <c r="C210" s="30">
        <v>35505.4</v>
      </c>
      <c r="D210" s="30">
        <v>23733.7</v>
      </c>
      <c r="E210" s="50">
        <f t="shared" si="9"/>
        <v>66.84532493648854</v>
      </c>
    </row>
    <row r="211" spans="1:5" ht="12.75" customHeight="1">
      <c r="A211" s="8" t="s">
        <v>92</v>
      </c>
      <c r="B211" s="30"/>
      <c r="C211" s="30">
        <v>22312.1</v>
      </c>
      <c r="D211" s="30">
        <v>22312.1</v>
      </c>
      <c r="E211" s="50">
        <f t="shared" si="9"/>
        <v>100</v>
      </c>
    </row>
    <row r="212" spans="1:5" ht="12.75" customHeight="1">
      <c r="A212" s="8" t="s">
        <v>93</v>
      </c>
      <c r="B212" s="30"/>
      <c r="C212" s="30">
        <v>8324.7</v>
      </c>
      <c r="D212" s="30">
        <v>8324.7</v>
      </c>
      <c r="E212" s="50">
        <f t="shared" si="9"/>
        <v>100</v>
      </c>
    </row>
    <row r="213" spans="1:5" ht="12.75" customHeight="1">
      <c r="A213" s="4" t="s">
        <v>90</v>
      </c>
      <c r="B213" s="30"/>
      <c r="C213" s="30">
        <v>10676.3</v>
      </c>
      <c r="D213" s="30">
        <v>0</v>
      </c>
      <c r="E213" s="50">
        <f t="shared" si="9"/>
        <v>0</v>
      </c>
    </row>
    <row r="214" spans="1:5" ht="12.75" customHeight="1">
      <c r="A214" s="4" t="s">
        <v>243</v>
      </c>
      <c r="B214" s="30"/>
      <c r="C214" s="30">
        <v>11294.2</v>
      </c>
      <c r="D214" s="30">
        <v>0</v>
      </c>
      <c r="E214" s="50">
        <f t="shared" si="9"/>
        <v>0</v>
      </c>
    </row>
    <row r="215" spans="1:5" ht="12.75" customHeight="1">
      <c r="A215" s="4" t="s">
        <v>162</v>
      </c>
      <c r="B215" s="30"/>
      <c r="C215" s="30">
        <f>12+145.2+323.2</f>
        <v>480.4</v>
      </c>
      <c r="D215" s="30">
        <v>480.4</v>
      </c>
      <c r="E215" s="50">
        <f t="shared" si="9"/>
        <v>100</v>
      </c>
    </row>
    <row r="216" spans="1:5" ht="12.75" customHeight="1">
      <c r="A216" s="25" t="s">
        <v>145</v>
      </c>
      <c r="B216" s="33"/>
      <c r="C216" s="33">
        <v>13</v>
      </c>
      <c r="D216" s="33">
        <v>0</v>
      </c>
      <c r="E216" s="53">
        <f t="shared" si="9"/>
        <v>0</v>
      </c>
    </row>
    <row r="217" spans="1:5" ht="12.75" customHeight="1">
      <c r="A217" s="4" t="s">
        <v>244</v>
      </c>
      <c r="B217" s="30"/>
      <c r="C217" s="30">
        <v>711.6</v>
      </c>
      <c r="D217" s="30">
        <v>188.4</v>
      </c>
      <c r="E217" s="50">
        <f t="shared" si="9"/>
        <v>26.475548060708263</v>
      </c>
    </row>
    <row r="218" spans="1:5" ht="12.75" customHeight="1">
      <c r="A218" s="4" t="s">
        <v>99</v>
      </c>
      <c r="B218" s="30"/>
      <c r="C218" s="30">
        <v>451.8</v>
      </c>
      <c r="D218" s="30">
        <v>0</v>
      </c>
      <c r="E218" s="50">
        <f t="shared" si="9"/>
        <v>0</v>
      </c>
    </row>
    <row r="219" spans="1:5" ht="12.75" customHeight="1">
      <c r="A219" s="4" t="s">
        <v>128</v>
      </c>
      <c r="B219" s="30"/>
      <c r="C219" s="30">
        <v>8210</v>
      </c>
      <c r="D219" s="30">
        <v>5141.2</v>
      </c>
      <c r="E219" s="50">
        <f t="shared" si="9"/>
        <v>62.62119366626065</v>
      </c>
    </row>
    <row r="220" spans="1:5" ht="12.75" customHeight="1" hidden="1">
      <c r="A220" s="4" t="s">
        <v>99</v>
      </c>
      <c r="B220" s="30"/>
      <c r="C220" s="30"/>
      <c r="D220" s="30"/>
      <c r="E220" s="50" t="e">
        <f t="shared" si="9"/>
        <v>#DIV/0!</v>
      </c>
    </row>
    <row r="221" spans="1:5" ht="12.75" customHeight="1">
      <c r="A221" s="4" t="s">
        <v>129</v>
      </c>
      <c r="B221" s="30"/>
      <c r="C221" s="30">
        <v>505.1</v>
      </c>
      <c r="D221" s="30">
        <v>0</v>
      </c>
      <c r="E221" s="50">
        <f t="shared" si="9"/>
        <v>0</v>
      </c>
    </row>
    <row r="222" spans="1:5" ht="12.75" customHeight="1" hidden="1">
      <c r="A222" s="8" t="s">
        <v>92</v>
      </c>
      <c r="B222" s="30"/>
      <c r="C222" s="30"/>
      <c r="D222" s="30"/>
      <c r="E222" s="50" t="e">
        <f t="shared" si="9"/>
        <v>#DIV/0!</v>
      </c>
    </row>
    <row r="223" spans="1:5" ht="12.75" customHeight="1" hidden="1">
      <c r="A223" s="8" t="s">
        <v>93</v>
      </c>
      <c r="B223" s="30"/>
      <c r="C223" s="30"/>
      <c r="D223" s="30"/>
      <c r="E223" s="50" t="e">
        <f t="shared" si="9"/>
        <v>#DIV/0!</v>
      </c>
    </row>
    <row r="224" spans="1:5" ht="12.75" customHeight="1" hidden="1">
      <c r="A224" s="8" t="s">
        <v>101</v>
      </c>
      <c r="B224" s="30"/>
      <c r="C224" s="30"/>
      <c r="D224" s="30"/>
      <c r="E224" s="50" t="e">
        <f t="shared" si="9"/>
        <v>#DIV/0!</v>
      </c>
    </row>
    <row r="225" spans="1:5" ht="12.75" customHeight="1">
      <c r="A225" s="8" t="s">
        <v>227</v>
      </c>
      <c r="B225" s="30"/>
      <c r="C225" s="30">
        <v>300</v>
      </c>
      <c r="D225" s="30">
        <v>300</v>
      </c>
      <c r="E225" s="50">
        <f t="shared" si="9"/>
        <v>100</v>
      </c>
    </row>
    <row r="226" spans="1:5" ht="12.75" customHeight="1">
      <c r="A226" s="4" t="s">
        <v>59</v>
      </c>
      <c r="B226" s="30">
        <v>25000</v>
      </c>
      <c r="C226" s="30">
        <v>0</v>
      </c>
      <c r="D226" s="30">
        <v>0</v>
      </c>
      <c r="E226" s="54" t="s">
        <v>198</v>
      </c>
    </row>
    <row r="227" spans="1:5" ht="12.75" customHeight="1">
      <c r="A227" s="4" t="s">
        <v>226</v>
      </c>
      <c r="B227" s="30">
        <v>45000</v>
      </c>
      <c r="C227" s="30">
        <v>76313.2</v>
      </c>
      <c r="D227" s="30">
        <v>50561.5</v>
      </c>
      <c r="E227" s="50">
        <f t="shared" si="9"/>
        <v>66.25524810910825</v>
      </c>
    </row>
    <row r="228" spans="1:5" ht="12" customHeight="1">
      <c r="A228" s="4" t="s">
        <v>105</v>
      </c>
      <c r="B228" s="30">
        <v>1800</v>
      </c>
      <c r="C228" s="30">
        <v>18886.7</v>
      </c>
      <c r="D228" s="30">
        <v>18886.7</v>
      </c>
      <c r="E228" s="50">
        <f t="shared" si="9"/>
        <v>100</v>
      </c>
    </row>
    <row r="229" spans="1:5" ht="12" customHeight="1">
      <c r="A229" s="4" t="s">
        <v>44</v>
      </c>
      <c r="B229" s="30">
        <f>SUM(B230:B237)</f>
        <v>84000</v>
      </c>
      <c r="C229" s="30">
        <v>500</v>
      </c>
      <c r="D229" s="30">
        <f>SUM(D230:D237)</f>
        <v>0</v>
      </c>
      <c r="E229" s="50">
        <f t="shared" si="9"/>
        <v>0</v>
      </c>
    </row>
    <row r="230" spans="1:5" ht="12" customHeight="1">
      <c r="A230" s="4" t="s">
        <v>106</v>
      </c>
      <c r="B230" s="30">
        <v>500</v>
      </c>
      <c r="C230" s="30">
        <v>500</v>
      </c>
      <c r="D230" s="30">
        <v>0</v>
      </c>
      <c r="E230" s="50">
        <f t="shared" si="9"/>
        <v>0</v>
      </c>
    </row>
    <row r="231" spans="1:5" ht="12" customHeight="1">
      <c r="A231" s="4" t="s">
        <v>107</v>
      </c>
      <c r="B231" s="30">
        <v>9000</v>
      </c>
      <c r="C231" s="30">
        <v>0</v>
      </c>
      <c r="D231" s="30">
        <v>0</v>
      </c>
      <c r="E231" s="54" t="s">
        <v>198</v>
      </c>
    </row>
    <row r="232" spans="1:5" ht="12" customHeight="1">
      <c r="A232" s="4" t="s">
        <v>108</v>
      </c>
      <c r="B232" s="30">
        <v>13530</v>
      </c>
      <c r="C232" s="30">
        <v>0</v>
      </c>
      <c r="D232" s="30">
        <v>0</v>
      </c>
      <c r="E232" s="54" t="s">
        <v>198</v>
      </c>
    </row>
    <row r="233" spans="1:5" ht="12" customHeight="1">
      <c r="A233" s="4" t="s">
        <v>109</v>
      </c>
      <c r="B233" s="30">
        <v>2700</v>
      </c>
      <c r="C233" s="30">
        <v>0</v>
      </c>
      <c r="D233" s="30">
        <v>0</v>
      </c>
      <c r="E233" s="54" t="s">
        <v>198</v>
      </c>
    </row>
    <row r="234" spans="1:5" ht="12" customHeight="1">
      <c r="A234" s="4" t="s">
        <v>110</v>
      </c>
      <c r="B234" s="30">
        <v>4510</v>
      </c>
      <c r="C234" s="30">
        <v>0</v>
      </c>
      <c r="D234" s="30">
        <v>0</v>
      </c>
      <c r="E234" s="54" t="s">
        <v>198</v>
      </c>
    </row>
    <row r="235" spans="1:5" ht="12" customHeight="1">
      <c r="A235" s="4" t="s">
        <v>111</v>
      </c>
      <c r="B235" s="30">
        <v>10280</v>
      </c>
      <c r="C235" s="30">
        <v>0</v>
      </c>
      <c r="D235" s="30">
        <v>0</v>
      </c>
      <c r="E235" s="54" t="s">
        <v>198</v>
      </c>
    </row>
    <row r="236" spans="1:5" ht="12" customHeight="1">
      <c r="A236" s="4" t="s">
        <v>112</v>
      </c>
      <c r="B236" s="30">
        <v>28340</v>
      </c>
      <c r="C236" s="30">
        <v>0</v>
      </c>
      <c r="D236" s="30">
        <v>0</v>
      </c>
      <c r="E236" s="54" t="s">
        <v>198</v>
      </c>
    </row>
    <row r="237" spans="1:5" ht="12" customHeight="1">
      <c r="A237" s="4" t="s">
        <v>113</v>
      </c>
      <c r="B237" s="30">
        <v>15140</v>
      </c>
      <c r="C237" s="30">
        <v>0</v>
      </c>
      <c r="D237" s="30">
        <v>0</v>
      </c>
      <c r="E237" s="54" t="s">
        <v>198</v>
      </c>
    </row>
    <row r="238" spans="1:5" ht="12.75" customHeight="1">
      <c r="A238" s="11" t="s">
        <v>35</v>
      </c>
      <c r="B238" s="32">
        <f>SUM(B240:B253)</f>
        <v>46000</v>
      </c>
      <c r="C238" s="32">
        <f>SUM(C240:C253)</f>
        <v>64460.600000000006</v>
      </c>
      <c r="D238" s="32">
        <f>SUM(D240:D253)</f>
        <v>25620.4</v>
      </c>
      <c r="E238" s="32">
        <f t="shared" si="9"/>
        <v>39.74582923522276</v>
      </c>
    </row>
    <row r="239" spans="1:5" ht="10.5" customHeight="1">
      <c r="A239" s="21" t="s">
        <v>1</v>
      </c>
      <c r="B239" s="30"/>
      <c r="C239" s="30"/>
      <c r="D239" s="30"/>
      <c r="E239" s="4"/>
    </row>
    <row r="240" spans="1:5" ht="12.75" customHeight="1">
      <c r="A240" s="4" t="s">
        <v>130</v>
      </c>
      <c r="B240" s="30"/>
      <c r="C240" s="30">
        <v>6437.6</v>
      </c>
      <c r="D240" s="30">
        <v>6437.6</v>
      </c>
      <c r="E240" s="50">
        <f aca="true" t="shared" si="10" ref="E240:E253">D240/C240*100</f>
        <v>100</v>
      </c>
    </row>
    <row r="241" spans="1:5" ht="12.75" customHeight="1">
      <c r="A241" s="4" t="s">
        <v>149</v>
      </c>
      <c r="B241" s="30"/>
      <c r="C241" s="30">
        <v>515</v>
      </c>
      <c r="D241" s="30">
        <v>515</v>
      </c>
      <c r="E241" s="50">
        <f t="shared" si="10"/>
        <v>100</v>
      </c>
    </row>
    <row r="242" spans="1:5" ht="12.75" customHeight="1" hidden="1">
      <c r="A242" s="4" t="s">
        <v>89</v>
      </c>
      <c r="B242" s="30"/>
      <c r="C242" s="30"/>
      <c r="D242" s="30"/>
      <c r="E242" s="50" t="e">
        <f t="shared" si="10"/>
        <v>#DIV/0!</v>
      </c>
    </row>
    <row r="243" spans="1:5" ht="12.75" customHeight="1">
      <c r="A243" s="4" t="s">
        <v>177</v>
      </c>
      <c r="B243" s="30"/>
      <c r="C243" s="30">
        <v>2000</v>
      </c>
      <c r="D243" s="30">
        <v>2000</v>
      </c>
      <c r="E243" s="50">
        <f t="shared" si="10"/>
        <v>100</v>
      </c>
    </row>
    <row r="244" spans="1:5" ht="12.75" customHeight="1">
      <c r="A244" s="4" t="s">
        <v>89</v>
      </c>
      <c r="B244" s="30"/>
      <c r="C244" s="30">
        <v>7016.7</v>
      </c>
      <c r="D244" s="30">
        <v>7016.8</v>
      </c>
      <c r="E244" s="50">
        <f t="shared" si="10"/>
        <v>100.00142517137687</v>
      </c>
    </row>
    <row r="245" spans="1:5" ht="12.75" customHeight="1">
      <c r="A245" s="21" t="s">
        <v>91</v>
      </c>
      <c r="B245" s="30"/>
      <c r="C245" s="30">
        <v>2704.3</v>
      </c>
      <c r="D245" s="30">
        <v>2704.3</v>
      </c>
      <c r="E245" s="50">
        <f t="shared" si="10"/>
        <v>100</v>
      </c>
    </row>
    <row r="246" spans="1:5" ht="12.75" customHeight="1" hidden="1">
      <c r="A246" s="8" t="s">
        <v>93</v>
      </c>
      <c r="B246" s="30"/>
      <c r="C246" s="30"/>
      <c r="D246" s="30"/>
      <c r="E246" s="50" t="e">
        <f t="shared" si="10"/>
        <v>#DIV/0!</v>
      </c>
    </row>
    <row r="247" spans="1:5" ht="12.75" customHeight="1">
      <c r="A247" s="8" t="s">
        <v>93</v>
      </c>
      <c r="B247" s="30"/>
      <c r="C247" s="30">
        <v>312.4</v>
      </c>
      <c r="D247" s="30">
        <v>312.4</v>
      </c>
      <c r="E247" s="50"/>
    </row>
    <row r="248" spans="1:5" ht="12.75" customHeight="1">
      <c r="A248" s="8" t="s">
        <v>245</v>
      </c>
      <c r="B248" s="30"/>
      <c r="C248" s="30">
        <v>3865.3</v>
      </c>
      <c r="D248" s="30">
        <v>0</v>
      </c>
      <c r="E248" s="50"/>
    </row>
    <row r="249" spans="1:5" ht="12.75" customHeight="1">
      <c r="A249" s="4" t="s">
        <v>145</v>
      </c>
      <c r="B249" s="30"/>
      <c r="C249" s="30">
        <v>600</v>
      </c>
      <c r="D249" s="30">
        <v>0</v>
      </c>
      <c r="E249" s="50">
        <f t="shared" si="10"/>
        <v>0</v>
      </c>
    </row>
    <row r="250" spans="1:5" ht="12.75" customHeight="1" hidden="1">
      <c r="A250" s="4" t="s">
        <v>131</v>
      </c>
      <c r="B250" s="30"/>
      <c r="C250" s="30"/>
      <c r="D250" s="30"/>
      <c r="E250" s="50" t="e">
        <f t="shared" si="10"/>
        <v>#DIV/0!</v>
      </c>
    </row>
    <row r="251" spans="1:5" ht="12.75" customHeight="1">
      <c r="A251" s="4" t="s">
        <v>41</v>
      </c>
      <c r="B251" s="30"/>
      <c r="C251" s="30">
        <v>600</v>
      </c>
      <c r="D251" s="30">
        <v>357</v>
      </c>
      <c r="E251" s="50">
        <f t="shared" si="10"/>
        <v>59.5</v>
      </c>
    </row>
    <row r="252" spans="1:5" ht="12.75" customHeight="1">
      <c r="A252" s="4" t="s">
        <v>59</v>
      </c>
      <c r="B252" s="30">
        <v>20000</v>
      </c>
      <c r="C252" s="30">
        <v>0</v>
      </c>
      <c r="D252" s="30">
        <v>0</v>
      </c>
      <c r="E252" s="54" t="s">
        <v>198</v>
      </c>
    </row>
    <row r="253" spans="1:5" ht="12.75" customHeight="1">
      <c r="A253" s="43" t="s">
        <v>226</v>
      </c>
      <c r="B253" s="35">
        <v>26000</v>
      </c>
      <c r="C253" s="33">
        <f>38496.8+1912.5</f>
        <v>40409.3</v>
      </c>
      <c r="D253" s="35">
        <v>6277.3</v>
      </c>
      <c r="E253" s="53">
        <f t="shared" si="10"/>
        <v>15.534295323106315</v>
      </c>
    </row>
    <row r="254" spans="1:5" ht="12" customHeight="1" hidden="1">
      <c r="A254" s="8" t="s">
        <v>68</v>
      </c>
      <c r="B254" s="28"/>
      <c r="C254" s="30"/>
      <c r="D254" s="28"/>
      <c r="E254" s="4"/>
    </row>
    <row r="255" spans="1:5" ht="12" customHeight="1" hidden="1">
      <c r="A255" s="8" t="s">
        <v>132</v>
      </c>
      <c r="B255" s="28"/>
      <c r="C255" s="30"/>
      <c r="D255" s="28"/>
      <c r="E255" s="4"/>
    </row>
    <row r="256" spans="1:5" ht="19.5" customHeight="1">
      <c r="A256" s="85" t="s">
        <v>17</v>
      </c>
      <c r="B256" s="86">
        <f>B257+B276</f>
        <v>469830</v>
      </c>
      <c r="C256" s="86">
        <f>C257+C276</f>
        <v>4543932.999999999</v>
      </c>
      <c r="D256" s="86">
        <f>D257+D276</f>
        <v>4543685.299999999</v>
      </c>
      <c r="E256" s="86">
        <f>D256/C256*100</f>
        <v>99.99454877525703</v>
      </c>
    </row>
    <row r="257" spans="1:5" ht="15" customHeight="1">
      <c r="A257" s="6" t="s">
        <v>34</v>
      </c>
      <c r="B257" s="31">
        <f>SUM(B259:B275)</f>
        <v>321330</v>
      </c>
      <c r="C257" s="31">
        <f>SUM(C259:C275)</f>
        <v>4531467.099999999</v>
      </c>
      <c r="D257" s="31">
        <f>SUM(D259:D275)</f>
        <v>4531219.699999999</v>
      </c>
      <c r="E257" s="32">
        <f>D257/C257*100</f>
        <v>99.99454039950993</v>
      </c>
    </row>
    <row r="258" spans="1:5" ht="10.5" customHeight="1">
      <c r="A258" s="9" t="s">
        <v>1</v>
      </c>
      <c r="B258" s="28"/>
      <c r="C258" s="30"/>
      <c r="D258" s="28"/>
      <c r="E258" s="4"/>
    </row>
    <row r="259" spans="1:5" ht="12.75" customHeight="1">
      <c r="A259" s="5" t="s">
        <v>18</v>
      </c>
      <c r="B259" s="30">
        <v>298668</v>
      </c>
      <c r="C259" s="30">
        <v>330718.3</v>
      </c>
      <c r="D259" s="30">
        <v>330718.1</v>
      </c>
      <c r="E259" s="50">
        <f>D259/C259*100</f>
        <v>99.99993952557206</v>
      </c>
    </row>
    <row r="260" spans="1:5" ht="12.75" customHeight="1">
      <c r="A260" s="5" t="s">
        <v>32</v>
      </c>
      <c r="B260" s="30"/>
      <c r="C260" s="30"/>
      <c r="D260" s="30"/>
      <c r="E260" s="4"/>
    </row>
    <row r="261" spans="1:5" ht="12.75" customHeight="1">
      <c r="A261" s="5" t="s">
        <v>29</v>
      </c>
      <c r="B261" s="30"/>
      <c r="C261" s="30">
        <v>1563754.7</v>
      </c>
      <c r="D261" s="30">
        <v>1563753.1</v>
      </c>
      <c r="E261" s="50">
        <f aca="true" t="shared" si="11" ref="E261:E276">D261/C261*100</f>
        <v>99.99989768216206</v>
      </c>
    </row>
    <row r="262" spans="1:5" ht="12.75" customHeight="1">
      <c r="A262" s="5" t="s">
        <v>30</v>
      </c>
      <c r="B262" s="30"/>
      <c r="C262" s="30">
        <v>167878.4</v>
      </c>
      <c r="D262" s="30">
        <v>167697.6</v>
      </c>
      <c r="E262" s="50">
        <f t="shared" si="11"/>
        <v>99.89230300026686</v>
      </c>
    </row>
    <row r="263" spans="1:5" ht="12.75" customHeight="1">
      <c r="A263" s="5" t="s">
        <v>31</v>
      </c>
      <c r="B263" s="30"/>
      <c r="C263" s="30">
        <v>2434486.8</v>
      </c>
      <c r="D263" s="30">
        <v>2434486.3</v>
      </c>
      <c r="E263" s="50">
        <f t="shared" si="11"/>
        <v>99.99997946179047</v>
      </c>
    </row>
    <row r="264" spans="1:5" ht="12.75" customHeight="1">
      <c r="A264" s="5" t="s">
        <v>88</v>
      </c>
      <c r="B264" s="30"/>
      <c r="C264" s="30">
        <v>16.5</v>
      </c>
      <c r="D264" s="30">
        <v>16.5</v>
      </c>
      <c r="E264" s="50">
        <f t="shared" si="11"/>
        <v>100</v>
      </c>
    </row>
    <row r="265" spans="1:5" ht="12.75" customHeight="1">
      <c r="A265" s="5" t="s">
        <v>45</v>
      </c>
      <c r="B265" s="30"/>
      <c r="C265" s="30">
        <v>203</v>
      </c>
      <c r="D265" s="30">
        <v>202.9</v>
      </c>
      <c r="E265" s="50">
        <f t="shared" si="11"/>
        <v>99.95073891625617</v>
      </c>
    </row>
    <row r="266" spans="1:5" ht="12.75" customHeight="1">
      <c r="A266" s="5" t="s">
        <v>100</v>
      </c>
      <c r="B266" s="30"/>
      <c r="C266" s="30">
        <v>5146.1</v>
      </c>
      <c r="D266" s="30">
        <v>5146.1</v>
      </c>
      <c r="E266" s="50">
        <f t="shared" si="11"/>
        <v>100</v>
      </c>
    </row>
    <row r="267" spans="1:5" ht="12.75" customHeight="1">
      <c r="A267" s="5" t="s">
        <v>76</v>
      </c>
      <c r="B267" s="30"/>
      <c r="C267" s="30">
        <v>770</v>
      </c>
      <c r="D267" s="30">
        <v>770</v>
      </c>
      <c r="E267" s="50">
        <f t="shared" si="11"/>
        <v>100</v>
      </c>
    </row>
    <row r="268" spans="1:5" ht="12.75" customHeight="1">
      <c r="A268" s="5" t="s">
        <v>77</v>
      </c>
      <c r="B268" s="30"/>
      <c r="C268" s="30">
        <v>516.4</v>
      </c>
      <c r="D268" s="30">
        <v>516.4</v>
      </c>
      <c r="E268" s="50">
        <f t="shared" si="11"/>
        <v>100</v>
      </c>
    </row>
    <row r="269" spans="1:5" ht="12.75" customHeight="1">
      <c r="A269" s="5" t="s">
        <v>96</v>
      </c>
      <c r="B269" s="30"/>
      <c r="C269" s="30">
        <v>88.9</v>
      </c>
      <c r="D269" s="30">
        <v>88.9</v>
      </c>
      <c r="E269" s="50">
        <f t="shared" si="11"/>
        <v>100</v>
      </c>
    </row>
    <row r="270" spans="1:5" ht="12.75" customHeight="1">
      <c r="A270" s="5" t="s">
        <v>246</v>
      </c>
      <c r="B270" s="30"/>
      <c r="C270" s="30">
        <v>200</v>
      </c>
      <c r="D270" s="30">
        <v>200</v>
      </c>
      <c r="E270" s="50">
        <f t="shared" si="11"/>
        <v>100</v>
      </c>
    </row>
    <row r="271" spans="1:5" ht="12.75" customHeight="1">
      <c r="A271" s="5" t="s">
        <v>247</v>
      </c>
      <c r="B271" s="30"/>
      <c r="C271" s="30">
        <v>595.8</v>
      </c>
      <c r="D271" s="30">
        <v>595.8</v>
      </c>
      <c r="E271" s="50">
        <f t="shared" si="11"/>
        <v>100</v>
      </c>
    </row>
    <row r="272" spans="1:5" ht="12.75" customHeight="1">
      <c r="A272" s="5" t="s">
        <v>248</v>
      </c>
      <c r="B272" s="30"/>
      <c r="C272" s="30">
        <v>4724</v>
      </c>
      <c r="D272" s="30">
        <v>4724</v>
      </c>
      <c r="E272" s="50">
        <f t="shared" si="11"/>
        <v>100</v>
      </c>
    </row>
    <row r="273" spans="1:5" ht="12.75" customHeight="1">
      <c r="A273" s="5" t="s">
        <v>249</v>
      </c>
      <c r="B273" s="30"/>
      <c r="C273" s="30">
        <v>365.8</v>
      </c>
      <c r="D273" s="30">
        <v>365.8</v>
      </c>
      <c r="E273" s="50">
        <f t="shared" si="11"/>
        <v>100</v>
      </c>
    </row>
    <row r="274" spans="1:5" ht="12.75" customHeight="1">
      <c r="A274" s="5" t="s">
        <v>44</v>
      </c>
      <c r="B274" s="30"/>
      <c r="C274" s="30">
        <v>4357.1</v>
      </c>
      <c r="D274" s="30">
        <v>4322.1</v>
      </c>
      <c r="E274" s="50">
        <f t="shared" si="11"/>
        <v>99.19671341029583</v>
      </c>
    </row>
    <row r="275" spans="1:5" ht="12.75" customHeight="1">
      <c r="A275" s="4" t="s">
        <v>9</v>
      </c>
      <c r="B275" s="30">
        <v>22662</v>
      </c>
      <c r="C275" s="30">
        <v>17645.3</v>
      </c>
      <c r="D275" s="30">
        <v>17616.1</v>
      </c>
      <c r="E275" s="50">
        <f t="shared" si="11"/>
        <v>99.8345168401784</v>
      </c>
    </row>
    <row r="276" spans="1:5" ht="15" customHeight="1">
      <c r="A276" s="11" t="s">
        <v>35</v>
      </c>
      <c r="B276" s="32">
        <f>SUM(B280:B281)</f>
        <v>148500</v>
      </c>
      <c r="C276" s="31">
        <f>SUM(C278:C281)</f>
        <v>12465.9</v>
      </c>
      <c r="D276" s="31">
        <f>SUM(D278:D281)</f>
        <v>12465.6</v>
      </c>
      <c r="E276" s="32">
        <f t="shared" si="11"/>
        <v>99.99759343489039</v>
      </c>
    </row>
    <row r="277" spans="1:5" ht="10.5" customHeight="1">
      <c r="A277" s="3" t="s">
        <v>1</v>
      </c>
      <c r="B277" s="30"/>
      <c r="C277" s="27"/>
      <c r="D277" s="30"/>
      <c r="E277" s="4"/>
    </row>
    <row r="278" spans="1:5" ht="12.75" customHeight="1">
      <c r="A278" s="5" t="s">
        <v>126</v>
      </c>
      <c r="B278" s="30"/>
      <c r="C278" s="30">
        <v>720</v>
      </c>
      <c r="D278" s="30">
        <v>720</v>
      </c>
      <c r="E278" s="50">
        <f aca="true" t="shared" si="12" ref="E278:E283">D278/C278*100</f>
        <v>100</v>
      </c>
    </row>
    <row r="279" spans="1:5" ht="12.75" customHeight="1">
      <c r="A279" s="5" t="s">
        <v>249</v>
      </c>
      <c r="B279" s="30"/>
      <c r="C279" s="30">
        <v>562</v>
      </c>
      <c r="D279" s="30">
        <v>562</v>
      </c>
      <c r="E279" s="50">
        <f t="shared" si="12"/>
        <v>100</v>
      </c>
    </row>
    <row r="280" spans="1:5" ht="12.75" customHeight="1">
      <c r="A280" s="8" t="s">
        <v>44</v>
      </c>
      <c r="B280" s="28"/>
      <c r="C280" s="30">
        <v>152.9</v>
      </c>
      <c r="D280" s="28">
        <v>152.9</v>
      </c>
      <c r="E280" s="50">
        <f t="shared" si="12"/>
        <v>100</v>
      </c>
    </row>
    <row r="281" spans="1:5" ht="12.75" customHeight="1">
      <c r="A281" s="26" t="s">
        <v>114</v>
      </c>
      <c r="B281" s="35">
        <v>148500</v>
      </c>
      <c r="C281" s="33">
        <v>11031</v>
      </c>
      <c r="D281" s="35">
        <v>11030.7</v>
      </c>
      <c r="E281" s="53">
        <f t="shared" si="12"/>
        <v>99.9972803916236</v>
      </c>
    </row>
    <row r="282" spans="1:5" ht="19.5" customHeight="1">
      <c r="A282" s="85" t="s">
        <v>19</v>
      </c>
      <c r="B282" s="86">
        <f>B283+B293</f>
        <v>314796.1</v>
      </c>
      <c r="C282" s="86">
        <f>C283+C293</f>
        <v>403453</v>
      </c>
      <c r="D282" s="86">
        <f>D283+D293</f>
        <v>389598.1</v>
      </c>
      <c r="E282" s="86">
        <f t="shared" si="12"/>
        <v>96.56591969820524</v>
      </c>
    </row>
    <row r="283" spans="1:5" ht="12.75" customHeight="1">
      <c r="A283" s="6" t="s">
        <v>34</v>
      </c>
      <c r="B283" s="31">
        <f>SUM(B285:B292)</f>
        <v>299181</v>
      </c>
      <c r="C283" s="31">
        <f>SUM(C285:C292)</f>
        <v>372200.5</v>
      </c>
      <c r="D283" s="31">
        <f>SUM(D285:D292)</f>
        <v>367718</v>
      </c>
      <c r="E283" s="32">
        <f t="shared" si="12"/>
        <v>98.79567598646429</v>
      </c>
    </row>
    <row r="284" spans="1:5" ht="10.5" customHeight="1">
      <c r="A284" s="3" t="s">
        <v>1</v>
      </c>
      <c r="B284" s="30"/>
      <c r="C284" s="27"/>
      <c r="D284" s="30"/>
      <c r="E284" s="4"/>
    </row>
    <row r="285" spans="1:5" ht="12.75" customHeight="1">
      <c r="A285" s="8" t="s">
        <v>18</v>
      </c>
      <c r="B285" s="28">
        <v>189798</v>
      </c>
      <c r="C285" s="30">
        <v>197054</v>
      </c>
      <c r="D285" s="28">
        <v>197054</v>
      </c>
      <c r="E285" s="50">
        <f aca="true" t="shared" si="13" ref="E285:E293">D285/C285*100</f>
        <v>100</v>
      </c>
    </row>
    <row r="286" spans="1:5" ht="12.75" customHeight="1">
      <c r="A286" s="5" t="s">
        <v>121</v>
      </c>
      <c r="B286" s="30">
        <v>68960</v>
      </c>
      <c r="C286" s="30">
        <v>110455.9</v>
      </c>
      <c r="D286" s="30">
        <v>110455.9</v>
      </c>
      <c r="E286" s="50">
        <f t="shared" si="13"/>
        <v>100</v>
      </c>
    </row>
    <row r="287" spans="1:5" ht="12.75" customHeight="1">
      <c r="A287" s="5" t="s">
        <v>9</v>
      </c>
      <c r="B287" s="30">
        <v>36242</v>
      </c>
      <c r="C287" s="30">
        <v>7954</v>
      </c>
      <c r="D287" s="30">
        <v>7652.5</v>
      </c>
      <c r="E287" s="50">
        <f t="shared" si="13"/>
        <v>96.20945436258486</v>
      </c>
    </row>
    <row r="288" spans="1:5" ht="12.75" customHeight="1">
      <c r="A288" s="5" t="s">
        <v>255</v>
      </c>
      <c r="B288" s="30"/>
      <c r="C288" s="30">
        <v>50000</v>
      </c>
      <c r="D288" s="30">
        <v>50000</v>
      </c>
      <c r="E288" s="50">
        <f t="shared" si="13"/>
        <v>100</v>
      </c>
    </row>
    <row r="289" spans="1:5" ht="12.75" customHeight="1">
      <c r="A289" s="5" t="s">
        <v>144</v>
      </c>
      <c r="B289" s="30"/>
      <c r="C289" s="30">
        <v>2103.6</v>
      </c>
      <c r="D289" s="30">
        <v>2103.6</v>
      </c>
      <c r="E289" s="50">
        <f t="shared" si="13"/>
        <v>100</v>
      </c>
    </row>
    <row r="290" spans="1:5" ht="12.75" customHeight="1">
      <c r="A290" s="5" t="s">
        <v>186</v>
      </c>
      <c r="B290" s="30"/>
      <c r="C290" s="30">
        <v>272</v>
      </c>
      <c r="D290" s="30">
        <v>272</v>
      </c>
      <c r="E290" s="50">
        <f t="shared" si="13"/>
        <v>100</v>
      </c>
    </row>
    <row r="291" spans="1:5" ht="12.75" customHeight="1">
      <c r="A291" s="5" t="s">
        <v>187</v>
      </c>
      <c r="B291" s="30"/>
      <c r="C291" s="30">
        <f>50+130</f>
        <v>180</v>
      </c>
      <c r="D291" s="30">
        <v>180</v>
      </c>
      <c r="E291" s="50">
        <f t="shared" si="13"/>
        <v>100</v>
      </c>
    </row>
    <row r="292" spans="1:5" ht="12.75" customHeight="1">
      <c r="A292" s="4" t="s">
        <v>115</v>
      </c>
      <c r="B292" s="30">
        <v>4181</v>
      </c>
      <c r="C292" s="30">
        <v>4181</v>
      </c>
      <c r="D292" s="30">
        <v>0</v>
      </c>
      <c r="E292" s="50">
        <f t="shared" si="13"/>
        <v>0</v>
      </c>
    </row>
    <row r="293" spans="1:5" ht="15" customHeight="1">
      <c r="A293" s="6" t="s">
        <v>35</v>
      </c>
      <c r="B293" s="31">
        <f>SUM(B295:B297)</f>
        <v>15615.1</v>
      </c>
      <c r="C293" s="31">
        <f>SUM(C295:C300)</f>
        <v>31252.5</v>
      </c>
      <c r="D293" s="31">
        <f>SUM(D295:D300)</f>
        <v>21880.1</v>
      </c>
      <c r="E293" s="32">
        <f t="shared" si="13"/>
        <v>70.0107191424686</v>
      </c>
    </row>
    <row r="294" spans="1:5" ht="10.5" customHeight="1">
      <c r="A294" s="3" t="s">
        <v>1</v>
      </c>
      <c r="B294" s="30"/>
      <c r="C294" s="30"/>
      <c r="D294" s="30"/>
      <c r="E294" s="4"/>
    </row>
    <row r="295" spans="1:5" ht="12.75" customHeight="1" hidden="1">
      <c r="A295" s="5" t="s">
        <v>41</v>
      </c>
      <c r="B295" s="30"/>
      <c r="C295" s="30"/>
      <c r="D295" s="30"/>
      <c r="E295" s="4"/>
    </row>
    <row r="296" spans="1:5" ht="12.75" customHeight="1" hidden="1">
      <c r="A296" s="5" t="s">
        <v>126</v>
      </c>
      <c r="B296" s="30"/>
      <c r="C296" s="30"/>
      <c r="D296" s="30"/>
      <c r="E296" s="4"/>
    </row>
    <row r="297" spans="1:5" ht="12.75" customHeight="1">
      <c r="A297" s="4" t="s">
        <v>114</v>
      </c>
      <c r="B297" s="30">
        <v>15615.1</v>
      </c>
      <c r="C297" s="30">
        <v>15637.5</v>
      </c>
      <c r="D297" s="30">
        <v>6265.1</v>
      </c>
      <c r="E297" s="50">
        <f aca="true" t="shared" si="14" ref="E297:E302">D297/C297*100</f>
        <v>40.06458832933653</v>
      </c>
    </row>
    <row r="298" spans="1:5" ht="12.75" customHeight="1">
      <c r="A298" s="4" t="s">
        <v>126</v>
      </c>
      <c r="B298" s="79"/>
      <c r="C298" s="30">
        <v>1872</v>
      </c>
      <c r="D298" s="79">
        <v>1872</v>
      </c>
      <c r="E298" s="50">
        <f t="shared" si="14"/>
        <v>100</v>
      </c>
    </row>
    <row r="299" spans="1:5" ht="12.75" customHeight="1">
      <c r="A299" s="4" t="s">
        <v>163</v>
      </c>
      <c r="B299" s="79"/>
      <c r="C299" s="30">
        <v>9500</v>
      </c>
      <c r="D299" s="79">
        <v>9500</v>
      </c>
      <c r="E299" s="50">
        <f t="shared" si="14"/>
        <v>100</v>
      </c>
    </row>
    <row r="300" spans="1:5" ht="12.75" customHeight="1">
      <c r="A300" s="25" t="s">
        <v>41</v>
      </c>
      <c r="B300" s="44"/>
      <c r="C300" s="33">
        <v>4243</v>
      </c>
      <c r="D300" s="44">
        <v>4243</v>
      </c>
      <c r="E300" s="53">
        <f t="shared" si="14"/>
        <v>100</v>
      </c>
    </row>
    <row r="301" spans="1:5" ht="19.5" customHeight="1">
      <c r="A301" s="87" t="s">
        <v>20</v>
      </c>
      <c r="B301" s="89">
        <f>B302+B312</f>
        <v>122329</v>
      </c>
      <c r="C301" s="89">
        <f>C302+C312</f>
        <v>243639</v>
      </c>
      <c r="D301" s="89">
        <f>D302+D312</f>
        <v>243585.3</v>
      </c>
      <c r="E301" s="86">
        <f t="shared" si="14"/>
        <v>99.97795919372514</v>
      </c>
    </row>
    <row r="302" spans="1:5" ht="15" customHeight="1">
      <c r="A302" s="6" t="s">
        <v>34</v>
      </c>
      <c r="B302" s="31">
        <f>SUM(B304:B311)</f>
        <v>122329</v>
      </c>
      <c r="C302" s="31">
        <f>SUM(C304:C311)</f>
        <v>138765</v>
      </c>
      <c r="D302" s="31">
        <f>SUM(D304:D311)</f>
        <v>138711.3</v>
      </c>
      <c r="E302" s="32">
        <f t="shared" si="14"/>
        <v>99.96130148092097</v>
      </c>
    </row>
    <row r="303" spans="1:5" ht="10.5" customHeight="1">
      <c r="A303" s="3" t="s">
        <v>1</v>
      </c>
      <c r="B303" s="30"/>
      <c r="C303" s="30"/>
      <c r="D303" s="30"/>
      <c r="E303" s="4"/>
    </row>
    <row r="304" spans="1:5" ht="12.75" customHeight="1">
      <c r="A304" s="5" t="s">
        <v>18</v>
      </c>
      <c r="B304" s="30">
        <v>101506</v>
      </c>
      <c r="C304" s="30">
        <v>103926</v>
      </c>
      <c r="D304" s="30">
        <v>103926</v>
      </c>
      <c r="E304" s="50">
        <f aca="true" t="shared" si="15" ref="E304:E312">D304/C304*100</f>
        <v>100</v>
      </c>
    </row>
    <row r="305" spans="1:5" ht="12.75" customHeight="1">
      <c r="A305" s="5" t="s">
        <v>9</v>
      </c>
      <c r="B305" s="30">
        <v>20823</v>
      </c>
      <c r="C305" s="30">
        <v>16644</v>
      </c>
      <c r="D305" s="30">
        <v>16590.4</v>
      </c>
      <c r="E305" s="50">
        <f t="shared" si="15"/>
        <v>99.67796202835858</v>
      </c>
    </row>
    <row r="306" spans="1:5" ht="12.75" customHeight="1">
      <c r="A306" s="5" t="s">
        <v>122</v>
      </c>
      <c r="B306" s="30"/>
      <c r="C306" s="30">
        <v>6909</v>
      </c>
      <c r="D306" s="30">
        <v>6909</v>
      </c>
      <c r="E306" s="50">
        <f t="shared" si="15"/>
        <v>100</v>
      </c>
    </row>
    <row r="307" spans="1:5" ht="12.75" customHeight="1">
      <c r="A307" s="5" t="s">
        <v>45</v>
      </c>
      <c r="B307" s="30"/>
      <c r="C307" s="30">
        <v>32</v>
      </c>
      <c r="D307" s="30">
        <v>32</v>
      </c>
      <c r="E307" s="50">
        <f t="shared" si="15"/>
        <v>100</v>
      </c>
    </row>
    <row r="308" spans="1:5" ht="12.75" customHeight="1">
      <c r="A308" s="5" t="s">
        <v>174</v>
      </c>
      <c r="B308" s="30"/>
      <c r="C308" s="30">
        <v>260</v>
      </c>
      <c r="D308" s="30">
        <v>260</v>
      </c>
      <c r="E308" s="50">
        <f t="shared" si="15"/>
        <v>100</v>
      </c>
    </row>
    <row r="309" spans="1:5" ht="12.75" customHeight="1">
      <c r="A309" s="5" t="s">
        <v>175</v>
      </c>
      <c r="B309" s="30"/>
      <c r="C309" s="30">
        <f>612+95</f>
        <v>707</v>
      </c>
      <c r="D309" s="30">
        <v>706.9</v>
      </c>
      <c r="E309" s="50">
        <f t="shared" si="15"/>
        <v>99.98585572842998</v>
      </c>
    </row>
    <row r="310" spans="1:5" ht="12.75" customHeight="1">
      <c r="A310" s="5" t="s">
        <v>163</v>
      </c>
      <c r="B310" s="30"/>
      <c r="C310" s="30">
        <v>47</v>
      </c>
      <c r="D310" s="30">
        <v>47</v>
      </c>
      <c r="E310" s="50">
        <f t="shared" si="15"/>
        <v>100</v>
      </c>
    </row>
    <row r="311" spans="1:5" ht="12.75" customHeight="1">
      <c r="A311" s="5" t="s">
        <v>44</v>
      </c>
      <c r="B311" s="30"/>
      <c r="C311" s="30">
        <v>10240</v>
      </c>
      <c r="D311" s="30">
        <v>10240</v>
      </c>
      <c r="E311" s="50">
        <f t="shared" si="15"/>
        <v>100</v>
      </c>
    </row>
    <row r="312" spans="1:5" ht="15" customHeight="1">
      <c r="A312" s="6" t="s">
        <v>35</v>
      </c>
      <c r="B312" s="31">
        <f>SUM(B314:B314)</f>
        <v>0</v>
      </c>
      <c r="C312" s="31">
        <f>SUM(C314:C314)</f>
        <v>104874</v>
      </c>
      <c r="D312" s="31">
        <f>SUM(D314:D314)</f>
        <v>104874</v>
      </c>
      <c r="E312" s="32">
        <f t="shared" si="15"/>
        <v>100</v>
      </c>
    </row>
    <row r="313" spans="1:5" ht="10.5" customHeight="1">
      <c r="A313" s="3" t="s">
        <v>1</v>
      </c>
      <c r="B313" s="30"/>
      <c r="C313" s="30"/>
      <c r="D313" s="30"/>
      <c r="E313" s="4"/>
    </row>
    <row r="314" spans="1:5" ht="12.75" customHeight="1">
      <c r="A314" s="22" t="s">
        <v>163</v>
      </c>
      <c r="B314" s="45"/>
      <c r="C314" s="35">
        <v>104874</v>
      </c>
      <c r="D314" s="35">
        <v>104874</v>
      </c>
      <c r="E314" s="53">
        <f>D314/C314*100</f>
        <v>100</v>
      </c>
    </row>
    <row r="315" spans="1:5" ht="19.5" customHeight="1">
      <c r="A315" s="85" t="s">
        <v>36</v>
      </c>
      <c r="B315" s="86">
        <f>B317+B318</f>
        <v>4845</v>
      </c>
      <c r="C315" s="86">
        <f>C317+C318</f>
        <v>4845</v>
      </c>
      <c r="D315" s="86">
        <f>D317+D318</f>
        <v>4845</v>
      </c>
      <c r="E315" s="86">
        <f>D315/C315*100</f>
        <v>100</v>
      </c>
    </row>
    <row r="316" spans="1:5" ht="10.5" customHeight="1">
      <c r="A316" s="3" t="s">
        <v>1</v>
      </c>
      <c r="B316" s="30"/>
      <c r="C316" s="30"/>
      <c r="D316" s="30"/>
      <c r="E316" s="4"/>
    </row>
    <row r="317" spans="1:5" ht="12.75" customHeight="1">
      <c r="A317" s="5" t="s">
        <v>116</v>
      </c>
      <c r="B317" s="30">
        <v>4845</v>
      </c>
      <c r="C317" s="30"/>
      <c r="D317" s="30">
        <v>0</v>
      </c>
      <c r="E317" s="54" t="s">
        <v>198</v>
      </c>
    </row>
    <row r="318" spans="1:5" ht="12.75" customHeight="1">
      <c r="A318" s="22" t="s">
        <v>122</v>
      </c>
      <c r="B318" s="33"/>
      <c r="C318" s="33">
        <v>4845</v>
      </c>
      <c r="D318" s="33">
        <v>4845</v>
      </c>
      <c r="E318" s="53">
        <f>D318/C318*100</f>
        <v>100</v>
      </c>
    </row>
    <row r="319" spans="1:5" ht="16.5" customHeight="1">
      <c r="A319" s="85" t="s">
        <v>21</v>
      </c>
      <c r="B319" s="86">
        <f>B320+B329</f>
        <v>13853</v>
      </c>
      <c r="C319" s="88">
        <f>C320+C329</f>
        <v>149487.8</v>
      </c>
      <c r="D319" s="86">
        <f>D320+D329</f>
        <v>148188.6</v>
      </c>
      <c r="E319" s="86">
        <f>D319/C319*100</f>
        <v>99.13089897637133</v>
      </c>
    </row>
    <row r="320" spans="1:5" ht="12.75" customHeight="1">
      <c r="A320" s="6" t="s">
        <v>34</v>
      </c>
      <c r="B320" s="31">
        <f>SUM(B322:B328)</f>
        <v>13853</v>
      </c>
      <c r="C320" s="32">
        <f>SUM(C322:C328)</f>
        <v>74412.8</v>
      </c>
      <c r="D320" s="31">
        <f>SUM(D322:D328)</f>
        <v>73113.6</v>
      </c>
      <c r="E320" s="32">
        <f>D320/C320*100</f>
        <v>98.25406381697773</v>
      </c>
    </row>
    <row r="321" spans="1:5" ht="10.5" customHeight="1">
      <c r="A321" s="3" t="s">
        <v>1</v>
      </c>
      <c r="B321" s="30"/>
      <c r="C321" s="30"/>
      <c r="D321" s="30"/>
      <c r="E321" s="4"/>
    </row>
    <row r="322" spans="1:5" ht="12.75" customHeight="1">
      <c r="A322" s="4" t="s">
        <v>18</v>
      </c>
      <c r="B322" s="30">
        <v>8067</v>
      </c>
      <c r="C322" s="30">
        <v>25739.7</v>
      </c>
      <c r="D322" s="30">
        <v>25740.3</v>
      </c>
      <c r="E322" s="50">
        <f aca="true" t="shared" si="16" ref="E322:E329">D322/C322*100</f>
        <v>100.00233102949917</v>
      </c>
    </row>
    <row r="323" spans="1:5" ht="12.75" customHeight="1">
      <c r="A323" s="4" t="s">
        <v>147</v>
      </c>
      <c r="B323" s="30"/>
      <c r="C323" s="30">
        <v>1000</v>
      </c>
      <c r="D323" s="30">
        <v>1000</v>
      </c>
      <c r="E323" s="50">
        <f t="shared" si="16"/>
        <v>100</v>
      </c>
    </row>
    <row r="324" spans="1:5" ht="12.75" customHeight="1">
      <c r="A324" s="4" t="s">
        <v>9</v>
      </c>
      <c r="B324" s="30">
        <v>5786</v>
      </c>
      <c r="C324" s="30">
        <v>4818.9</v>
      </c>
      <c r="D324" s="30">
        <v>3651.2</v>
      </c>
      <c r="E324" s="50">
        <f t="shared" si="16"/>
        <v>75.76832887173421</v>
      </c>
    </row>
    <row r="325" spans="1:5" ht="12.75" customHeight="1">
      <c r="A325" s="4" t="s">
        <v>122</v>
      </c>
      <c r="B325" s="30"/>
      <c r="C325" s="30">
        <v>7047.3</v>
      </c>
      <c r="D325" s="30">
        <v>7044.9</v>
      </c>
      <c r="E325" s="50">
        <f t="shared" si="16"/>
        <v>99.96594440423992</v>
      </c>
    </row>
    <row r="326" spans="1:5" ht="12.75" customHeight="1">
      <c r="A326" s="4" t="s">
        <v>146</v>
      </c>
      <c r="B326" s="30"/>
      <c r="C326" s="30">
        <v>7285.3</v>
      </c>
      <c r="D326" s="30">
        <v>7208.8</v>
      </c>
      <c r="E326" s="50">
        <f t="shared" si="16"/>
        <v>98.94994029072241</v>
      </c>
    </row>
    <row r="327" spans="1:5" ht="12.75" customHeight="1">
      <c r="A327" s="8" t="s">
        <v>97</v>
      </c>
      <c r="B327" s="30"/>
      <c r="C327" s="30">
        <v>181.6</v>
      </c>
      <c r="D327" s="30">
        <v>128.4</v>
      </c>
      <c r="E327" s="50">
        <f t="shared" si="16"/>
        <v>70.70484581497797</v>
      </c>
    </row>
    <row r="328" spans="1:5" ht="12.75" customHeight="1">
      <c r="A328" s="8" t="s">
        <v>44</v>
      </c>
      <c r="B328" s="30"/>
      <c r="C328" s="30">
        <v>28340</v>
      </c>
      <c r="D328" s="30">
        <v>28340</v>
      </c>
      <c r="E328" s="50">
        <f t="shared" si="16"/>
        <v>100</v>
      </c>
    </row>
    <row r="329" spans="1:5" ht="12.75" customHeight="1">
      <c r="A329" s="6" t="s">
        <v>35</v>
      </c>
      <c r="B329" s="31">
        <f>SUM(B331:B334)</f>
        <v>0</v>
      </c>
      <c r="C329" s="31">
        <f>SUM(C331:C334)</f>
        <v>75075</v>
      </c>
      <c r="D329" s="31">
        <f>SUM(D331:D334)</f>
        <v>75075</v>
      </c>
      <c r="E329" s="32">
        <f t="shared" si="16"/>
        <v>100</v>
      </c>
    </row>
    <row r="330" spans="1:5" ht="10.5" customHeight="1">
      <c r="A330" s="3" t="s">
        <v>1</v>
      </c>
      <c r="B330" s="30"/>
      <c r="C330" s="30"/>
      <c r="D330" s="30"/>
      <c r="E330" s="4"/>
    </row>
    <row r="331" spans="1:5" ht="12.75" customHeight="1" hidden="1">
      <c r="A331" s="4" t="s">
        <v>126</v>
      </c>
      <c r="B331" s="30"/>
      <c r="C331" s="30"/>
      <c r="D331" s="30"/>
      <c r="E331" s="4"/>
    </row>
    <row r="332" spans="1:5" ht="12.75" customHeight="1">
      <c r="A332" s="4" t="s">
        <v>41</v>
      </c>
      <c r="B332" s="30"/>
      <c r="C332" s="30">
        <v>3120</v>
      </c>
      <c r="D332" s="30">
        <v>3120</v>
      </c>
      <c r="E332" s="50">
        <f>D332/C332*100</f>
        <v>100</v>
      </c>
    </row>
    <row r="333" spans="1:5" ht="12.75" customHeight="1">
      <c r="A333" s="4" t="s">
        <v>131</v>
      </c>
      <c r="B333" s="30"/>
      <c r="C333" s="30">
        <v>2000</v>
      </c>
      <c r="D333" s="30">
        <v>2000</v>
      </c>
      <c r="E333" s="50"/>
    </row>
    <row r="334" spans="1:5" ht="12.75" customHeight="1">
      <c r="A334" s="22" t="s">
        <v>163</v>
      </c>
      <c r="B334" s="45"/>
      <c r="C334" s="35">
        <v>69955</v>
      </c>
      <c r="D334" s="35">
        <v>69955</v>
      </c>
      <c r="E334" s="53">
        <f>D334/C334*100</f>
        <v>100</v>
      </c>
    </row>
    <row r="335" spans="1:5" ht="16.5" customHeight="1">
      <c r="A335" s="87" t="s">
        <v>71</v>
      </c>
      <c r="B335" s="86">
        <f>B336+B343</f>
        <v>84875.5</v>
      </c>
      <c r="C335" s="86">
        <f>C336+C343</f>
        <v>135824.6</v>
      </c>
      <c r="D335" s="86">
        <f>D336+D343</f>
        <v>133761.8</v>
      </c>
      <c r="E335" s="86">
        <f>D335/C335*100</f>
        <v>98.481276587599</v>
      </c>
    </row>
    <row r="336" spans="1:5" ht="12.75" customHeight="1">
      <c r="A336" s="6" t="s">
        <v>34</v>
      </c>
      <c r="B336" s="31">
        <f>SUM(B338:B342)</f>
        <v>2685</v>
      </c>
      <c r="C336" s="31">
        <f>SUM(C338:C342)</f>
        <v>35972.299999999996</v>
      </c>
      <c r="D336" s="31">
        <f>SUM(D338:D342)</f>
        <v>35475.600000000006</v>
      </c>
      <c r="E336" s="32">
        <f>D336/C336*100</f>
        <v>98.61921534069272</v>
      </c>
    </row>
    <row r="337" spans="1:5" ht="10.5" customHeight="1">
      <c r="A337" s="3" t="s">
        <v>1</v>
      </c>
      <c r="B337" s="30"/>
      <c r="C337" s="27"/>
      <c r="D337" s="30"/>
      <c r="E337" s="4"/>
    </row>
    <row r="338" spans="1:5" ht="12.75" customHeight="1">
      <c r="A338" s="4" t="s">
        <v>9</v>
      </c>
      <c r="B338" s="30">
        <v>2685</v>
      </c>
      <c r="C338" s="30">
        <v>4978.4</v>
      </c>
      <c r="D338" s="30">
        <v>4841.5</v>
      </c>
      <c r="E338" s="50">
        <f aca="true" t="shared" si="17" ref="E338:E343">D338/C338*100</f>
        <v>97.2501205206492</v>
      </c>
    </row>
    <row r="339" spans="1:5" ht="12.75" customHeight="1">
      <c r="A339" s="4" t="s">
        <v>165</v>
      </c>
      <c r="B339" s="30"/>
      <c r="C339" s="30">
        <v>6.2</v>
      </c>
      <c r="D339" s="30">
        <v>4.9</v>
      </c>
      <c r="E339" s="50">
        <f t="shared" si="17"/>
        <v>79.03225806451614</v>
      </c>
    </row>
    <row r="340" spans="1:5" ht="12.75" customHeight="1">
      <c r="A340" s="4" t="s">
        <v>122</v>
      </c>
      <c r="B340" s="30"/>
      <c r="C340" s="30">
        <v>1850</v>
      </c>
      <c r="D340" s="30">
        <v>1850</v>
      </c>
      <c r="E340" s="50">
        <f t="shared" si="17"/>
        <v>100</v>
      </c>
    </row>
    <row r="341" spans="1:5" ht="12.75" customHeight="1">
      <c r="A341" s="4" t="s">
        <v>59</v>
      </c>
      <c r="B341" s="30"/>
      <c r="C341" s="30">
        <v>23070.3</v>
      </c>
      <c r="D341" s="30">
        <v>22968.4</v>
      </c>
      <c r="E341" s="50">
        <f t="shared" si="17"/>
        <v>99.55830656731817</v>
      </c>
    </row>
    <row r="342" spans="1:5" ht="12.75" customHeight="1">
      <c r="A342" s="4" t="s">
        <v>44</v>
      </c>
      <c r="B342" s="30"/>
      <c r="C342" s="30">
        <v>6067.4</v>
      </c>
      <c r="D342" s="30">
        <v>5810.8</v>
      </c>
      <c r="E342" s="50">
        <f t="shared" si="17"/>
        <v>95.77084088736527</v>
      </c>
    </row>
    <row r="343" spans="1:5" ht="12.75" customHeight="1">
      <c r="A343" s="6" t="s">
        <v>35</v>
      </c>
      <c r="B343" s="31">
        <f>SUM(B345:B351)</f>
        <v>82190.5</v>
      </c>
      <c r="C343" s="31">
        <f>SUM(C345:C351)</f>
        <v>99852.3</v>
      </c>
      <c r="D343" s="31">
        <f>SUM(D345:D351)</f>
        <v>98286.2</v>
      </c>
      <c r="E343" s="32">
        <f t="shared" si="17"/>
        <v>98.4315834487538</v>
      </c>
    </row>
    <row r="344" spans="1:5" ht="10.5" customHeight="1">
      <c r="A344" s="3" t="s">
        <v>1</v>
      </c>
      <c r="B344" s="30"/>
      <c r="C344" s="30"/>
      <c r="D344" s="30"/>
      <c r="E344" s="4"/>
    </row>
    <row r="345" spans="1:5" ht="12.75" customHeight="1">
      <c r="A345" s="5" t="s">
        <v>131</v>
      </c>
      <c r="B345" s="30"/>
      <c r="C345" s="30">
        <v>4250</v>
      </c>
      <c r="D345" s="30">
        <v>4250</v>
      </c>
      <c r="E345" s="50">
        <f aca="true" t="shared" si="18" ref="E345:E353">D345/C345*100</f>
        <v>100</v>
      </c>
    </row>
    <row r="346" spans="1:5" ht="12.75" customHeight="1">
      <c r="A346" s="5" t="s">
        <v>41</v>
      </c>
      <c r="B346" s="30"/>
      <c r="C346" s="30">
        <v>200</v>
      </c>
      <c r="D346" s="30">
        <v>200</v>
      </c>
      <c r="E346" s="50">
        <f t="shared" si="18"/>
        <v>100</v>
      </c>
    </row>
    <row r="347" spans="1:5" ht="12.75" customHeight="1">
      <c r="A347" s="5" t="s">
        <v>228</v>
      </c>
      <c r="B347" s="30"/>
      <c r="C347" s="30">
        <v>5000</v>
      </c>
      <c r="D347" s="30">
        <v>5000</v>
      </c>
      <c r="E347" s="50">
        <f t="shared" si="18"/>
        <v>100</v>
      </c>
    </row>
    <row r="348" spans="1:5" ht="12.75" customHeight="1">
      <c r="A348" s="4" t="s">
        <v>59</v>
      </c>
      <c r="B348" s="30"/>
      <c r="C348" s="30">
        <v>21929.7</v>
      </c>
      <c r="D348" s="30">
        <v>21861.8</v>
      </c>
      <c r="E348" s="50">
        <f t="shared" si="18"/>
        <v>99.69037424132569</v>
      </c>
    </row>
    <row r="349" spans="1:5" ht="12.75" customHeight="1">
      <c r="A349" s="4" t="s">
        <v>44</v>
      </c>
      <c r="B349" s="30"/>
      <c r="C349" s="30">
        <v>29922.6</v>
      </c>
      <c r="D349" s="30">
        <v>28805.1</v>
      </c>
      <c r="E349" s="50">
        <f t="shared" si="18"/>
        <v>96.2653646407732</v>
      </c>
    </row>
    <row r="350" spans="1:5" ht="12.75" customHeight="1">
      <c r="A350" s="21" t="s">
        <v>154</v>
      </c>
      <c r="B350" s="28"/>
      <c r="C350" s="30">
        <v>3500</v>
      </c>
      <c r="D350" s="28">
        <v>3119.3</v>
      </c>
      <c r="E350" s="50">
        <f t="shared" si="18"/>
        <v>89.12285714285714</v>
      </c>
    </row>
    <row r="351" spans="1:5" ht="12.75" customHeight="1">
      <c r="A351" s="26" t="s">
        <v>133</v>
      </c>
      <c r="B351" s="35">
        <v>82190.5</v>
      </c>
      <c r="C351" s="33">
        <v>35050</v>
      </c>
      <c r="D351" s="35">
        <v>35050</v>
      </c>
      <c r="E351" s="53">
        <f t="shared" si="18"/>
        <v>100</v>
      </c>
    </row>
    <row r="352" spans="1:5" ht="18.75" customHeight="1">
      <c r="A352" s="85" t="s">
        <v>72</v>
      </c>
      <c r="B352" s="86">
        <f>B353+B356</f>
        <v>5705</v>
      </c>
      <c r="C352" s="86">
        <f>C353+C356</f>
        <v>3755</v>
      </c>
      <c r="D352" s="86">
        <f>D353+D356</f>
        <v>3705.6</v>
      </c>
      <c r="E352" s="86">
        <f t="shared" si="18"/>
        <v>98.6844207723036</v>
      </c>
    </row>
    <row r="353" spans="1:5" ht="12.75" customHeight="1">
      <c r="A353" s="6" t="s">
        <v>34</v>
      </c>
      <c r="B353" s="31">
        <f>SUM(B355:B355)</f>
        <v>4215</v>
      </c>
      <c r="C353" s="31">
        <f>SUM(C355:C355)</f>
        <v>1213</v>
      </c>
      <c r="D353" s="31">
        <f>SUM(D355:D355)</f>
        <v>1179.4</v>
      </c>
      <c r="E353" s="32">
        <f t="shared" si="18"/>
        <v>97.2300082440231</v>
      </c>
    </row>
    <row r="354" spans="1:5" ht="10.5" customHeight="1">
      <c r="A354" s="3" t="s">
        <v>1</v>
      </c>
      <c r="B354" s="30"/>
      <c r="C354" s="27"/>
      <c r="D354" s="30"/>
      <c r="E354" s="4"/>
    </row>
    <row r="355" spans="1:5" ht="12.75" customHeight="1">
      <c r="A355" s="4" t="s">
        <v>9</v>
      </c>
      <c r="B355" s="30">
        <v>4215</v>
      </c>
      <c r="C355" s="30">
        <v>1213</v>
      </c>
      <c r="D355" s="30">
        <v>1179.4</v>
      </c>
      <c r="E355" s="50">
        <f>D355/C355*100</f>
        <v>97.2300082440231</v>
      </c>
    </row>
    <row r="356" spans="1:5" ht="12.75" customHeight="1">
      <c r="A356" s="6" t="s">
        <v>35</v>
      </c>
      <c r="B356" s="31">
        <f>SUM(B358:B358)</f>
        <v>1490</v>
      </c>
      <c r="C356" s="31">
        <f>SUM(C358:C358)</f>
        <v>2542</v>
      </c>
      <c r="D356" s="31">
        <f>SUM(D358:D358)</f>
        <v>2526.2</v>
      </c>
      <c r="E356" s="32">
        <f>D356/C356*100</f>
        <v>99.37844217151847</v>
      </c>
    </row>
    <row r="357" spans="1:5" ht="10.5" customHeight="1">
      <c r="A357" s="3" t="s">
        <v>1</v>
      </c>
      <c r="B357" s="30"/>
      <c r="C357" s="30"/>
      <c r="D357" s="30"/>
      <c r="E357" s="4"/>
    </row>
    <row r="358" spans="1:5" ht="12.75" customHeight="1">
      <c r="A358" s="22" t="s">
        <v>41</v>
      </c>
      <c r="B358" s="33">
        <v>1490</v>
      </c>
      <c r="C358" s="33">
        <v>2542</v>
      </c>
      <c r="D358" s="33">
        <v>2526.2</v>
      </c>
      <c r="E358" s="53">
        <f>D358/C358*100</f>
        <v>99.37844217151847</v>
      </c>
    </row>
    <row r="359" spans="1:5" ht="18.75" customHeight="1">
      <c r="A359" s="85" t="s">
        <v>22</v>
      </c>
      <c r="B359" s="86">
        <f>B360</f>
        <v>59734</v>
      </c>
      <c r="C359" s="86">
        <f>C360</f>
        <v>38607</v>
      </c>
      <c r="D359" s="86">
        <f>D360</f>
        <v>33953.4</v>
      </c>
      <c r="E359" s="86">
        <f>D359/C359*100</f>
        <v>87.94622736809387</v>
      </c>
    </row>
    <row r="360" spans="1:5" ht="15" customHeight="1">
      <c r="A360" s="6" t="s">
        <v>34</v>
      </c>
      <c r="B360" s="31">
        <f>SUM(B362:B365)</f>
        <v>59734</v>
      </c>
      <c r="C360" s="31">
        <f>SUM(C362:C365)</f>
        <v>38607</v>
      </c>
      <c r="D360" s="31">
        <f>SUM(D362:D365)</f>
        <v>33953.4</v>
      </c>
      <c r="E360" s="32">
        <f>D360/C360*100</f>
        <v>87.94622736809387</v>
      </c>
    </row>
    <row r="361" spans="1:5" ht="10.5" customHeight="1">
      <c r="A361" s="3" t="s">
        <v>1</v>
      </c>
      <c r="B361" s="27"/>
      <c r="C361" s="27"/>
      <c r="D361" s="27"/>
      <c r="E361" s="4"/>
    </row>
    <row r="362" spans="1:5" ht="12.75" customHeight="1">
      <c r="A362" s="21" t="s">
        <v>188</v>
      </c>
      <c r="B362" s="30">
        <v>39734</v>
      </c>
      <c r="C362" s="30">
        <v>73.8</v>
      </c>
      <c r="D362" s="30">
        <v>0</v>
      </c>
      <c r="E362" s="50">
        <f>D362/C362*100</f>
        <v>0</v>
      </c>
    </row>
    <row r="363" spans="1:5" ht="12.75" customHeight="1">
      <c r="A363" s="21" t="s">
        <v>164</v>
      </c>
      <c r="B363" s="30"/>
      <c r="C363" s="30">
        <v>16190</v>
      </c>
      <c r="D363" s="30">
        <v>16189.2</v>
      </c>
      <c r="E363" s="50">
        <f>D363/C363*100</f>
        <v>99.99505867819643</v>
      </c>
    </row>
    <row r="364" spans="1:5" ht="12.75" customHeight="1">
      <c r="A364" s="21" t="s">
        <v>179</v>
      </c>
      <c r="B364" s="30"/>
      <c r="C364" s="30">
        <v>2343.2</v>
      </c>
      <c r="D364" s="30">
        <v>2343.2</v>
      </c>
      <c r="E364" s="50">
        <f>D364/C364*100</f>
        <v>100</v>
      </c>
    </row>
    <row r="365" spans="1:5" ht="12.75" customHeight="1">
      <c r="A365" s="25" t="s">
        <v>9</v>
      </c>
      <c r="B365" s="33">
        <v>20000</v>
      </c>
      <c r="C365" s="33">
        <v>20000</v>
      </c>
      <c r="D365" s="33">
        <v>15421</v>
      </c>
      <c r="E365" s="53">
        <f>D365/C365*100</f>
        <v>77.105</v>
      </c>
    </row>
    <row r="366" spans="1:5" ht="19.5" customHeight="1">
      <c r="A366" s="85" t="s">
        <v>65</v>
      </c>
      <c r="B366" s="86">
        <f>B368+B369</f>
        <v>428487</v>
      </c>
      <c r="C366" s="86">
        <f>C368+C369</f>
        <v>811766.9000000001</v>
      </c>
      <c r="D366" s="86">
        <f>D368+D369</f>
        <v>771248.2</v>
      </c>
      <c r="E366" s="86">
        <f>D366/C366*100</f>
        <v>95.00857943333237</v>
      </c>
    </row>
    <row r="367" spans="1:5" ht="10.5" customHeight="1">
      <c r="A367" s="8" t="s">
        <v>1</v>
      </c>
      <c r="B367" s="27"/>
      <c r="C367" s="27"/>
      <c r="D367" s="27"/>
      <c r="E367" s="4"/>
    </row>
    <row r="368" spans="1:5" ht="12.75" customHeight="1">
      <c r="A368" s="2" t="s">
        <v>34</v>
      </c>
      <c r="B368" s="27">
        <f>B383+B402+B395+B386+B394+B392+B399</f>
        <v>9350</v>
      </c>
      <c r="C368" s="27">
        <f>C383+C402+C395+C386+C394+C392+C399</f>
        <v>52131.99999999999</v>
      </c>
      <c r="D368" s="27">
        <f>D383+D402+D395+D386+D394+D392+D399+D406</f>
        <v>45539.2</v>
      </c>
      <c r="E368" s="27">
        <f>D368/C368*100</f>
        <v>87.35364075807566</v>
      </c>
    </row>
    <row r="369" spans="1:5" ht="12.75" customHeight="1">
      <c r="A369" s="2" t="s">
        <v>35</v>
      </c>
      <c r="B369" s="27">
        <f>B371+B374+B378+B381+B382+B384+B389+B397+B400-B368+B405+B377</f>
        <v>419137</v>
      </c>
      <c r="C369" s="27">
        <f>C371+C374+C378+C381+C382+C384+C389+C397+C400-C368+C405+C377</f>
        <v>759634.9000000001</v>
      </c>
      <c r="D369" s="27">
        <f>D371+D374+D378+D381+D382+D384+D389+D397+D400-D368+D405+D377+D406</f>
        <v>725709</v>
      </c>
      <c r="E369" s="27">
        <f>D369/C369*100</f>
        <v>95.53392030829545</v>
      </c>
    </row>
    <row r="370" spans="1:5" ht="12.75" customHeight="1">
      <c r="A370" s="9" t="s">
        <v>46</v>
      </c>
      <c r="B370" s="27"/>
      <c r="C370" s="27"/>
      <c r="D370" s="27"/>
      <c r="E370" s="4"/>
    </row>
    <row r="371" spans="1:5" ht="12.75" customHeight="1">
      <c r="A371" s="8" t="s">
        <v>117</v>
      </c>
      <c r="B371" s="28">
        <f>B372+B373</f>
        <v>2187</v>
      </c>
      <c r="C371" s="30">
        <f>C372+C373</f>
        <v>1596.2</v>
      </c>
      <c r="D371" s="30">
        <f>D372+D373</f>
        <v>1362.7</v>
      </c>
      <c r="E371" s="50">
        <f aca="true" t="shared" si="19" ref="E371:E405">D371/C371*100</f>
        <v>85.37150732990854</v>
      </c>
    </row>
    <row r="372" spans="1:5" ht="12.75" customHeight="1">
      <c r="A372" s="8" t="s">
        <v>84</v>
      </c>
      <c r="B372" s="28">
        <v>2150</v>
      </c>
      <c r="C372" s="30">
        <v>1559.2</v>
      </c>
      <c r="D372" s="28">
        <v>1362.7</v>
      </c>
      <c r="E372" s="50">
        <f t="shared" si="19"/>
        <v>87.39738327347357</v>
      </c>
    </row>
    <row r="373" spans="1:5" ht="12.75" customHeight="1">
      <c r="A373" s="8" t="s">
        <v>81</v>
      </c>
      <c r="B373" s="28">
        <v>37</v>
      </c>
      <c r="C373" s="30">
        <v>37</v>
      </c>
      <c r="D373" s="28">
        <v>0</v>
      </c>
      <c r="E373" s="50">
        <f t="shared" si="19"/>
        <v>0</v>
      </c>
    </row>
    <row r="374" spans="1:5" ht="12.75" customHeight="1">
      <c r="A374" s="8" t="s">
        <v>85</v>
      </c>
      <c r="B374" s="28">
        <f>B375+B376</f>
        <v>20000</v>
      </c>
      <c r="C374" s="30">
        <f>C375+C376</f>
        <v>22152</v>
      </c>
      <c r="D374" s="30">
        <f>D375+D376</f>
        <v>15345.4</v>
      </c>
      <c r="E374" s="50">
        <f t="shared" si="19"/>
        <v>69.2732033224991</v>
      </c>
    </row>
    <row r="375" spans="1:5" ht="12.75" customHeight="1">
      <c r="A375" s="8" t="s">
        <v>84</v>
      </c>
      <c r="B375" s="28">
        <v>10000</v>
      </c>
      <c r="C375" s="30">
        <v>12152</v>
      </c>
      <c r="D375" s="28">
        <v>9381.5</v>
      </c>
      <c r="E375" s="50">
        <f t="shared" si="19"/>
        <v>77.20128373930217</v>
      </c>
    </row>
    <row r="376" spans="1:5" ht="12.75" customHeight="1">
      <c r="A376" s="8" t="s">
        <v>176</v>
      </c>
      <c r="B376" s="28">
        <v>10000</v>
      </c>
      <c r="C376" s="30">
        <v>10000</v>
      </c>
      <c r="D376" s="28">
        <v>5963.9</v>
      </c>
      <c r="E376" s="50">
        <f t="shared" si="19"/>
        <v>59.638999999999996</v>
      </c>
    </row>
    <row r="377" spans="1:5" ht="12.75" customHeight="1">
      <c r="A377" s="8" t="s">
        <v>150</v>
      </c>
      <c r="B377" s="28"/>
      <c r="C377" s="30">
        <v>1750</v>
      </c>
      <c r="D377" s="28">
        <v>1750</v>
      </c>
      <c r="E377" s="50">
        <f t="shared" si="19"/>
        <v>100</v>
      </c>
    </row>
    <row r="378" spans="1:5" ht="12.75" customHeight="1">
      <c r="A378" s="8" t="s">
        <v>47</v>
      </c>
      <c r="B378" s="28">
        <f>SUM(B379:B380)</f>
        <v>100000</v>
      </c>
      <c r="C378" s="30">
        <f>SUM(C379:C380)</f>
        <v>174470.6</v>
      </c>
      <c r="D378" s="30">
        <f>SUM(D379:D380)</f>
        <v>172092</v>
      </c>
      <c r="E378" s="50">
        <f t="shared" si="19"/>
        <v>98.63667574938127</v>
      </c>
    </row>
    <row r="379" spans="1:5" ht="12.75" customHeight="1">
      <c r="A379" s="8" t="s">
        <v>134</v>
      </c>
      <c r="B379" s="28">
        <v>100000</v>
      </c>
      <c r="C379" s="30">
        <v>56191.6</v>
      </c>
      <c r="D379" s="28">
        <v>55664.1</v>
      </c>
      <c r="E379" s="50">
        <f t="shared" si="19"/>
        <v>99.06124758860754</v>
      </c>
    </row>
    <row r="380" spans="1:5" ht="12.75" customHeight="1">
      <c r="A380" s="8" t="s">
        <v>166</v>
      </c>
      <c r="B380" s="28"/>
      <c r="C380" s="30">
        <v>118279</v>
      </c>
      <c r="D380" s="28">
        <v>116427.9</v>
      </c>
      <c r="E380" s="50">
        <f t="shared" si="19"/>
        <v>98.43497155031746</v>
      </c>
    </row>
    <row r="381" spans="1:5" ht="12.75" customHeight="1">
      <c r="A381" s="8" t="s">
        <v>60</v>
      </c>
      <c r="B381" s="28">
        <v>300</v>
      </c>
      <c r="C381" s="30">
        <v>300</v>
      </c>
      <c r="D381" s="28">
        <v>300</v>
      </c>
      <c r="E381" s="50">
        <f t="shared" si="19"/>
        <v>100</v>
      </c>
    </row>
    <row r="382" spans="1:5" ht="12.75" customHeight="1">
      <c r="A382" s="8" t="s">
        <v>83</v>
      </c>
      <c r="B382" s="28">
        <f>B383</f>
        <v>0</v>
      </c>
      <c r="C382" s="30">
        <f>C383</f>
        <v>741.6</v>
      </c>
      <c r="D382" s="28">
        <f>D383</f>
        <v>732.1</v>
      </c>
      <c r="E382" s="50">
        <f t="shared" si="19"/>
        <v>98.71898597626753</v>
      </c>
    </row>
    <row r="383" spans="1:5" ht="12.75" customHeight="1">
      <c r="A383" s="8" t="s">
        <v>82</v>
      </c>
      <c r="B383" s="28"/>
      <c r="C383" s="30">
        <v>741.6</v>
      </c>
      <c r="D383" s="28">
        <v>732.1</v>
      </c>
      <c r="E383" s="50">
        <f t="shared" si="19"/>
        <v>98.71898597626753</v>
      </c>
    </row>
    <row r="384" spans="1:5" ht="12.75" customHeight="1">
      <c r="A384" s="8" t="s">
        <v>48</v>
      </c>
      <c r="B384" s="28">
        <f>SUM(B385:B388)</f>
        <v>48000</v>
      </c>
      <c r="C384" s="30">
        <f>SUM(C385:C388)</f>
        <v>86526.29999999999</v>
      </c>
      <c r="D384" s="30">
        <f>SUM(D385:D388)</f>
        <v>74845.6</v>
      </c>
      <c r="E384" s="50">
        <f t="shared" si="19"/>
        <v>86.50040507914937</v>
      </c>
    </row>
    <row r="385" spans="1:5" ht="12.75" customHeight="1">
      <c r="A385" s="8" t="s">
        <v>135</v>
      </c>
      <c r="B385" s="28">
        <v>48000</v>
      </c>
      <c r="C385" s="30">
        <v>67770.2</v>
      </c>
      <c r="D385" s="28">
        <v>64417.9</v>
      </c>
      <c r="E385" s="50">
        <f t="shared" si="19"/>
        <v>95.05343056387616</v>
      </c>
    </row>
    <row r="386" spans="1:5" ht="12.75" customHeight="1">
      <c r="A386" s="8" t="s">
        <v>172</v>
      </c>
      <c r="B386" s="28"/>
      <c r="C386" s="30">
        <v>10977.9</v>
      </c>
      <c r="D386" s="28">
        <v>7977.7</v>
      </c>
      <c r="E386" s="50">
        <f t="shared" si="19"/>
        <v>72.67054719026407</v>
      </c>
    </row>
    <row r="387" spans="1:5" ht="12.75" customHeight="1">
      <c r="A387" s="8" t="s">
        <v>62</v>
      </c>
      <c r="B387" s="28"/>
      <c r="C387" s="30">
        <v>2450</v>
      </c>
      <c r="D387" s="28">
        <v>2450</v>
      </c>
      <c r="E387" s="50">
        <f t="shared" si="19"/>
        <v>100</v>
      </c>
    </row>
    <row r="388" spans="1:5" ht="12.75" customHeight="1">
      <c r="A388" s="43" t="s">
        <v>79</v>
      </c>
      <c r="B388" s="35"/>
      <c r="C388" s="33">
        <v>5328.2</v>
      </c>
      <c r="D388" s="35">
        <v>0</v>
      </c>
      <c r="E388" s="53">
        <f t="shared" si="19"/>
        <v>0</v>
      </c>
    </row>
    <row r="389" spans="1:5" ht="12.75" customHeight="1">
      <c r="A389" s="8" t="s">
        <v>49</v>
      </c>
      <c r="B389" s="28">
        <f>SUM(B390:B396)</f>
        <v>150000</v>
      </c>
      <c r="C389" s="30">
        <f>SUM(C390:C396)</f>
        <v>353318.6</v>
      </c>
      <c r="D389" s="30">
        <f>SUM(D390:D396)</f>
        <v>343268.6</v>
      </c>
      <c r="E389" s="50">
        <f t="shared" si="19"/>
        <v>97.15554176881716</v>
      </c>
    </row>
    <row r="390" spans="1:5" ht="12.75" customHeight="1">
      <c r="A390" s="8" t="s">
        <v>80</v>
      </c>
      <c r="B390" s="28">
        <v>120000</v>
      </c>
      <c r="C390" s="30">
        <v>258819.8</v>
      </c>
      <c r="D390" s="28">
        <v>256776.7</v>
      </c>
      <c r="E390" s="50">
        <f t="shared" si="19"/>
        <v>99.21060908013993</v>
      </c>
    </row>
    <row r="391" spans="1:5" ht="12.75" customHeight="1">
      <c r="A391" s="8" t="s">
        <v>136</v>
      </c>
      <c r="B391" s="28">
        <v>30000</v>
      </c>
      <c r="C391" s="30">
        <v>59036.7</v>
      </c>
      <c r="D391" s="28">
        <v>53528.7</v>
      </c>
      <c r="E391" s="50">
        <f t="shared" si="19"/>
        <v>90.67021022516502</v>
      </c>
    </row>
    <row r="392" spans="1:5" ht="12.75" customHeight="1">
      <c r="A392" s="8" t="s">
        <v>229</v>
      </c>
      <c r="B392" s="28"/>
      <c r="C392" s="30">
        <v>2121.7</v>
      </c>
      <c r="D392" s="28">
        <v>1994.1</v>
      </c>
      <c r="E392" s="50">
        <f t="shared" si="19"/>
        <v>93.98595465899986</v>
      </c>
    </row>
    <row r="393" spans="1:5" ht="12.75" customHeight="1">
      <c r="A393" s="8" t="s">
        <v>137</v>
      </c>
      <c r="B393" s="28"/>
      <c r="C393" s="30">
        <v>17994.6</v>
      </c>
      <c r="D393" s="28">
        <v>17977.2</v>
      </c>
      <c r="E393" s="50">
        <f t="shared" si="19"/>
        <v>99.90330432463074</v>
      </c>
    </row>
    <row r="394" spans="1:5" ht="12.75" customHeight="1">
      <c r="A394" s="8" t="s">
        <v>167</v>
      </c>
      <c r="B394" s="28"/>
      <c r="C394" s="30">
        <v>523.5</v>
      </c>
      <c r="D394" s="28">
        <v>522.8</v>
      </c>
      <c r="E394" s="50">
        <f t="shared" si="19"/>
        <v>99.8662846227316</v>
      </c>
    </row>
    <row r="395" spans="1:5" ht="12.75" customHeight="1">
      <c r="A395" s="8" t="s">
        <v>73</v>
      </c>
      <c r="B395" s="28"/>
      <c r="C395" s="30">
        <v>14371.2</v>
      </c>
      <c r="D395" s="28">
        <v>12469.1</v>
      </c>
      <c r="E395" s="50">
        <f t="shared" si="19"/>
        <v>86.76450122467156</v>
      </c>
    </row>
    <row r="396" spans="1:5" ht="12.75" customHeight="1">
      <c r="A396" s="8" t="s">
        <v>79</v>
      </c>
      <c r="B396" s="28"/>
      <c r="C396" s="30">
        <v>451.1</v>
      </c>
      <c r="D396" s="28">
        <v>0</v>
      </c>
      <c r="E396" s="50">
        <f t="shared" si="19"/>
        <v>0</v>
      </c>
    </row>
    <row r="397" spans="1:5" ht="12.75" customHeight="1">
      <c r="A397" s="8" t="s">
        <v>42</v>
      </c>
      <c r="B397" s="28">
        <f>SUM(B398:B398)</f>
        <v>10000</v>
      </c>
      <c r="C397" s="30">
        <f>SUM(C398:C399)</f>
        <v>10281.3</v>
      </c>
      <c r="D397" s="30">
        <f>SUM(D398:D399)</f>
        <v>9651.5</v>
      </c>
      <c r="E397" s="50">
        <f t="shared" si="19"/>
        <v>93.87431550484861</v>
      </c>
    </row>
    <row r="398" spans="1:5" ht="12.75" customHeight="1">
      <c r="A398" s="8" t="s">
        <v>135</v>
      </c>
      <c r="B398" s="28">
        <v>10000</v>
      </c>
      <c r="C398" s="30">
        <f>9985+165+76.3</f>
        <v>10226.3</v>
      </c>
      <c r="D398" s="28">
        <v>9596.5</v>
      </c>
      <c r="E398" s="50">
        <f t="shared" si="19"/>
        <v>93.84136980139445</v>
      </c>
    </row>
    <row r="399" spans="1:5" ht="12.75" customHeight="1">
      <c r="A399" s="8" t="s">
        <v>167</v>
      </c>
      <c r="B399" s="28"/>
      <c r="C399" s="30">
        <v>55</v>
      </c>
      <c r="D399" s="28">
        <v>55</v>
      </c>
      <c r="E399" s="50">
        <f>D399/C399*100</f>
        <v>100</v>
      </c>
    </row>
    <row r="400" spans="1:5" ht="12.75" customHeight="1">
      <c r="A400" s="8" t="s">
        <v>40</v>
      </c>
      <c r="B400" s="28">
        <f>SUM(B401:B404)</f>
        <v>98000</v>
      </c>
      <c r="C400" s="30">
        <f>SUM(C401:C404)</f>
        <v>160143.80000000002</v>
      </c>
      <c r="D400" s="30">
        <f>SUM(D401:D404)</f>
        <v>151896.1</v>
      </c>
      <c r="E400" s="50">
        <f t="shared" si="19"/>
        <v>94.84981622766539</v>
      </c>
    </row>
    <row r="401" spans="1:5" ht="12.75" customHeight="1">
      <c r="A401" s="8" t="s">
        <v>135</v>
      </c>
      <c r="B401" s="28">
        <v>84510</v>
      </c>
      <c r="C401" s="30">
        <v>131802.7</v>
      </c>
      <c r="D401" s="28">
        <v>125111.9</v>
      </c>
      <c r="E401" s="50">
        <f t="shared" si="19"/>
        <v>94.92362447810248</v>
      </c>
    </row>
    <row r="402" spans="1:5" ht="12.75" customHeight="1">
      <c r="A402" s="8" t="s">
        <v>172</v>
      </c>
      <c r="B402" s="28">
        <v>9350</v>
      </c>
      <c r="C402" s="30">
        <v>23341.1</v>
      </c>
      <c r="D402" s="28">
        <v>21784.2</v>
      </c>
      <c r="E402" s="50">
        <f t="shared" si="19"/>
        <v>93.3297916550634</v>
      </c>
    </row>
    <row r="403" spans="1:5" ht="12.75" customHeight="1">
      <c r="A403" s="8" t="s">
        <v>63</v>
      </c>
      <c r="B403" s="28"/>
      <c r="C403" s="30">
        <v>5000</v>
      </c>
      <c r="D403" s="28">
        <v>5000</v>
      </c>
      <c r="E403" s="50">
        <f t="shared" si="19"/>
        <v>100</v>
      </c>
    </row>
    <row r="404" spans="1:5" ht="12.75" customHeight="1">
      <c r="A404" s="8" t="s">
        <v>79</v>
      </c>
      <c r="B404" s="28">
        <v>4140</v>
      </c>
      <c r="C404" s="30">
        <v>0</v>
      </c>
      <c r="D404" s="28">
        <v>0</v>
      </c>
      <c r="E404" s="54" t="s">
        <v>198</v>
      </c>
    </row>
    <row r="405" spans="1:5" ht="12.75" customHeight="1">
      <c r="A405" s="8" t="s">
        <v>86</v>
      </c>
      <c r="B405" s="28"/>
      <c r="C405" s="30">
        <v>486.5</v>
      </c>
      <c r="D405" s="28"/>
      <c r="E405" s="50">
        <f t="shared" si="19"/>
        <v>0</v>
      </c>
    </row>
    <row r="406" spans="1:5" ht="12.75" customHeight="1">
      <c r="A406" s="43" t="s">
        <v>218</v>
      </c>
      <c r="B406" s="35"/>
      <c r="C406" s="33"/>
      <c r="D406" s="35">
        <v>4.2</v>
      </c>
      <c r="E406" s="77" t="s">
        <v>198</v>
      </c>
    </row>
    <row r="407" spans="1:5" ht="18" customHeight="1" thickBot="1">
      <c r="A407" s="90" t="s">
        <v>142</v>
      </c>
      <c r="B407" s="88">
        <v>4152</v>
      </c>
      <c r="C407" s="88">
        <v>4587.2</v>
      </c>
      <c r="D407" s="88">
        <v>3470</v>
      </c>
      <c r="E407" s="88">
        <f>D407/C407*100</f>
        <v>75.64527380537147</v>
      </c>
    </row>
    <row r="408" spans="1:5" ht="21.75" customHeight="1" thickBot="1">
      <c r="A408" s="24" t="s">
        <v>23</v>
      </c>
      <c r="B408" s="36">
        <f>B100+B114+B131+B160+B183+B256+B282+B301+B315+B319+B352+B359+B366+B204+B188+B335+B150+B407</f>
        <v>3472357.6</v>
      </c>
      <c r="C408" s="36">
        <f>C100+C114+C131+C160+C183+C256+C282+C301+C315+C319+C352+C359+C366+C204+C188+C335+C150+C407</f>
        <v>8754098.699999997</v>
      </c>
      <c r="D408" s="68">
        <f>D100+D114+D131+D160+D183+D256+D282+D301+D315+D319+D352+D359+D366+D204+D188+D335+D150+D407</f>
        <v>8492222.699999997</v>
      </c>
      <c r="E408" s="68">
        <f>D408/C408*100</f>
        <v>97.00853270023103</v>
      </c>
    </row>
    <row r="409" spans="1:5" ht="15" customHeight="1" thickBot="1">
      <c r="A409" s="23" t="s">
        <v>139</v>
      </c>
      <c r="B409" s="37">
        <v>-4152</v>
      </c>
      <c r="C409" s="37">
        <v>-4187.2</v>
      </c>
      <c r="D409" s="69">
        <v>-4168.3</v>
      </c>
      <c r="E409" s="69">
        <f>D409/C409*100</f>
        <v>99.54862437906</v>
      </c>
    </row>
    <row r="410" spans="1:5" ht="21.75" customHeight="1" thickBot="1">
      <c r="A410" s="91" t="s">
        <v>140</v>
      </c>
      <c r="B410" s="92">
        <f>B408+B409</f>
        <v>3468205.6</v>
      </c>
      <c r="C410" s="92">
        <f>C408+C409</f>
        <v>8749911.499999998</v>
      </c>
      <c r="D410" s="93">
        <f>D408+D409</f>
        <v>8488054.399999997</v>
      </c>
      <c r="E410" s="93">
        <f>D410/C410*100</f>
        <v>97.00731715972212</v>
      </c>
    </row>
    <row r="411" spans="1:5" ht="12" customHeight="1">
      <c r="A411" s="20" t="s">
        <v>1</v>
      </c>
      <c r="B411" s="38"/>
      <c r="C411" s="38"/>
      <c r="D411" s="70"/>
      <c r="E411" s="38"/>
    </row>
    <row r="412" spans="1:5" ht="15" customHeight="1">
      <c r="A412" s="19" t="s">
        <v>34</v>
      </c>
      <c r="B412" s="39">
        <f>B101+B115+B132+B161+B184+B205+B257+B283+B302+B315+B320+B353+B360+B368+B189+B336+B151+B407+B409</f>
        <v>2420273</v>
      </c>
      <c r="C412" s="39">
        <f>C101+C115+C132+C161+C184+C205+C257+C283+C302+C315+C320+C353+C360+C368+C189+C336+C151+C407+C409</f>
        <v>6962864.099999998</v>
      </c>
      <c r="D412" s="71">
        <f>D101+D115+D132+D161+D184+D205+D257+D283+D302+D315+D320+D353+D360+D368+D189+D336+D151+D407+D409</f>
        <v>6817620.199999999</v>
      </c>
      <c r="E412" s="76">
        <f>D412/C412*100</f>
        <v>97.91402075476385</v>
      </c>
    </row>
    <row r="413" spans="1:5" ht="15" customHeight="1" thickBot="1">
      <c r="A413" s="19" t="s">
        <v>35</v>
      </c>
      <c r="B413" s="39">
        <f>B142+B173+B238+B276+B293+B356+B369+B196+B329+B110+B343+B312+B157</f>
        <v>1047932.6</v>
      </c>
      <c r="C413" s="39">
        <f>C142+C173+C238+C276+C293+C356+C369+C196+C329+C110+C343+C312+C157+C128</f>
        <v>1787047.4000000001</v>
      </c>
      <c r="D413" s="39">
        <f>D142+D173+D238+D276+D293+D356+D369+D196+D329+D110+D343+D312+D157+D128</f>
        <v>1670434.2</v>
      </c>
      <c r="E413" s="76">
        <f>D413/C413*100</f>
        <v>93.47453234872225</v>
      </c>
    </row>
    <row r="414" spans="1:5" ht="19.5" customHeight="1" thickBot="1">
      <c r="A414" s="94" t="s">
        <v>221</v>
      </c>
      <c r="B414" s="95">
        <f>B98-B410</f>
        <v>-556305.6000000001</v>
      </c>
      <c r="C414" s="95">
        <f>C98-C410</f>
        <v>-1007688.6999999983</v>
      </c>
      <c r="D414" s="95">
        <f>D98-D410</f>
        <v>-386139.4999999972</v>
      </c>
      <c r="E414" s="96" t="s">
        <v>198</v>
      </c>
    </row>
    <row r="415" spans="1:5" ht="19.5" customHeight="1">
      <c r="A415" s="97" t="s">
        <v>51</v>
      </c>
      <c r="B415" s="98">
        <f>SUM(B417:B420)</f>
        <v>556305.6</v>
      </c>
      <c r="C415" s="98">
        <f>SUM(C417:C420)</f>
        <v>1007688.7000000001</v>
      </c>
      <c r="D415" s="99">
        <f>SUM(D417:D420)</f>
        <v>386139.5</v>
      </c>
      <c r="E415" s="99">
        <f>D415/C415*100</f>
        <v>38.319324211931715</v>
      </c>
    </row>
    <row r="416" spans="1:5" ht="9.75" customHeight="1">
      <c r="A416" s="17" t="s">
        <v>1</v>
      </c>
      <c r="B416" s="40"/>
      <c r="C416" s="41"/>
      <c r="D416" s="72"/>
      <c r="E416" s="40"/>
    </row>
    <row r="417" spans="1:5" ht="12.75" customHeight="1">
      <c r="A417" s="17" t="s">
        <v>61</v>
      </c>
      <c r="B417" s="41">
        <v>556305.6</v>
      </c>
      <c r="C417" s="41">
        <v>402683.7</v>
      </c>
      <c r="D417" s="73">
        <v>390499.5</v>
      </c>
      <c r="E417" s="75">
        <f>D417/C417*100</f>
        <v>96.97425050976734</v>
      </c>
    </row>
    <row r="418" spans="1:5" ht="12.75" customHeight="1">
      <c r="A418" s="17" t="s">
        <v>161</v>
      </c>
      <c r="B418" s="41"/>
      <c r="C418" s="41">
        <v>-65223.3</v>
      </c>
      <c r="D418" s="73">
        <v>-65223.3</v>
      </c>
      <c r="E418" s="75">
        <f>D418/C418*100</f>
        <v>100</v>
      </c>
    </row>
    <row r="419" spans="1:5" ht="12.75" customHeight="1">
      <c r="A419" s="17" t="s">
        <v>138</v>
      </c>
      <c r="B419" s="40"/>
      <c r="C419" s="41">
        <v>669828.3</v>
      </c>
      <c r="D419" s="73">
        <v>60863.3</v>
      </c>
      <c r="E419" s="75">
        <f>D419/C419*100</f>
        <v>9.08640318720484</v>
      </c>
    </row>
    <row r="420" spans="1:5" ht="12.75" customHeight="1" thickBot="1">
      <c r="A420" s="18" t="s">
        <v>141</v>
      </c>
      <c r="B420" s="42"/>
      <c r="C420" s="42">
        <v>400</v>
      </c>
      <c r="D420" s="74">
        <v>0</v>
      </c>
      <c r="E420" s="42">
        <f>D420/C420*100</f>
        <v>0</v>
      </c>
    </row>
    <row r="421" spans="1:5" ht="12.75" customHeight="1">
      <c r="A421" s="13"/>
      <c r="B421" s="78"/>
      <c r="C421" s="78"/>
      <c r="D421" s="78"/>
      <c r="E421" s="78"/>
    </row>
    <row r="422" spans="1:2" ht="12.75" customHeight="1">
      <c r="A422" s="12"/>
      <c r="B422" s="67"/>
    </row>
    <row r="423" ht="12.75" customHeight="1">
      <c r="B423" s="66"/>
    </row>
    <row r="424" spans="1:2" ht="12.75" customHeight="1">
      <c r="A424" s="16"/>
      <c r="B424" s="65"/>
    </row>
    <row r="425" spans="1:2" ht="12.75" customHeight="1">
      <c r="A425" s="16"/>
      <c r="B425" s="65"/>
    </row>
    <row r="426" spans="1:2" ht="12.75" customHeight="1">
      <c r="A426" s="16"/>
      <c r="B426" s="65"/>
    </row>
    <row r="427" spans="1:2" ht="12.75" customHeight="1">
      <c r="A427" s="16"/>
      <c r="B427" s="65"/>
    </row>
    <row r="428" spans="1:2" ht="12.75" customHeight="1">
      <c r="A428" s="16"/>
      <c r="B428" s="65"/>
    </row>
    <row r="429" ht="15" customHeight="1">
      <c r="A429" s="16"/>
    </row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</sheetData>
  <sheetProtection/>
  <mergeCells count="6">
    <mergeCell ref="A1:E1"/>
    <mergeCell ref="A3:E3"/>
    <mergeCell ref="A2:E2"/>
    <mergeCell ref="E4:E5"/>
    <mergeCell ref="C4:C5"/>
    <mergeCell ref="A4:A5"/>
  </mergeCells>
  <printOptions horizontalCentered="1"/>
  <pageMargins left="0.1968503937007874" right="0.1968503937007874" top="0.984251968503937" bottom="0.7874015748031497" header="0.5118110236220472" footer="0.31496062992125984"/>
  <pageSetup horizontalDpi="600" verticalDpi="600" orientation="portrait" paperSize="9" scale="99" r:id="rId1"/>
  <headerFooter alignWithMargins="0">
    <oddFooter>&amp;CStránka &amp;P&amp;RTab.č.1 Čerpání rozpočtu</oddFooter>
  </headerFooter>
  <rowBreaks count="7" manualBreakCount="7">
    <brk id="58" max="4" man="1"/>
    <brk id="109" max="255" man="1"/>
    <brk id="159" max="255" man="1"/>
    <brk id="216" max="4" man="1"/>
    <brk id="281" max="255" man="1"/>
    <brk id="334" max="255" man="1"/>
    <brk id="3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2008-03-28T11:39:41Z</cp:lastPrinted>
  <dcterms:created xsi:type="dcterms:W3CDTF">1997-01-24T11:07:25Z</dcterms:created>
  <dcterms:modified xsi:type="dcterms:W3CDTF">2008-07-15T06:44:47Z</dcterms:modified>
  <cp:category/>
  <cp:version/>
  <cp:contentType/>
  <cp:contentStatus/>
</cp:coreProperties>
</file>