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315" windowWidth="14865" windowHeight="7875" activeTab="0"/>
  </bookViews>
  <sheets>
    <sheet name="4.ZR" sheetId="1" r:id="rId1"/>
  </sheets>
  <definedNames>
    <definedName name="_xlnm.Print_Titles" localSheetId="0">'4.ZR'!$6:$8</definedName>
  </definedNames>
  <calcPr fullCalcOnLoad="1"/>
</workbook>
</file>

<file path=xl/sharedStrings.xml><?xml version="1.0" encoding="utf-8"?>
<sst xmlns="http://schemas.openxmlformats.org/spreadsheetml/2006/main" count="355" uniqueCount="215">
  <si>
    <t>v tis. Kč</t>
  </si>
  <si>
    <t>daňové příjmy</t>
  </si>
  <si>
    <t>v tom:</t>
  </si>
  <si>
    <t xml:space="preserve">  neinv.d.ze SR v rámci souhrn.dot.vztahu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</si>
  <si>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</si>
  <si>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</si>
  <si>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</si>
  <si>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</si>
  <si>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</si>
  <si>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</si>
  <si>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</si>
  <si>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</si>
  <si>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</si>
  <si>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</si>
  <si>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</si>
  <si>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</si>
  <si>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</si>
  <si>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</si>
  <si>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</si>
  <si>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</si>
  <si>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</si>
  <si>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</si>
  <si>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</si>
  <si>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</si>
  <si>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</si>
  <si>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</si>
  <si>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</si>
  <si>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</si>
  <si>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</si>
  <si>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</si>
  <si>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</si>
  <si>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</si>
  <si>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</si>
  <si>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</si>
  <si>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</si>
  <si>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</si>
  <si>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</si>
  <si>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neinvestiční dotace s.r.o. OREDO</t>
  </si>
  <si>
    <t>soutěže a přehlídky - SR</t>
  </si>
  <si>
    <t>rezerva</t>
  </si>
  <si>
    <t>běžné výdaje</t>
  </si>
  <si>
    <t>kapitálové výdaje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</si>
  <si>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</si>
  <si>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</si>
  <si>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</si>
  <si>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</si>
  <si>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</si>
  <si>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</si>
  <si>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</si>
  <si>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</si>
  <si>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</si>
  <si>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</si>
  <si>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</si>
  <si>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</si>
  <si>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</si>
  <si>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</si>
  <si>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</si>
  <si>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</si>
  <si>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>investiční dotace PO</t>
  </si>
  <si>
    <t>neinvestiční dotace obcím</t>
  </si>
  <si>
    <t>dosud nerozděleno</t>
  </si>
  <si>
    <t xml:space="preserve">  z MPSV</t>
  </si>
  <si>
    <t>grantové a dílčí programy a samostatné projekty</t>
  </si>
  <si>
    <t>pronájem a nákl.na detaš.pracoviště</t>
  </si>
  <si>
    <t>dot.na sociál.služby nestát.nezisk.org.-SR</t>
  </si>
  <si>
    <t xml:space="preserve">vodohosp.akce dle vodního zákona </t>
  </si>
  <si>
    <t>kofinancování</t>
  </si>
  <si>
    <t>kap. 13 - evropská integrace</t>
  </si>
  <si>
    <t xml:space="preserve">             z toho: CEP</t>
  </si>
  <si>
    <t>Progr.podp.soc.sl.posk.nestát.nezisk.org.-SR</t>
  </si>
  <si>
    <t xml:space="preserve">Rozpočet </t>
  </si>
  <si>
    <t>rozpočtu</t>
  </si>
  <si>
    <t>odvody PO</t>
  </si>
  <si>
    <t xml:space="preserve">platby za odebr. mn.podzemní vody 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</si>
  <si>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</si>
  <si>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</si>
  <si>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</si>
  <si>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</si>
  <si>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</si>
  <si>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ROZPOČET KRÁLOVÉHRADECKÉHO KRAJE</t>
  </si>
  <si>
    <t>kap. 12 - správa majetku kraje</t>
  </si>
  <si>
    <t>investiční dotace obcím</t>
  </si>
  <si>
    <t>neinvestiční dotace a.s.</t>
  </si>
  <si>
    <t>Příloha č. 1</t>
  </si>
  <si>
    <t>akontace leasingu AC</t>
  </si>
  <si>
    <t>NA ROK 2006</t>
  </si>
  <si>
    <t xml:space="preserve">příjmy v rámci FV </t>
  </si>
  <si>
    <t>přijaté úroky</t>
  </si>
  <si>
    <t>vratka návratné finanční výpomoci</t>
  </si>
  <si>
    <t xml:space="preserve">    v tom odvětví: dopravy</t>
  </si>
  <si>
    <t>program obnovy venkova</t>
  </si>
  <si>
    <t xml:space="preserve">  odv.život.prostř.-ochr.přírody a krajiny</t>
  </si>
  <si>
    <t>zastupitelstvo kraje - kapitálové výdaje</t>
  </si>
  <si>
    <t>cestovní ruch - kapitálové výdaje</t>
  </si>
  <si>
    <t>přijaté úvěry</t>
  </si>
  <si>
    <t xml:space="preserve">             kapitálové výdaje odvětví</t>
  </si>
  <si>
    <t xml:space="preserve">                  - neinvestiční příspěvek</t>
  </si>
  <si>
    <t xml:space="preserve">             kapitál.výdaje odvětví</t>
  </si>
  <si>
    <t>kap. 02 - životní prostředí a zemědělství</t>
  </si>
  <si>
    <t>kap. 50 - Fond rozvoje a reprodukce KHK</t>
  </si>
  <si>
    <t xml:space="preserve">  od krajů</t>
  </si>
  <si>
    <t>nájemné - SR</t>
  </si>
  <si>
    <t xml:space="preserve">   z toho: investiční dotace obcím</t>
  </si>
  <si>
    <t xml:space="preserve">                        neinvestiční půjčené prostředky</t>
  </si>
  <si>
    <t xml:space="preserve">             z toho: investiční půjčené prostředky</t>
  </si>
  <si>
    <t>vzd.poskytovatelů a zadavatelů v obl.soc.sl.-SR</t>
  </si>
  <si>
    <t xml:space="preserve">                        investiční dotace obcím</t>
  </si>
  <si>
    <t xml:space="preserve">             investiční dotace a.s.</t>
  </si>
  <si>
    <t xml:space="preserve">             investiční dotace PO</t>
  </si>
  <si>
    <t>splátky půjček</t>
  </si>
  <si>
    <t xml:space="preserve">                        investiční dotace PO - CEP</t>
  </si>
  <si>
    <t xml:space="preserve">z toho: projekt HODINA </t>
  </si>
  <si>
    <t>zapojení výsledku hospodaření</t>
  </si>
  <si>
    <t>investiční půjčené prostředky obcím</t>
  </si>
  <si>
    <t xml:space="preserve">   z toho: SÚS</t>
  </si>
  <si>
    <t xml:space="preserve">  z toho: neinvestiční dotace obcím</t>
  </si>
  <si>
    <t>projekt HODINA - z dot.SR z r.2005</t>
  </si>
  <si>
    <t>PHARE 2003-podp.soc.znevýhod.ob.-z dot.SR z r.2005</t>
  </si>
  <si>
    <t>vzd.posk.a zadavatelů v obl.soc.sl.-z dot.SR z r.2005</t>
  </si>
  <si>
    <t xml:space="preserve">  z MMR</t>
  </si>
  <si>
    <t>nedaňové př.odv.soc.v.</t>
  </si>
  <si>
    <t>z toho: daň z příjmů právnických osob za kraje</t>
  </si>
  <si>
    <t xml:space="preserve">                        životní prostředí a zemědělatví</t>
  </si>
  <si>
    <t>volby do zastupitelstev obcí - SR</t>
  </si>
  <si>
    <t>volby do PS Parlamentu ČR - SR</t>
  </si>
  <si>
    <t>vklad pro založení akciové společnosti</t>
  </si>
  <si>
    <t>projekt HODINA - SR</t>
  </si>
  <si>
    <t>projekt fin.asistentů pedagoga - SR</t>
  </si>
  <si>
    <t>grantový projekt ZŠ SNP - SR</t>
  </si>
  <si>
    <t>investiční přijaté dotace</t>
  </si>
  <si>
    <t>úhrada daně z příjmů právnických osob za kraj</t>
  </si>
  <si>
    <t>kap. 39 - regionální rozvoj</t>
  </si>
  <si>
    <t xml:space="preserve">kap. 40 - územní plánování </t>
  </si>
  <si>
    <t xml:space="preserve">             běžné výdaje odvětví</t>
  </si>
  <si>
    <t xml:space="preserve">             neinvestiční příspěvek PO</t>
  </si>
  <si>
    <t>státní informační politika ve vzdělávání - SR</t>
  </si>
  <si>
    <t>grantové a dílčí programy a samostat.projekty-CR</t>
  </si>
  <si>
    <t>grant.a dílčí progr.a samostat.proj.-volnočas.aktivity</t>
  </si>
  <si>
    <t>vzd.posk.soc.sl.k zavádění standardů kvality soc.sl.-SR</t>
  </si>
  <si>
    <t>OP RLZ 3.3. - administrace projektu - SR</t>
  </si>
  <si>
    <t>kompenzace DPH (PHARE 2003) - SR</t>
  </si>
  <si>
    <t>neinvestiční půjčené prostředky zříz.PO</t>
  </si>
  <si>
    <t xml:space="preserve">neinvestiční půjčené prostředky   </t>
  </si>
  <si>
    <t xml:space="preserve">investiční půjčené prostředky   </t>
  </si>
  <si>
    <t>po 3. změně</t>
  </si>
  <si>
    <t xml:space="preserve">  z MZ</t>
  </si>
  <si>
    <t xml:space="preserve">  z MK</t>
  </si>
  <si>
    <t xml:space="preserve">  od SÚJB</t>
  </si>
  <si>
    <t xml:space="preserve">  z MPO</t>
  </si>
  <si>
    <t xml:space="preserve">investiční dotace ze SR prostř.čerpacích účtů </t>
  </si>
  <si>
    <t xml:space="preserve">  odvětví kultury</t>
  </si>
  <si>
    <t xml:space="preserve">  odvětví sociálních věcí</t>
  </si>
  <si>
    <t>kapitálové příjmy</t>
  </si>
  <si>
    <t xml:space="preserve">  odvětví školství</t>
  </si>
  <si>
    <t>preventivní programy - SR</t>
  </si>
  <si>
    <t>vzdělávání žáků - dětí azylantů a cizinců - SR</t>
  </si>
  <si>
    <t>podpora romských žáků SŠ - SR</t>
  </si>
  <si>
    <t xml:space="preserve">  z Národního fondu</t>
  </si>
  <si>
    <t>likvidace nepoužitelných léčiv - SR</t>
  </si>
  <si>
    <t>zabránění vzniku, rozvoje a šíření TBC - SR</t>
  </si>
  <si>
    <t>program protidrogové politiky - SR</t>
  </si>
  <si>
    <t>zlepšení ability Oblastní nemocice RK - SR</t>
  </si>
  <si>
    <t>progr.Veřejné informační služby knihoven - SR</t>
  </si>
  <si>
    <t>kulturní aktivity a projekty - SR</t>
  </si>
  <si>
    <t>dot.ze SR posk.prostř.čerp.účtů u ČS</t>
  </si>
  <si>
    <t>vyhledávání budov se zvýš.výskytem radonu - SR</t>
  </si>
  <si>
    <t>kap. 9 - volnočasové aktivity</t>
  </si>
  <si>
    <t xml:space="preserve">kap. 11 - cestovní ruch </t>
  </si>
  <si>
    <t xml:space="preserve"> v tom pro:</t>
  </si>
  <si>
    <t xml:space="preserve">  ostatní rezerva</t>
  </si>
  <si>
    <t xml:space="preserve">   v tom: PO - investiční dotace</t>
  </si>
  <si>
    <t xml:space="preserve">             nerozděleno</t>
  </si>
  <si>
    <t xml:space="preserve">   v tom: kapitálové výdaje odvětví</t>
  </si>
  <si>
    <t>životní prostředí a zem. - investiční dotace a.s.</t>
  </si>
  <si>
    <t xml:space="preserve">pozměňovací </t>
  </si>
  <si>
    <t>návrhy</t>
  </si>
  <si>
    <t>nedaň.př.odvětví volnočasové aktivity</t>
  </si>
  <si>
    <t>výdaje v rámci finančního vypořádání</t>
  </si>
  <si>
    <t xml:space="preserve">            nerozděleno</t>
  </si>
  <si>
    <t xml:space="preserve">  v tom: PO - investiční dotace</t>
  </si>
  <si>
    <t xml:space="preserve">            OREDO s.r.o. - investiční dotace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</si>
  <si>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</si>
  <si>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</si>
  <si>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</si>
  <si>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</si>
  <si>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</si>
  <si>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>NÁVRH NA 4. ZMĚNU ROZPOČTU</t>
  </si>
  <si>
    <t>4. změna</t>
  </si>
  <si>
    <t>po 4. změně</t>
  </si>
  <si>
    <t>dotace Regionální radě regionu soudržnosti SV</t>
  </si>
  <si>
    <t xml:space="preserve">  od Úřadu vlády</t>
  </si>
  <si>
    <t xml:space="preserve">  ze zahraničí</t>
  </si>
  <si>
    <t>ostatní nedaňové příjmy</t>
  </si>
  <si>
    <t xml:space="preserve">neinvestiční dotace ze SR prostř.čerpacích účtů </t>
  </si>
  <si>
    <t xml:space="preserve">  odv. evropské integrace</t>
  </si>
  <si>
    <t>nedaň.příjmy odv.zdravotnictví</t>
  </si>
  <si>
    <t>nedaň.příjmy odv.správy majetku kraje</t>
  </si>
  <si>
    <t xml:space="preserve">             - nerozděleno pro obec.a krajs.škol.</t>
  </si>
  <si>
    <t>projekt PILOT 1 a PILOT Z - SR</t>
  </si>
  <si>
    <t>podpora dalšího vzdělávání pedagog.prac. - SR</t>
  </si>
  <si>
    <t>podp.aktivit zaměř.na integraci soc.znevýh.obyv.-SR</t>
  </si>
  <si>
    <t>GS 1.1 podpora podnikání ve vybraných obl. - SR</t>
  </si>
  <si>
    <t>OP RLZ 3.3 Rozv.kapacit dalšího profes.vzd.-SR r.2005</t>
  </si>
  <si>
    <t>EPC - bud.regionál.partnerství - SR</t>
  </si>
  <si>
    <t>technická pomoc - SR</t>
  </si>
  <si>
    <t>ELLA - SR</t>
  </si>
  <si>
    <t>ICN - dot. ze zahraničí</t>
  </si>
  <si>
    <t>předfin.Koneč.uživatelů v rámci GS v opatř.OP RLZ 3.3 - SR</t>
  </si>
  <si>
    <t>GS 4.2.2-Moder.a rozš.ubytovacích kapacit KHK-SR</t>
  </si>
  <si>
    <t>GS 3.2-Integr.obtíž.zaměst.skupin obyv.-SR</t>
  </si>
  <si>
    <t>GS 4.1.2-Medializace turistické nabídky - SR</t>
  </si>
  <si>
    <t>uložení různých odpadů a nebezpeč.látek-Libčany-SR</t>
  </si>
  <si>
    <t xml:space="preserve">  odvětví zdravotnictví</t>
  </si>
  <si>
    <t>GRIP IT - dotace ze zahraničí</t>
  </si>
  <si>
    <t>investiční dotace obcím-zvýšení pro Město Nový Bydžov na spl.úvěru-inž.sítě v prům.zóně Nový Bydžov-Zábědov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</si>
</sst>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3" fontId="0" fillId="0" borderId="0" xfId="0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3" fillId="0" borderId="0" xfId="18" applyNumberFormat="1" applyFont="1" applyAlignment="1">
      <alignment horizontal="center"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/>
    </xf>
    <xf numFmtId="165" fontId="0" fillId="0" borderId="2" xfId="18" applyNumberFormat="1" applyBorder="1" applyAlignment="1">
      <alignment/>
    </xf>
    <xf numFmtId="165" fontId="1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2" fillId="0" borderId="4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0" fillId="0" borderId="3" xfId="18" applyNumberFormat="1" applyBorder="1" applyAlignment="1">
      <alignment/>
    </xf>
    <xf numFmtId="165" fontId="2" fillId="0" borderId="2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6" xfId="0" applyFont="1" applyBorder="1" applyAlignment="1">
      <alignment vertical="center"/>
    </xf>
    <xf numFmtId="165" fontId="2" fillId="0" borderId="7" xfId="18" applyNumberFormat="1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0" fillId="0" borderId="9" xfId="0" applyFont="1" applyBorder="1" applyAlignment="1">
      <alignment vertical="center"/>
    </xf>
    <xf numFmtId="165" fontId="2" fillId="0" borderId="10" xfId="18" applyNumberFormat="1" applyFont="1" applyBorder="1" applyAlignment="1">
      <alignment vertical="center"/>
    </xf>
    <xf numFmtId="3" fontId="2" fillId="0" borderId="8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165" fontId="2" fillId="0" borderId="12" xfId="18" applyNumberFormat="1" applyFont="1" applyBorder="1" applyAlignment="1">
      <alignment vertical="center"/>
    </xf>
    <xf numFmtId="165" fontId="1" fillId="0" borderId="13" xfId="18" applyNumberFormat="1" applyFont="1" applyBorder="1" applyAlignment="1">
      <alignment/>
    </xf>
    <xf numFmtId="165" fontId="0" fillId="0" borderId="0" xfId="18" applyNumberFormat="1" applyFont="1" applyAlignment="1">
      <alignment horizontal="right"/>
    </xf>
    <xf numFmtId="165" fontId="2" fillId="0" borderId="14" xfId="18" applyNumberFormat="1" applyFont="1" applyBorder="1" applyAlignment="1">
      <alignment vertical="center"/>
    </xf>
    <xf numFmtId="165" fontId="2" fillId="0" borderId="15" xfId="18" applyNumberFormat="1" applyFont="1" applyBorder="1" applyAlignment="1">
      <alignment vertical="center"/>
    </xf>
    <xf numFmtId="165" fontId="7" fillId="0" borderId="2" xfId="18" applyNumberFormat="1" applyFont="1" applyBorder="1" applyAlignment="1">
      <alignment vertical="center"/>
    </xf>
    <xf numFmtId="165" fontId="8" fillId="0" borderId="2" xfId="18" applyNumberFormat="1" applyFont="1" applyBorder="1" applyAlignment="1">
      <alignment vertical="center"/>
    </xf>
    <xf numFmtId="165" fontId="8" fillId="0" borderId="10" xfId="18" applyNumberFormat="1" applyFont="1" applyBorder="1" applyAlignment="1">
      <alignment vertical="center"/>
    </xf>
    <xf numFmtId="165" fontId="8" fillId="0" borderId="4" xfId="18" applyNumberFormat="1" applyFont="1" applyBorder="1" applyAlignment="1">
      <alignment vertical="center"/>
    </xf>
    <xf numFmtId="165" fontId="8" fillId="0" borderId="16" xfId="18" applyNumberFormat="1" applyFont="1" applyBorder="1" applyAlignment="1">
      <alignment vertical="center"/>
    </xf>
    <xf numFmtId="3" fontId="9" fillId="0" borderId="2" xfId="0" applyFont="1" applyBorder="1" applyAlignment="1">
      <alignment/>
    </xf>
    <xf numFmtId="3" fontId="1" fillId="0" borderId="2" xfId="0" applyFont="1" applyFill="1" applyBorder="1" applyAlignment="1">
      <alignment/>
    </xf>
    <xf numFmtId="3" fontId="9" fillId="0" borderId="2" xfId="0" applyFont="1" applyFill="1" applyBorder="1" applyAlignment="1">
      <alignment/>
    </xf>
    <xf numFmtId="3" fontId="0" fillId="0" borderId="5" xfId="0" applyBorder="1" applyAlignment="1">
      <alignment/>
    </xf>
    <xf numFmtId="165" fontId="0" fillId="0" borderId="5" xfId="18" applyNumberFormat="1" applyBorder="1" applyAlignment="1">
      <alignment/>
    </xf>
    <xf numFmtId="165" fontId="7" fillId="0" borderId="17" xfId="18" applyNumberFormat="1" applyFont="1" applyBorder="1" applyAlignment="1">
      <alignment vertical="center"/>
    </xf>
    <xf numFmtId="3" fontId="0" fillId="0" borderId="5" xfId="0" applyFont="1" applyBorder="1" applyAlignment="1">
      <alignment/>
    </xf>
    <xf numFmtId="165" fontId="0" fillId="0" borderId="5" xfId="18" applyNumberFormat="1" applyFont="1" applyBorder="1" applyAlignment="1">
      <alignment/>
    </xf>
    <xf numFmtId="3" fontId="0" fillId="0" borderId="5" xfId="0" applyFont="1" applyBorder="1" applyAlignment="1">
      <alignment/>
    </xf>
    <xf numFmtId="3" fontId="9" fillId="0" borderId="5" xfId="0" applyFont="1" applyBorder="1" applyAlignment="1">
      <alignment/>
    </xf>
    <xf numFmtId="165" fontId="0" fillId="0" borderId="0" xfId="18" applyNumberFormat="1" applyBorder="1" applyAlignment="1">
      <alignment/>
    </xf>
    <xf numFmtId="3" fontId="9" fillId="0" borderId="18" xfId="0" applyFont="1" applyBorder="1" applyAlignment="1">
      <alignment/>
    </xf>
    <xf numFmtId="165" fontId="0" fillId="0" borderId="18" xfId="18" applyNumberFormat="1" applyBorder="1" applyAlignment="1">
      <alignment/>
    </xf>
    <xf numFmtId="165" fontId="0" fillId="0" borderId="0" xfId="18" applyNumberFormat="1" applyFont="1" applyBorder="1" applyAlignment="1">
      <alignment/>
    </xf>
    <xf numFmtId="3" fontId="0" fillId="0" borderId="18" xfId="0" applyFont="1" applyBorder="1" applyAlignment="1">
      <alignment/>
    </xf>
    <xf numFmtId="165" fontId="0" fillId="0" borderId="18" xfId="18" applyNumberFormat="1" applyFont="1" applyBorder="1" applyAlignment="1">
      <alignment/>
    </xf>
    <xf numFmtId="165" fontId="0" fillId="0" borderId="1" xfId="18" applyNumberFormat="1" applyBorder="1" applyAlignment="1">
      <alignment/>
    </xf>
    <xf numFmtId="3" fontId="3" fillId="0" borderId="2" xfId="0" applyFont="1" applyBorder="1" applyAlignment="1">
      <alignment wrapText="1"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1" fillId="0" borderId="18" xfId="0" applyFont="1" applyBorder="1" applyAlignment="1">
      <alignment horizontal="center" vertical="center"/>
    </xf>
    <xf numFmtId="3" fontId="0" fillId="0" borderId="19" xfId="0" applyBorder="1" applyAlignment="1">
      <alignment horizontal="center" vertical="center"/>
    </xf>
    <xf numFmtId="3" fontId="7" fillId="0" borderId="0" xfId="0" applyFont="1" applyAlignment="1">
      <alignment horizontal="center"/>
    </xf>
    <xf numFmtId="3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7"/>
  <sheetViews>
    <sheetView tabSelected="1" workbookViewId="0" topLeftCell="A262">
      <selection activeCell="A313" sqref="A313"/>
    </sheetView>
  </sheetViews>
  <sheetFormatPr defaultColWidth="9.00390625" defaultRowHeight="12.75"/>
  <cols>
    <col min="1" max="1" width="43.75390625" style="0" customWidth="1"/>
    <col min="2" max="2" width="17.00390625" style="17" customWidth="1"/>
    <col min="3" max="3" width="17.875" style="17" customWidth="1"/>
    <col min="4" max="4" width="17.875" style="17" hidden="1" customWidth="1"/>
    <col min="5" max="5" width="17.00390625" style="17" customWidth="1"/>
  </cols>
  <sheetData>
    <row r="1" ht="12.75">
      <c r="E1" s="45" t="s">
        <v>83</v>
      </c>
    </row>
    <row r="2" spans="1:5" ht="19.5" customHeight="1">
      <c r="A2" s="71" t="s">
        <v>79</v>
      </c>
      <c r="B2" s="71"/>
      <c r="C2" s="71"/>
      <c r="D2" s="71"/>
      <c r="E2" s="71"/>
    </row>
    <row r="3" spans="1:5" ht="19.5" customHeight="1">
      <c r="A3" s="72" t="s">
        <v>85</v>
      </c>
      <c r="B3" s="72"/>
      <c r="C3" s="72"/>
      <c r="D3" s="72"/>
      <c r="E3" s="72"/>
    </row>
    <row r="4" spans="1:5" ht="19.5" customHeight="1">
      <c r="A4" s="75" t="s">
        <v>186</v>
      </c>
      <c r="B4" s="76"/>
      <c r="C4" s="76"/>
      <c r="D4" s="76"/>
      <c r="E4" s="76"/>
    </row>
    <row r="5" spans="1:5" ht="12.75" customHeight="1">
      <c r="A5" s="9"/>
      <c r="B5" s="16"/>
      <c r="C5" s="16"/>
      <c r="D5" s="16"/>
      <c r="E5" s="16" t="s">
        <v>0</v>
      </c>
    </row>
    <row r="6" ht="10.5" customHeight="1" hidden="1">
      <c r="E6" s="18" t="s">
        <v>0</v>
      </c>
    </row>
    <row r="7" spans="1:5" ht="12.75">
      <c r="A7" s="73" t="s">
        <v>5</v>
      </c>
      <c r="B7" s="19" t="s">
        <v>70</v>
      </c>
      <c r="C7" s="19" t="s">
        <v>187</v>
      </c>
      <c r="D7" s="19" t="s">
        <v>174</v>
      </c>
      <c r="E7" s="19" t="s">
        <v>70</v>
      </c>
    </row>
    <row r="8" spans="1:5" ht="12.75">
      <c r="A8" s="74"/>
      <c r="B8" s="20" t="s">
        <v>144</v>
      </c>
      <c r="C8" s="20" t="s">
        <v>71</v>
      </c>
      <c r="D8" s="20" t="s">
        <v>175</v>
      </c>
      <c r="E8" s="20" t="s">
        <v>188</v>
      </c>
    </row>
    <row r="9" spans="1:5" ht="15" customHeight="1">
      <c r="A9" s="1" t="s">
        <v>6</v>
      </c>
      <c r="B9" s="19"/>
      <c r="C9" s="21"/>
      <c r="D9" s="21"/>
      <c r="E9" s="19"/>
    </row>
    <row r="10" spans="1:5" ht="12.75">
      <c r="A10" s="2" t="s">
        <v>1</v>
      </c>
      <c r="B10" s="22">
        <v>2574543.4</v>
      </c>
      <c r="C10" s="22"/>
      <c r="D10" s="22"/>
      <c r="E10" s="22">
        <f>B10+C10</f>
        <v>2574543.4</v>
      </c>
    </row>
    <row r="11" spans="1:5" ht="12.75">
      <c r="A11" s="8" t="s">
        <v>121</v>
      </c>
      <c r="B11" s="25">
        <v>24543.4</v>
      </c>
      <c r="C11" s="25"/>
      <c r="D11" s="25"/>
      <c r="E11" s="25">
        <f>B11+C11</f>
        <v>24543.4</v>
      </c>
    </row>
    <row r="12" spans="1:5" ht="12.75">
      <c r="A12" s="2" t="s">
        <v>56</v>
      </c>
      <c r="B12" s="22">
        <f>SUM(B14:B23)</f>
        <v>240116.09999999998</v>
      </c>
      <c r="C12" s="22">
        <f>SUM(C14:C23)</f>
        <v>9636.9</v>
      </c>
      <c r="D12" s="22">
        <f>SUM(D14:D23)</f>
        <v>0</v>
      </c>
      <c r="E12" s="22">
        <f>B12+C12+D12</f>
        <v>249752.99999999997</v>
      </c>
    </row>
    <row r="13" spans="1:5" ht="9.75" customHeight="1">
      <c r="A13" s="10" t="s">
        <v>78</v>
      </c>
      <c r="B13" s="22"/>
      <c r="C13" s="22"/>
      <c r="D13" s="22"/>
      <c r="E13" s="22"/>
    </row>
    <row r="14" spans="1:5" ht="12.75">
      <c r="A14" s="8" t="s">
        <v>87</v>
      </c>
      <c r="B14" s="25">
        <v>5887</v>
      </c>
      <c r="C14" s="25"/>
      <c r="D14" s="25"/>
      <c r="E14" s="25">
        <f aca="true" t="shared" si="0" ref="E14:E30">B14+C14</f>
        <v>5887</v>
      </c>
    </row>
    <row r="15" spans="1:5" ht="12.75">
      <c r="A15" s="8" t="s">
        <v>88</v>
      </c>
      <c r="B15" s="25">
        <v>1444</v>
      </c>
      <c r="C15" s="25"/>
      <c r="D15" s="25"/>
      <c r="E15" s="25">
        <f t="shared" si="0"/>
        <v>1444</v>
      </c>
    </row>
    <row r="16" spans="1:5" ht="12.75">
      <c r="A16" s="8" t="s">
        <v>109</v>
      </c>
      <c r="B16" s="25">
        <v>50000</v>
      </c>
      <c r="C16" s="25"/>
      <c r="D16" s="25"/>
      <c r="E16" s="25">
        <f t="shared" si="0"/>
        <v>50000</v>
      </c>
    </row>
    <row r="17" spans="1:5" ht="12.75">
      <c r="A17" s="8" t="s">
        <v>73</v>
      </c>
      <c r="B17" s="25">
        <v>27400</v>
      </c>
      <c r="C17" s="25"/>
      <c r="D17" s="25"/>
      <c r="E17" s="25">
        <f t="shared" si="0"/>
        <v>27400</v>
      </c>
    </row>
    <row r="18" spans="1:5" ht="12.75">
      <c r="A18" s="8" t="s">
        <v>120</v>
      </c>
      <c r="B18" s="25">
        <v>45.5</v>
      </c>
      <c r="C18" s="25"/>
      <c r="D18" s="25"/>
      <c r="E18" s="25">
        <f t="shared" si="0"/>
        <v>45.5</v>
      </c>
    </row>
    <row r="19" spans="1:5" ht="12.75">
      <c r="A19" s="8" t="s">
        <v>176</v>
      </c>
      <c r="B19" s="25">
        <v>1678.8</v>
      </c>
      <c r="C19" s="25"/>
      <c r="D19" s="25"/>
      <c r="E19" s="25">
        <f>B19+C19+D19</f>
        <v>1678.8</v>
      </c>
    </row>
    <row r="20" spans="1:5" ht="12.75">
      <c r="A20" s="8" t="s">
        <v>195</v>
      </c>
      <c r="B20" s="25"/>
      <c r="C20" s="25">
        <v>9278.8</v>
      </c>
      <c r="D20" s="25"/>
      <c r="E20" s="25">
        <f>B20+C20+D20</f>
        <v>9278.8</v>
      </c>
    </row>
    <row r="21" spans="1:5" ht="12.75">
      <c r="A21" s="8" t="s">
        <v>196</v>
      </c>
      <c r="B21" s="25"/>
      <c r="C21" s="25">
        <v>272</v>
      </c>
      <c r="D21" s="25"/>
      <c r="E21" s="25">
        <f>B21+C21+D21</f>
        <v>272</v>
      </c>
    </row>
    <row r="22" spans="1:5" ht="12.75">
      <c r="A22" s="8" t="s">
        <v>192</v>
      </c>
      <c r="B22" s="25"/>
      <c r="C22" s="25">
        <v>86.1</v>
      </c>
      <c r="D22" s="25"/>
      <c r="E22" s="25">
        <f>B22+C22+D22</f>
        <v>86.1</v>
      </c>
    </row>
    <row r="23" spans="1:5" ht="12.75">
      <c r="A23" s="8" t="s">
        <v>72</v>
      </c>
      <c r="B23" s="25">
        <f>SUM(B24:B29)</f>
        <v>153660.8</v>
      </c>
      <c r="C23" s="25">
        <f>SUM(C24:C29)</f>
        <v>0</v>
      </c>
      <c r="D23" s="25"/>
      <c r="E23" s="25">
        <f t="shared" si="0"/>
        <v>153660.8</v>
      </c>
    </row>
    <row r="24" spans="1:5" ht="12.75">
      <c r="A24" s="8" t="s">
        <v>89</v>
      </c>
      <c r="B24" s="25">
        <v>63100</v>
      </c>
      <c r="C24" s="25"/>
      <c r="D24" s="25"/>
      <c r="E24" s="25">
        <f t="shared" si="0"/>
        <v>63100</v>
      </c>
    </row>
    <row r="25" spans="1:5" ht="12.75">
      <c r="A25" s="8" t="s">
        <v>122</v>
      </c>
      <c r="B25" s="25">
        <v>3490</v>
      </c>
      <c r="C25" s="25"/>
      <c r="D25" s="25"/>
      <c r="E25" s="25">
        <f t="shared" si="0"/>
        <v>3490</v>
      </c>
    </row>
    <row r="26" spans="1:5" ht="12.75">
      <c r="A26" s="8" t="s">
        <v>74</v>
      </c>
      <c r="B26" s="25">
        <v>29219.8</v>
      </c>
      <c r="C26" s="25"/>
      <c r="D26" s="25"/>
      <c r="E26" s="25">
        <f t="shared" si="0"/>
        <v>29219.8</v>
      </c>
    </row>
    <row r="27" spans="1:5" ht="12.75">
      <c r="A27" s="8" t="s">
        <v>75</v>
      </c>
      <c r="B27" s="25">
        <v>32831</v>
      </c>
      <c r="C27" s="25"/>
      <c r="D27" s="25"/>
      <c r="E27" s="25">
        <f t="shared" si="0"/>
        <v>32831</v>
      </c>
    </row>
    <row r="28" spans="1:5" ht="12.75">
      <c r="A28" s="8" t="s">
        <v>76</v>
      </c>
      <c r="B28" s="25">
        <v>3890</v>
      </c>
      <c r="C28" s="25"/>
      <c r="D28" s="25"/>
      <c r="E28" s="25">
        <f t="shared" si="0"/>
        <v>3890</v>
      </c>
    </row>
    <row r="29" spans="1:5" ht="12.75">
      <c r="A29" s="8" t="s">
        <v>77</v>
      </c>
      <c r="B29" s="25">
        <v>21130</v>
      </c>
      <c r="C29" s="25"/>
      <c r="D29" s="25"/>
      <c r="E29" s="25">
        <f t="shared" si="0"/>
        <v>21130</v>
      </c>
    </row>
    <row r="30" spans="1:5" ht="12.75">
      <c r="A30" s="12" t="s">
        <v>152</v>
      </c>
      <c r="B30" s="24">
        <f>B32+B33</f>
        <v>5467.1</v>
      </c>
      <c r="C30" s="24">
        <f>C32+C33</f>
        <v>276</v>
      </c>
      <c r="D30" s="24"/>
      <c r="E30" s="22">
        <f t="shared" si="0"/>
        <v>5743.1</v>
      </c>
    </row>
    <row r="31" spans="1:5" ht="9.75" customHeight="1">
      <c r="A31" s="10" t="s">
        <v>78</v>
      </c>
      <c r="B31" s="25"/>
      <c r="C31" s="25"/>
      <c r="D31" s="25"/>
      <c r="E31" s="25"/>
    </row>
    <row r="32" spans="1:5" ht="12.75">
      <c r="A32" s="8" t="s">
        <v>153</v>
      </c>
      <c r="B32" s="25">
        <v>5467.1</v>
      </c>
      <c r="C32" s="25"/>
      <c r="D32" s="25"/>
      <c r="E32" s="25">
        <f>B32+C32</f>
        <v>5467.1</v>
      </c>
    </row>
    <row r="33" spans="1:5" ht="12.75">
      <c r="A33" s="8" t="s">
        <v>212</v>
      </c>
      <c r="B33" s="25"/>
      <c r="C33" s="25">
        <v>276</v>
      </c>
      <c r="D33" s="25"/>
      <c r="E33" s="25">
        <f>B33+C33</f>
        <v>276</v>
      </c>
    </row>
    <row r="34" spans="1:5" ht="12.75">
      <c r="A34" s="2" t="s">
        <v>27</v>
      </c>
      <c r="B34" s="22">
        <f>SUM(B36:B49)</f>
        <v>2499412.8000000003</v>
      </c>
      <c r="C34" s="22">
        <f>SUM(C36:C49)</f>
        <v>1032490.3999999999</v>
      </c>
      <c r="D34" s="22">
        <f>SUM(D36:D49)</f>
        <v>0</v>
      </c>
      <c r="E34" s="22">
        <f>B34+C34+D34</f>
        <v>3531903.2</v>
      </c>
    </row>
    <row r="35" spans="1:5" ht="9.75" customHeight="1">
      <c r="A35" s="3" t="s">
        <v>2</v>
      </c>
      <c r="B35" s="23"/>
      <c r="C35" s="23"/>
      <c r="D35" s="23"/>
      <c r="E35" s="23"/>
    </row>
    <row r="36" spans="1:5" ht="12.75">
      <c r="A36" s="4" t="s">
        <v>3</v>
      </c>
      <c r="B36" s="23">
        <v>409881</v>
      </c>
      <c r="C36" s="23"/>
      <c r="D36" s="23"/>
      <c r="E36" s="25">
        <f aca="true" t="shared" si="1" ref="E36:E54">B36+C36</f>
        <v>409881</v>
      </c>
    </row>
    <row r="37" spans="1:5" ht="12.75">
      <c r="A37" s="4" t="s">
        <v>28</v>
      </c>
      <c r="B37" s="23">
        <v>4913.2</v>
      </c>
      <c r="C37" s="23">
        <f>15000</f>
        <v>15000</v>
      </c>
      <c r="D37" s="23"/>
      <c r="E37" s="25">
        <f t="shared" si="1"/>
        <v>19913.2</v>
      </c>
    </row>
    <row r="38" spans="1:5" ht="12.75" customHeight="1">
      <c r="A38" s="4" t="s">
        <v>49</v>
      </c>
      <c r="B38" s="23">
        <v>2023865</v>
      </c>
      <c r="C38" s="23">
        <f>988251+11944+25.2+1416.7+2500+512</f>
        <v>1004648.8999999999</v>
      </c>
      <c r="D38" s="23"/>
      <c r="E38" s="25">
        <f t="shared" si="1"/>
        <v>3028513.9</v>
      </c>
    </row>
    <row r="39" spans="1:5" ht="12.75">
      <c r="A39" s="4" t="s">
        <v>61</v>
      </c>
      <c r="B39" s="23">
        <v>58536.6</v>
      </c>
      <c r="C39" s="23">
        <f>254.7+422.9+180.5+1380.8</f>
        <v>2238.8999999999996</v>
      </c>
      <c r="D39" s="23"/>
      <c r="E39" s="25">
        <f t="shared" si="1"/>
        <v>60775.5</v>
      </c>
    </row>
    <row r="40" spans="1:5" ht="12.75">
      <c r="A40" s="4" t="s">
        <v>119</v>
      </c>
      <c r="B40" s="23">
        <v>503.9</v>
      </c>
      <c r="C40" s="23">
        <f>178+2935.6+101.7+2838.4+1650.1+337.4</f>
        <v>8041.199999999999</v>
      </c>
      <c r="D40" s="23"/>
      <c r="E40" s="25">
        <f t="shared" si="1"/>
        <v>8545.099999999999</v>
      </c>
    </row>
    <row r="41" spans="1:5" ht="12.75">
      <c r="A41" s="4" t="s">
        <v>145</v>
      </c>
      <c r="B41" s="23">
        <v>50</v>
      </c>
      <c r="C41" s="23"/>
      <c r="D41" s="23"/>
      <c r="E41" s="25">
        <f t="shared" si="1"/>
        <v>50</v>
      </c>
    </row>
    <row r="42" spans="1:5" ht="12.75">
      <c r="A42" s="4" t="s">
        <v>146</v>
      </c>
      <c r="B42" s="23">
        <v>156</v>
      </c>
      <c r="C42" s="23">
        <f>156+140</f>
        <v>296</v>
      </c>
      <c r="D42" s="23"/>
      <c r="E42" s="25">
        <f t="shared" si="1"/>
        <v>452</v>
      </c>
    </row>
    <row r="43" spans="1:5" ht="12.75">
      <c r="A43" s="4" t="s">
        <v>157</v>
      </c>
      <c r="B43" s="23">
        <v>104</v>
      </c>
      <c r="C43" s="23">
        <v>752.5</v>
      </c>
      <c r="D43" s="23"/>
      <c r="E43" s="25">
        <f t="shared" si="1"/>
        <v>856.5</v>
      </c>
    </row>
    <row r="44" spans="1:5" ht="12.75">
      <c r="A44" s="4" t="s">
        <v>190</v>
      </c>
      <c r="B44" s="23"/>
      <c r="C44" s="23">
        <v>66</v>
      </c>
      <c r="D44" s="23"/>
      <c r="E44" s="25">
        <f t="shared" si="1"/>
        <v>66</v>
      </c>
    </row>
    <row r="45" spans="1:5" ht="12.75">
      <c r="A45" s="4" t="s">
        <v>147</v>
      </c>
      <c r="B45" s="23">
        <v>2.6</v>
      </c>
      <c r="C45" s="23"/>
      <c r="D45" s="23"/>
      <c r="E45" s="25">
        <f t="shared" si="1"/>
        <v>2.6</v>
      </c>
    </row>
    <row r="46" spans="1:5" ht="12.75">
      <c r="A46" s="4" t="s">
        <v>29</v>
      </c>
      <c r="B46" s="23">
        <v>205.5</v>
      </c>
      <c r="C46" s="23">
        <v>56</v>
      </c>
      <c r="D46" s="23"/>
      <c r="E46" s="25">
        <f t="shared" si="1"/>
        <v>261.5</v>
      </c>
    </row>
    <row r="47" spans="1:5" ht="12.75">
      <c r="A47" s="4" t="s">
        <v>191</v>
      </c>
      <c r="B47" s="23"/>
      <c r="C47" s="23">
        <f>1201.9+189</f>
        <v>1390.9</v>
      </c>
      <c r="D47" s="23"/>
      <c r="E47" s="25">
        <f>B47+C47</f>
        <v>1390.9</v>
      </c>
    </row>
    <row r="48" spans="1:5" ht="12.75">
      <c r="A48" s="4" t="s">
        <v>100</v>
      </c>
      <c r="B48" s="23">
        <v>810</v>
      </c>
      <c r="C48" s="23"/>
      <c r="D48" s="23"/>
      <c r="E48" s="25">
        <f>B48+C48+D48</f>
        <v>810</v>
      </c>
    </row>
    <row r="49" spans="1:5" ht="12.75">
      <c r="A49" s="4" t="s">
        <v>30</v>
      </c>
      <c r="B49" s="23">
        <v>385</v>
      </c>
      <c r="C49" s="23"/>
      <c r="D49" s="23"/>
      <c r="E49" s="25">
        <f t="shared" si="1"/>
        <v>385</v>
      </c>
    </row>
    <row r="50" spans="1:5" ht="12.75">
      <c r="A50" s="12" t="s">
        <v>193</v>
      </c>
      <c r="B50" s="24">
        <f>B52+B53</f>
        <v>0</v>
      </c>
      <c r="C50" s="24">
        <f>C52+C53</f>
        <v>1147.7</v>
      </c>
      <c r="D50" s="24"/>
      <c r="E50" s="22">
        <f>B50+C50</f>
        <v>1147.7</v>
      </c>
    </row>
    <row r="51" spans="1:5" ht="12.75">
      <c r="A51" s="3" t="s">
        <v>2</v>
      </c>
      <c r="B51" s="23"/>
      <c r="C51" s="23"/>
      <c r="D51" s="23"/>
      <c r="E51" s="25"/>
    </row>
    <row r="52" spans="1:5" ht="12.75">
      <c r="A52" s="4" t="s">
        <v>150</v>
      </c>
      <c r="B52" s="23"/>
      <c r="C52" s="23">
        <v>32</v>
      </c>
      <c r="D52" s="23"/>
      <c r="E52" s="25">
        <f>B52+C52</f>
        <v>32</v>
      </c>
    </row>
    <row r="53" spans="1:5" ht="12.75">
      <c r="A53" s="4" t="s">
        <v>194</v>
      </c>
      <c r="B53" s="23"/>
      <c r="C53" s="23">
        <v>1115.7</v>
      </c>
      <c r="D53" s="23"/>
      <c r="E53" s="25">
        <f>B53+C53</f>
        <v>1115.7</v>
      </c>
    </row>
    <row r="54" spans="1:5" ht="12.75">
      <c r="A54" s="2" t="s">
        <v>129</v>
      </c>
      <c r="B54" s="22">
        <f>SUM(B56:B59)</f>
        <v>19664.9</v>
      </c>
      <c r="C54" s="22">
        <f>SUM(C56:C59)</f>
        <v>15700.199999999999</v>
      </c>
      <c r="D54" s="22"/>
      <c r="E54" s="22">
        <f t="shared" si="1"/>
        <v>35365.1</v>
      </c>
    </row>
    <row r="55" spans="1:5" ht="12.75">
      <c r="A55" s="3" t="s">
        <v>2</v>
      </c>
      <c r="B55" s="23"/>
      <c r="C55" s="23"/>
      <c r="D55" s="23"/>
      <c r="E55" s="23"/>
    </row>
    <row r="56" spans="1:5" ht="12.75">
      <c r="A56" s="61" t="s">
        <v>49</v>
      </c>
      <c r="B56" s="57">
        <v>1921.9</v>
      </c>
      <c r="C56" s="57"/>
      <c r="D56" s="57"/>
      <c r="E56" s="60">
        <f>B56+C56</f>
        <v>1921.9</v>
      </c>
    </row>
    <row r="57" spans="1:5" ht="12.75">
      <c r="A57" s="5" t="s">
        <v>148</v>
      </c>
      <c r="B57" s="23">
        <v>17028</v>
      </c>
      <c r="C57" s="23"/>
      <c r="D57" s="23"/>
      <c r="E57" s="25">
        <f>B57+C57</f>
        <v>17028</v>
      </c>
    </row>
    <row r="58" spans="1:5" ht="12.75">
      <c r="A58" s="4" t="s">
        <v>119</v>
      </c>
      <c r="B58" s="23"/>
      <c r="C58" s="23">
        <f>9886.4+1683.4+4130.4</f>
        <v>15700.199999999999</v>
      </c>
      <c r="D58" s="23"/>
      <c r="E58" s="25">
        <f>B58+C58</f>
        <v>15700.199999999999</v>
      </c>
    </row>
    <row r="59" spans="1:5" ht="12.75">
      <c r="A59" s="4" t="s">
        <v>30</v>
      </c>
      <c r="B59" s="23">
        <v>715</v>
      </c>
      <c r="C59" s="23"/>
      <c r="D59" s="23"/>
      <c r="E59" s="25">
        <f>B59+C59</f>
        <v>715</v>
      </c>
    </row>
    <row r="60" spans="1:5" ht="12.75">
      <c r="A60" s="12" t="s">
        <v>149</v>
      </c>
      <c r="B60" s="24">
        <f>B62+B63</f>
        <v>16592.3</v>
      </c>
      <c r="C60" s="24">
        <f>C62+C63</f>
        <v>31985.199999999997</v>
      </c>
      <c r="D60" s="24"/>
      <c r="E60" s="22">
        <f>B60+C60</f>
        <v>48577.5</v>
      </c>
    </row>
    <row r="61" spans="1:5" ht="9.75" customHeight="1">
      <c r="A61" s="3" t="s">
        <v>2</v>
      </c>
      <c r="B61" s="23"/>
      <c r="C61" s="23"/>
      <c r="D61" s="23"/>
      <c r="E61" s="25"/>
    </row>
    <row r="62" spans="1:5" ht="12.75">
      <c r="A62" s="4" t="s">
        <v>150</v>
      </c>
      <c r="B62" s="23">
        <v>16255.3</v>
      </c>
      <c r="C62" s="23">
        <f>24677.6</f>
        <v>24677.6</v>
      </c>
      <c r="D62" s="23"/>
      <c r="E62" s="25">
        <f>B62+C62</f>
        <v>40932.899999999994</v>
      </c>
    </row>
    <row r="63" spans="1:5" ht="12.75">
      <c r="A63" s="4" t="s">
        <v>151</v>
      </c>
      <c r="B63" s="23">
        <v>337</v>
      </c>
      <c r="C63" s="23">
        <v>7307.6</v>
      </c>
      <c r="D63" s="23"/>
      <c r="E63" s="25">
        <f>B63+C63</f>
        <v>7644.6</v>
      </c>
    </row>
    <row r="64" spans="1:5" ht="12.75">
      <c r="A64" s="12" t="s">
        <v>86</v>
      </c>
      <c r="B64" s="24">
        <v>6941</v>
      </c>
      <c r="C64" s="24"/>
      <c r="D64" s="24"/>
      <c r="E64" s="24">
        <f>B64+C64+D64</f>
        <v>6941</v>
      </c>
    </row>
    <row r="65" spans="1:5" ht="12.75">
      <c r="A65" s="8" t="s">
        <v>111</v>
      </c>
      <c r="B65" s="25">
        <v>41.9</v>
      </c>
      <c r="C65" s="25"/>
      <c r="D65" s="25"/>
      <c r="E65" s="25">
        <f>B65+C65+D65</f>
        <v>41.9</v>
      </c>
    </row>
    <row r="66" spans="1:5" ht="21.75" customHeight="1" thickBot="1">
      <c r="A66" s="11" t="s">
        <v>4</v>
      </c>
      <c r="B66" s="27">
        <f>B10+B12+B34+B64+B54+B60+B30+B50</f>
        <v>5362737.600000001</v>
      </c>
      <c r="C66" s="27">
        <f>C10+C12+C34+C64+C54+C60+C30+C50</f>
        <v>1091236.4</v>
      </c>
      <c r="D66" s="27">
        <f>D10+D12+D34+D64+D54+D60+D30</f>
        <v>0</v>
      </c>
      <c r="E66" s="27">
        <f>E10+E12+E34+E64+E54+E60+E30+E50</f>
        <v>6453973.999999999</v>
      </c>
    </row>
    <row r="67" spans="1:5" ht="24.75" customHeight="1">
      <c r="A67" s="2" t="s">
        <v>7</v>
      </c>
      <c r="B67" s="22"/>
      <c r="C67" s="23"/>
      <c r="D67" s="23"/>
      <c r="E67" s="23"/>
    </row>
    <row r="68" spans="1:5" ht="19.5" customHeight="1">
      <c r="A68" s="2" t="s">
        <v>16</v>
      </c>
      <c r="B68" s="22">
        <f>B69+B81</f>
        <v>46283</v>
      </c>
      <c r="C68" s="22">
        <f>C69+C81</f>
        <v>19770</v>
      </c>
      <c r="D68" s="22">
        <f>D69+D81</f>
        <v>0</v>
      </c>
      <c r="E68" s="22">
        <f>B68+C68+D68</f>
        <v>66053</v>
      </c>
    </row>
    <row r="69" spans="1:5" ht="15" customHeight="1">
      <c r="A69" s="6" t="s">
        <v>40</v>
      </c>
      <c r="B69" s="28">
        <f>SUM(B71:B80)-B76</f>
        <v>45859.4</v>
      </c>
      <c r="C69" s="28">
        <f>SUM(C71:C80)-C76</f>
        <v>19167.5</v>
      </c>
      <c r="D69" s="28">
        <f>SUM(D71:D80)-D76</f>
        <v>0</v>
      </c>
      <c r="E69" s="33">
        <f>B69+C69+D69</f>
        <v>65026.9</v>
      </c>
    </row>
    <row r="70" spans="1:5" ht="10.5" customHeight="1">
      <c r="A70" s="3" t="s">
        <v>2</v>
      </c>
      <c r="B70" s="23"/>
      <c r="C70" s="23"/>
      <c r="D70" s="23"/>
      <c r="E70" s="23"/>
    </row>
    <row r="71" spans="1:5" ht="12.75" customHeight="1">
      <c r="A71" s="4" t="s">
        <v>8</v>
      </c>
      <c r="B71" s="23">
        <v>15889</v>
      </c>
      <c r="C71" s="23"/>
      <c r="D71" s="23"/>
      <c r="E71" s="23">
        <f aca="true" t="shared" si="2" ref="E71:E80">B71+C71</f>
        <v>15889</v>
      </c>
    </row>
    <row r="72" spans="1:5" ht="12.75" customHeight="1">
      <c r="A72" s="4" t="s">
        <v>9</v>
      </c>
      <c r="B72" s="23">
        <v>3761</v>
      </c>
      <c r="C72" s="23"/>
      <c r="D72" s="23"/>
      <c r="E72" s="23">
        <f t="shared" si="2"/>
        <v>3761</v>
      </c>
    </row>
    <row r="73" spans="1:5" ht="12.75" customHeight="1">
      <c r="A73" s="4" t="s">
        <v>10</v>
      </c>
      <c r="B73" s="23">
        <v>1500</v>
      </c>
      <c r="C73" s="23"/>
      <c r="D73" s="23"/>
      <c r="E73" s="23">
        <f t="shared" si="2"/>
        <v>1500</v>
      </c>
    </row>
    <row r="74" spans="1:5" ht="12.75" customHeight="1">
      <c r="A74" s="4" t="s">
        <v>11</v>
      </c>
      <c r="B74" s="23">
        <v>7789.4</v>
      </c>
      <c r="C74" s="23">
        <v>2770</v>
      </c>
      <c r="D74" s="23"/>
      <c r="E74" s="23">
        <f t="shared" si="2"/>
        <v>10559.4</v>
      </c>
    </row>
    <row r="75" spans="1:5" ht="12.75" customHeight="1">
      <c r="A75" s="4" t="s">
        <v>32</v>
      </c>
      <c r="B75" s="23">
        <v>3700</v>
      </c>
      <c r="C75" s="23"/>
      <c r="D75" s="23"/>
      <c r="E75" s="23">
        <f>SUM(B75:D75)</f>
        <v>3700</v>
      </c>
    </row>
    <row r="76" spans="1:5" ht="12.75" customHeight="1">
      <c r="A76" s="4" t="s">
        <v>115</v>
      </c>
      <c r="B76" s="23">
        <v>80</v>
      </c>
      <c r="C76" s="23"/>
      <c r="D76" s="23"/>
      <c r="E76" s="23">
        <f t="shared" si="2"/>
        <v>80</v>
      </c>
    </row>
    <row r="77" spans="1:5" ht="12.75" customHeight="1">
      <c r="A77" s="4" t="s">
        <v>12</v>
      </c>
      <c r="B77" s="23">
        <v>7720</v>
      </c>
      <c r="C77" s="23">
        <f>-80+2000</f>
        <v>1920</v>
      </c>
      <c r="D77" s="23"/>
      <c r="E77" s="23">
        <f>SUM(B77:D77)</f>
        <v>9640</v>
      </c>
    </row>
    <row r="78" spans="1:5" ht="12.75" customHeight="1">
      <c r="A78" s="53" t="s">
        <v>211</v>
      </c>
      <c r="B78" s="23"/>
      <c r="C78" s="23">
        <v>15000</v>
      </c>
      <c r="D78" s="23"/>
      <c r="E78" s="23">
        <f>SUM(B78:D78)</f>
        <v>15000</v>
      </c>
    </row>
    <row r="79" spans="1:5" ht="12.75" customHeight="1">
      <c r="A79" s="4" t="s">
        <v>66</v>
      </c>
      <c r="B79" s="23">
        <v>5000</v>
      </c>
      <c r="C79" s="23">
        <v>-522.5</v>
      </c>
      <c r="D79" s="23"/>
      <c r="E79" s="23">
        <f t="shared" si="2"/>
        <v>4477.5</v>
      </c>
    </row>
    <row r="80" spans="1:5" ht="12.75" customHeight="1">
      <c r="A80" s="4" t="s">
        <v>62</v>
      </c>
      <c r="B80" s="23">
        <v>500</v>
      </c>
      <c r="C80" s="23"/>
      <c r="D80" s="23"/>
      <c r="E80" s="23">
        <f t="shared" si="2"/>
        <v>500</v>
      </c>
    </row>
    <row r="81" spans="1:5" ht="12.75" customHeight="1">
      <c r="A81" s="13" t="s">
        <v>41</v>
      </c>
      <c r="B81" s="33">
        <f>SUM(B83:B85)</f>
        <v>423.6</v>
      </c>
      <c r="C81" s="33">
        <f>SUM(C83:C85)</f>
        <v>602.5</v>
      </c>
      <c r="D81" s="33">
        <f>D85+D83</f>
        <v>0</v>
      </c>
      <c r="E81" s="33">
        <f>B81+C81+D81</f>
        <v>1026.1</v>
      </c>
    </row>
    <row r="82" spans="1:5" ht="9.75" customHeight="1">
      <c r="A82" s="10" t="s">
        <v>2</v>
      </c>
      <c r="B82" s="24"/>
      <c r="C82" s="24"/>
      <c r="D82" s="24"/>
      <c r="E82" s="24"/>
    </row>
    <row r="83" spans="1:5" ht="12.75" customHeight="1">
      <c r="A83" s="8" t="s">
        <v>47</v>
      </c>
      <c r="B83" s="25">
        <v>143.6</v>
      </c>
      <c r="C83" s="25"/>
      <c r="D83" s="25"/>
      <c r="E83" s="23">
        <f>B83+C83</f>
        <v>143.6</v>
      </c>
    </row>
    <row r="84" spans="1:5" ht="12.75" customHeight="1">
      <c r="A84" s="4" t="s">
        <v>66</v>
      </c>
      <c r="B84" s="23"/>
      <c r="C84" s="23">
        <v>522.5</v>
      </c>
      <c r="D84" s="23"/>
      <c r="E84" s="23">
        <f>B84+C84</f>
        <v>522.5</v>
      </c>
    </row>
    <row r="85" spans="1:5" ht="12.75" customHeight="1">
      <c r="A85" s="4" t="s">
        <v>12</v>
      </c>
      <c r="B85" s="23">
        <v>280</v>
      </c>
      <c r="C85" s="23">
        <v>80</v>
      </c>
      <c r="D85" s="23"/>
      <c r="E85" s="23">
        <f>SUM(B85:D85)</f>
        <v>360</v>
      </c>
    </row>
    <row r="86" spans="1:5" ht="19.5" customHeight="1">
      <c r="A86" s="2" t="s">
        <v>17</v>
      </c>
      <c r="B86" s="22">
        <f>B87</f>
        <v>193346.59999999998</v>
      </c>
      <c r="C86" s="22">
        <f>C87</f>
        <v>0</v>
      </c>
      <c r="D86" s="22">
        <f>D87</f>
        <v>0</v>
      </c>
      <c r="E86" s="22">
        <f>B86+C86+D86</f>
        <v>193346.59999999998</v>
      </c>
    </row>
    <row r="87" spans="1:5" ht="15" customHeight="1">
      <c r="A87" s="6" t="s">
        <v>40</v>
      </c>
      <c r="B87" s="28">
        <f>SUM(B89:B98)</f>
        <v>193346.59999999998</v>
      </c>
      <c r="C87" s="28">
        <f>SUM(C89:C98)</f>
        <v>0</v>
      </c>
      <c r="D87" s="28">
        <f>SUM(D89:D98)</f>
        <v>0</v>
      </c>
      <c r="E87" s="28">
        <f>B87+C87+D87</f>
        <v>193346.59999999998</v>
      </c>
    </row>
    <row r="88" spans="1:5" ht="10.5" customHeight="1">
      <c r="A88" s="3" t="s">
        <v>2</v>
      </c>
      <c r="B88" s="23"/>
      <c r="C88" s="23"/>
      <c r="D88" s="23"/>
      <c r="E88" s="23"/>
    </row>
    <row r="89" spans="1:5" ht="12.75" customHeight="1">
      <c r="A89" s="4" t="s">
        <v>13</v>
      </c>
      <c r="B89" s="23">
        <v>104863</v>
      </c>
      <c r="C89" s="23"/>
      <c r="D89" s="23"/>
      <c r="E89" s="23">
        <f aca="true" t="shared" si="3" ref="E89:E98">B89+C89</f>
        <v>104863</v>
      </c>
    </row>
    <row r="90" spans="1:5" ht="12.75" customHeight="1">
      <c r="A90" s="4" t="s">
        <v>9</v>
      </c>
      <c r="B90" s="23">
        <v>36012.9</v>
      </c>
      <c r="C90" s="23"/>
      <c r="D90" s="23"/>
      <c r="E90" s="23">
        <f t="shared" si="3"/>
        <v>36012.9</v>
      </c>
    </row>
    <row r="91" spans="1:5" ht="12.75" customHeight="1">
      <c r="A91" s="4" t="s">
        <v>14</v>
      </c>
      <c r="B91" s="23">
        <v>280</v>
      </c>
      <c r="C91" s="23"/>
      <c r="D91" s="23"/>
      <c r="E91" s="23">
        <f t="shared" si="3"/>
        <v>280</v>
      </c>
    </row>
    <row r="92" spans="1:5" ht="12.75" customHeight="1">
      <c r="A92" s="4" t="s">
        <v>11</v>
      </c>
      <c r="B92" s="23">
        <v>40958.7</v>
      </c>
      <c r="C92" s="23"/>
      <c r="D92" s="23"/>
      <c r="E92" s="23">
        <f>B92+C92+D92</f>
        <v>40958.7</v>
      </c>
    </row>
    <row r="93" spans="1:5" ht="12.75" customHeight="1">
      <c r="A93" s="4" t="s">
        <v>15</v>
      </c>
      <c r="B93" s="23">
        <v>152</v>
      </c>
      <c r="C93" s="23"/>
      <c r="D93" s="23"/>
      <c r="E93" s="23">
        <f t="shared" si="3"/>
        <v>152</v>
      </c>
    </row>
    <row r="94" spans="1:5" ht="12.75" customHeight="1">
      <c r="A94" s="4" t="s">
        <v>63</v>
      </c>
      <c r="B94" s="23">
        <v>7300</v>
      </c>
      <c r="C94" s="23"/>
      <c r="D94" s="23"/>
      <c r="E94" s="23">
        <f t="shared" si="3"/>
        <v>7300</v>
      </c>
    </row>
    <row r="95" spans="1:5" ht="12.75" customHeight="1">
      <c r="A95" s="4" t="s">
        <v>101</v>
      </c>
      <c r="B95" s="23">
        <v>3649</v>
      </c>
      <c r="C95" s="23"/>
      <c r="D95" s="23"/>
      <c r="E95" s="23">
        <f t="shared" si="3"/>
        <v>3649</v>
      </c>
    </row>
    <row r="96" spans="1:5" ht="12.75" customHeight="1">
      <c r="A96" s="4" t="s">
        <v>123</v>
      </c>
      <c r="B96" s="23">
        <v>10</v>
      </c>
      <c r="C96" s="23"/>
      <c r="D96" s="23"/>
      <c r="E96" s="23">
        <f t="shared" si="3"/>
        <v>10</v>
      </c>
    </row>
    <row r="97" spans="1:5" ht="12.75" customHeight="1">
      <c r="A97" s="4" t="s">
        <v>124</v>
      </c>
      <c r="B97" s="23">
        <v>50</v>
      </c>
      <c r="C97" s="23"/>
      <c r="D97" s="23"/>
      <c r="E97" s="23">
        <f t="shared" si="3"/>
        <v>50</v>
      </c>
    </row>
    <row r="98" spans="1:5" ht="12.75" customHeight="1">
      <c r="A98" s="4" t="s">
        <v>64</v>
      </c>
      <c r="B98" s="23">
        <v>71</v>
      </c>
      <c r="C98" s="23"/>
      <c r="D98" s="23"/>
      <c r="E98" s="23">
        <f t="shared" si="3"/>
        <v>71</v>
      </c>
    </row>
    <row r="99" spans="1:5" ht="18.75" customHeight="1">
      <c r="A99" s="2" t="s">
        <v>98</v>
      </c>
      <c r="B99" s="22">
        <f>B100+B106</f>
        <v>176897.7</v>
      </c>
      <c r="C99" s="22">
        <f>C100+C106</f>
        <v>0</v>
      </c>
      <c r="D99" s="22">
        <f>D100+D106</f>
        <v>0</v>
      </c>
      <c r="E99" s="22">
        <f>B99+C99+D99</f>
        <v>176897.7</v>
      </c>
    </row>
    <row r="100" spans="1:5" ht="15" customHeight="1">
      <c r="A100" s="6" t="s">
        <v>40</v>
      </c>
      <c r="B100" s="28">
        <f>SUM(B102:B105)</f>
        <v>96077</v>
      </c>
      <c r="C100" s="28">
        <f>SUM(C102:C105)</f>
        <v>0</v>
      </c>
      <c r="D100" s="28">
        <f>SUM(D102:D105)</f>
        <v>0</v>
      </c>
      <c r="E100" s="28">
        <f>B100+C100+D100</f>
        <v>96077</v>
      </c>
    </row>
    <row r="101" spans="1:5" ht="10.5" customHeight="1">
      <c r="A101" s="3" t="s">
        <v>2</v>
      </c>
      <c r="B101" s="23"/>
      <c r="C101" s="23"/>
      <c r="D101" s="23"/>
      <c r="E101" s="22"/>
    </row>
    <row r="102" spans="1:5" ht="12.75" customHeight="1">
      <c r="A102" s="7" t="s">
        <v>82</v>
      </c>
      <c r="B102" s="29">
        <v>42319</v>
      </c>
      <c r="C102" s="29"/>
      <c r="D102" s="29"/>
      <c r="E102" s="23">
        <f>B102+C102</f>
        <v>42319</v>
      </c>
    </row>
    <row r="103" spans="1:5" ht="12.75" customHeight="1">
      <c r="A103" s="4" t="s">
        <v>11</v>
      </c>
      <c r="B103" s="23">
        <v>45427</v>
      </c>
      <c r="C103" s="23"/>
      <c r="D103" s="23"/>
      <c r="E103" s="23">
        <f>SUM(B103:D103)</f>
        <v>45427</v>
      </c>
    </row>
    <row r="104" spans="1:5" ht="12.75" customHeight="1">
      <c r="A104" s="4" t="s">
        <v>59</v>
      </c>
      <c r="B104" s="23">
        <v>2558</v>
      </c>
      <c r="C104" s="23"/>
      <c r="D104" s="23"/>
      <c r="E104" s="23">
        <f>SUM(B104:D104)</f>
        <v>2558</v>
      </c>
    </row>
    <row r="105" spans="1:5" ht="12.75" customHeight="1">
      <c r="A105" s="56" t="s">
        <v>50</v>
      </c>
      <c r="B105" s="57">
        <v>5773</v>
      </c>
      <c r="C105" s="57"/>
      <c r="D105" s="57"/>
      <c r="E105" s="57">
        <f>SUM(B105:D105)</f>
        <v>5773</v>
      </c>
    </row>
    <row r="106" spans="1:5" ht="15" customHeight="1">
      <c r="A106" s="13" t="s">
        <v>41</v>
      </c>
      <c r="B106" s="33">
        <f>SUM(B108:B113)</f>
        <v>80820.7</v>
      </c>
      <c r="C106" s="33">
        <f>SUM(C108:C113)</f>
        <v>0</v>
      </c>
      <c r="D106" s="33">
        <f>SUM(D108:D113)</f>
        <v>0</v>
      </c>
      <c r="E106" s="33">
        <f>B106+C106+D106</f>
        <v>80820.7</v>
      </c>
    </row>
    <row r="107" spans="1:5" ht="10.5" customHeight="1">
      <c r="A107" s="10" t="s">
        <v>2</v>
      </c>
      <c r="B107" s="24"/>
      <c r="C107" s="24"/>
      <c r="D107" s="24"/>
      <c r="E107" s="24"/>
    </row>
    <row r="108" spans="1:5" ht="12.75" customHeight="1">
      <c r="A108" s="8" t="s">
        <v>125</v>
      </c>
      <c r="B108" s="25">
        <v>1400</v>
      </c>
      <c r="C108" s="25"/>
      <c r="D108" s="25"/>
      <c r="E108" s="23">
        <f>B108+C108</f>
        <v>1400</v>
      </c>
    </row>
    <row r="109" spans="1:5" ht="12.75" customHeight="1">
      <c r="A109" s="8" t="s">
        <v>47</v>
      </c>
      <c r="B109" s="25">
        <v>1000</v>
      </c>
      <c r="C109" s="25"/>
      <c r="D109" s="25"/>
      <c r="E109" s="23">
        <f>SUM(B109:D109)</f>
        <v>1000</v>
      </c>
    </row>
    <row r="110" spans="1:5" ht="12.75" customHeight="1">
      <c r="A110" s="5" t="s">
        <v>143</v>
      </c>
      <c r="B110" s="23">
        <v>5000</v>
      </c>
      <c r="C110" s="23"/>
      <c r="D110" s="23"/>
      <c r="E110" s="23">
        <f>B110+C110</f>
        <v>5000</v>
      </c>
    </row>
    <row r="111" spans="1:5" ht="12.75" customHeight="1">
      <c r="A111" s="5" t="s">
        <v>81</v>
      </c>
      <c r="B111" s="23">
        <v>7600</v>
      </c>
      <c r="C111" s="23"/>
      <c r="D111" s="23"/>
      <c r="E111" s="23">
        <f>B111+C111</f>
        <v>7600</v>
      </c>
    </row>
    <row r="112" spans="1:5" ht="12.75" customHeight="1">
      <c r="A112" s="4" t="s">
        <v>50</v>
      </c>
      <c r="B112" s="23">
        <v>4827</v>
      </c>
      <c r="C112" s="23"/>
      <c r="D112" s="23"/>
      <c r="E112" s="23">
        <f>SUM(B112:D112)</f>
        <v>4827</v>
      </c>
    </row>
    <row r="113" spans="1:5" ht="12.75" customHeight="1">
      <c r="A113" s="8" t="s">
        <v>65</v>
      </c>
      <c r="B113" s="25">
        <v>60993.7</v>
      </c>
      <c r="C113" s="25"/>
      <c r="D113" s="25"/>
      <c r="E113" s="23">
        <f>SUM(B113:D113)</f>
        <v>60993.7</v>
      </c>
    </row>
    <row r="114" spans="1:5" ht="12.75" customHeight="1">
      <c r="A114" s="8" t="s">
        <v>102</v>
      </c>
      <c r="B114" s="25">
        <v>50463</v>
      </c>
      <c r="C114" s="25"/>
      <c r="D114" s="25"/>
      <c r="E114" s="23">
        <f>SUM(B114:D114)</f>
        <v>50463</v>
      </c>
    </row>
    <row r="115" spans="1:5" ht="18.75" customHeight="1">
      <c r="A115" s="12" t="s">
        <v>166</v>
      </c>
      <c r="B115" s="24">
        <f>B116+B122</f>
        <v>26148.4</v>
      </c>
      <c r="C115" s="24">
        <f>C116+C122</f>
        <v>0</v>
      </c>
      <c r="D115" s="24">
        <f>D116+D122</f>
        <v>0</v>
      </c>
      <c r="E115" s="22">
        <f>B115+C115+D115</f>
        <v>26148.4</v>
      </c>
    </row>
    <row r="116" spans="1:5" ht="15" customHeight="1">
      <c r="A116" s="6" t="s">
        <v>40</v>
      </c>
      <c r="B116" s="28">
        <f>SUM(B118:B121)</f>
        <v>22746.4</v>
      </c>
      <c r="C116" s="28">
        <f>SUM(C118:C121)</f>
        <v>0</v>
      </c>
      <c r="D116" s="28">
        <f>SUM(D118:D121)</f>
        <v>0</v>
      </c>
      <c r="E116" s="28">
        <f>B116+C116+D116</f>
        <v>22746.4</v>
      </c>
    </row>
    <row r="117" spans="1:5" ht="9.75" customHeight="1">
      <c r="A117" s="3" t="s">
        <v>2</v>
      </c>
      <c r="B117" s="23"/>
      <c r="C117" s="23"/>
      <c r="D117" s="23"/>
      <c r="E117" s="22"/>
    </row>
    <row r="118" spans="1:5" ht="12.75" customHeight="1">
      <c r="A118" s="4" t="s">
        <v>11</v>
      </c>
      <c r="B118" s="23">
        <v>9386.4</v>
      </c>
      <c r="C118" s="23"/>
      <c r="D118" s="23"/>
      <c r="E118" s="23">
        <f>SUM(B118:D118)</f>
        <v>9386.4</v>
      </c>
    </row>
    <row r="119" spans="1:5" ht="12.75" customHeight="1">
      <c r="A119" s="5" t="s">
        <v>38</v>
      </c>
      <c r="B119" s="23">
        <v>1332</v>
      </c>
      <c r="C119" s="23"/>
      <c r="D119" s="23"/>
      <c r="E119" s="23">
        <f>B119+C119</f>
        <v>1332</v>
      </c>
    </row>
    <row r="120" spans="1:5" ht="12.75" customHeight="1">
      <c r="A120" s="4" t="s">
        <v>59</v>
      </c>
      <c r="B120" s="23">
        <v>1900</v>
      </c>
      <c r="C120" s="23"/>
      <c r="D120" s="23"/>
      <c r="E120" s="23">
        <f>B120+C120</f>
        <v>1900</v>
      </c>
    </row>
    <row r="121" spans="1:5" ht="12.75" customHeight="1">
      <c r="A121" s="4" t="s">
        <v>137</v>
      </c>
      <c r="B121" s="23">
        <v>10128</v>
      </c>
      <c r="C121" s="23"/>
      <c r="D121" s="23"/>
      <c r="E121" s="23">
        <f>SUM(B121:D121)</f>
        <v>10128</v>
      </c>
    </row>
    <row r="122" spans="1:5" ht="15" customHeight="1">
      <c r="A122" s="13" t="s">
        <v>41</v>
      </c>
      <c r="B122" s="33">
        <f>B124</f>
        <v>3402</v>
      </c>
      <c r="C122" s="33">
        <f>C124</f>
        <v>0</v>
      </c>
      <c r="D122" s="33"/>
      <c r="E122" s="28">
        <f>B122+C122</f>
        <v>3402</v>
      </c>
    </row>
    <row r="123" spans="1:5" ht="9.75" customHeight="1">
      <c r="A123" s="10" t="s">
        <v>2</v>
      </c>
      <c r="B123" s="24"/>
      <c r="C123" s="24"/>
      <c r="D123" s="24"/>
      <c r="E123" s="24"/>
    </row>
    <row r="124" spans="1:5" ht="12.75" customHeight="1">
      <c r="A124" s="4" t="s">
        <v>137</v>
      </c>
      <c r="B124" s="23">
        <v>3402</v>
      </c>
      <c r="C124" s="23"/>
      <c r="D124" s="23"/>
      <c r="E124" s="23">
        <f>B124+C124</f>
        <v>3402</v>
      </c>
    </row>
    <row r="125" spans="1:5" ht="18.75" customHeight="1">
      <c r="A125" s="2" t="s">
        <v>18</v>
      </c>
      <c r="B125" s="22">
        <f>B126+B135</f>
        <v>1115817</v>
      </c>
      <c r="C125" s="22">
        <f>C126+C135</f>
        <v>2000</v>
      </c>
      <c r="D125" s="22">
        <f>D126+D135</f>
        <v>0</v>
      </c>
      <c r="E125" s="22">
        <f>B125+C125+D125</f>
        <v>1117817</v>
      </c>
    </row>
    <row r="126" spans="1:5" ht="15" customHeight="1">
      <c r="A126" s="6" t="s">
        <v>40</v>
      </c>
      <c r="B126" s="28">
        <f>SUM(B129:B134)</f>
        <v>1008871</v>
      </c>
      <c r="C126" s="28">
        <f>SUM(C129:C134)</f>
        <v>0</v>
      </c>
      <c r="D126" s="28">
        <f>SUM(D129:D134)</f>
        <v>0</v>
      </c>
      <c r="E126" s="28">
        <f>B126+C126+D126</f>
        <v>1008871</v>
      </c>
    </row>
    <row r="127" spans="1:5" ht="10.5" customHeight="1">
      <c r="A127" s="3" t="s">
        <v>2</v>
      </c>
      <c r="B127" s="23"/>
      <c r="C127" s="23"/>
      <c r="D127" s="23"/>
      <c r="E127" s="22"/>
    </row>
    <row r="128" spans="1:5" ht="12.75" customHeight="1">
      <c r="A128" s="5" t="s">
        <v>43</v>
      </c>
      <c r="B128" s="23"/>
      <c r="C128" s="23"/>
      <c r="D128" s="23"/>
      <c r="E128" s="22"/>
    </row>
    <row r="129" spans="1:5" ht="12.75" customHeight="1">
      <c r="A129" s="5" t="s">
        <v>44</v>
      </c>
      <c r="B129" s="23">
        <v>212112.1</v>
      </c>
      <c r="C129" s="23"/>
      <c r="D129" s="23"/>
      <c r="E129" s="23">
        <f>B129+C129+D129</f>
        <v>212112.1</v>
      </c>
    </row>
    <row r="130" spans="1:5" ht="12.75" customHeight="1">
      <c r="A130" s="4" t="s">
        <v>45</v>
      </c>
      <c r="B130" s="23">
        <v>298657.9</v>
      </c>
      <c r="C130" s="23"/>
      <c r="D130" s="23"/>
      <c r="E130" s="23">
        <f>B130+C130</f>
        <v>298657.9</v>
      </c>
    </row>
    <row r="131" spans="1:5" ht="12.75" customHeight="1">
      <c r="A131" s="7" t="s">
        <v>20</v>
      </c>
      <c r="B131" s="29">
        <v>421050</v>
      </c>
      <c r="C131" s="29">
        <v>720</v>
      </c>
      <c r="D131" s="29"/>
      <c r="E131" s="23">
        <f>B131+C131</f>
        <v>421770</v>
      </c>
    </row>
    <row r="132" spans="1:5" ht="12.75" customHeight="1">
      <c r="A132" s="4" t="s">
        <v>37</v>
      </c>
      <c r="B132" s="23">
        <v>3260</v>
      </c>
      <c r="C132" s="23"/>
      <c r="D132" s="23"/>
      <c r="E132" s="23">
        <f>B132+C132</f>
        <v>3260</v>
      </c>
    </row>
    <row r="133" spans="1:5" ht="12.75" customHeight="1">
      <c r="A133" s="4" t="s">
        <v>66</v>
      </c>
      <c r="B133" s="23">
        <v>50</v>
      </c>
      <c r="C133" s="23"/>
      <c r="D133" s="23"/>
      <c r="E133" s="23">
        <f>SUM(B133:D133)</f>
        <v>50</v>
      </c>
    </row>
    <row r="134" spans="1:5" ht="12.75" customHeight="1">
      <c r="A134" s="4" t="s">
        <v>11</v>
      </c>
      <c r="B134" s="23">
        <v>73741</v>
      </c>
      <c r="C134" s="23">
        <v>-720</v>
      </c>
      <c r="D134" s="23"/>
      <c r="E134" s="23">
        <f>B134+C134</f>
        <v>73021</v>
      </c>
    </row>
    <row r="135" spans="1:5" ht="15" customHeight="1">
      <c r="A135" s="13" t="s">
        <v>41</v>
      </c>
      <c r="B135" s="33">
        <f>SUM(B137:B140)</f>
        <v>106946</v>
      </c>
      <c r="C135" s="33">
        <f>SUM(C137:C140)</f>
        <v>2000</v>
      </c>
      <c r="D135" s="33">
        <f>SUM(D137:D140)</f>
        <v>0</v>
      </c>
      <c r="E135" s="33">
        <f>B135+C135+D135</f>
        <v>108946</v>
      </c>
    </row>
    <row r="136" spans="1:5" ht="10.5" customHeight="1">
      <c r="A136" s="10" t="s">
        <v>2</v>
      </c>
      <c r="B136" s="24"/>
      <c r="C136" s="24"/>
      <c r="D136" s="24"/>
      <c r="E136" s="24"/>
    </row>
    <row r="137" spans="1:5" ht="12.75" customHeight="1">
      <c r="A137" s="4" t="s">
        <v>81</v>
      </c>
      <c r="B137" s="23">
        <v>9820</v>
      </c>
      <c r="C137" s="23"/>
      <c r="D137" s="23"/>
      <c r="E137" s="23">
        <f>B137+C137+D137</f>
        <v>9820</v>
      </c>
    </row>
    <row r="138" spans="1:5" ht="12.75" customHeight="1">
      <c r="A138" s="4" t="s">
        <v>125</v>
      </c>
      <c r="B138" s="23"/>
      <c r="C138" s="23">
        <v>2000</v>
      </c>
      <c r="D138" s="23"/>
      <c r="E138" s="23">
        <f>B138+C138+D138</f>
        <v>2000</v>
      </c>
    </row>
    <row r="139" spans="1:5" ht="12.75" customHeight="1">
      <c r="A139" s="8" t="s">
        <v>47</v>
      </c>
      <c r="B139" s="25">
        <v>15176</v>
      </c>
      <c r="C139" s="25"/>
      <c r="D139" s="25"/>
      <c r="E139" s="23">
        <f>B139+C139</f>
        <v>15176</v>
      </c>
    </row>
    <row r="140" spans="1:5" ht="12.75" customHeight="1">
      <c r="A140" s="8" t="s">
        <v>66</v>
      </c>
      <c r="B140" s="25">
        <v>81950</v>
      </c>
      <c r="C140" s="25"/>
      <c r="D140" s="25"/>
      <c r="E140" s="23">
        <f>B140+C140+D140</f>
        <v>81950</v>
      </c>
    </row>
    <row r="141" spans="1:5" ht="12.75" customHeight="1">
      <c r="A141" s="8" t="s">
        <v>114</v>
      </c>
      <c r="B141" s="25">
        <v>5500</v>
      </c>
      <c r="C141" s="25"/>
      <c r="D141" s="25"/>
      <c r="E141" s="23">
        <f>B141+C141</f>
        <v>5500</v>
      </c>
    </row>
    <row r="142" spans="1:5" ht="18.75" customHeight="1">
      <c r="A142" s="2" t="s">
        <v>167</v>
      </c>
      <c r="B142" s="22">
        <f>B143</f>
        <v>9700</v>
      </c>
      <c r="C142" s="22">
        <f>C143</f>
        <v>0</v>
      </c>
      <c r="D142" s="22"/>
      <c r="E142" s="22">
        <f>E143</f>
        <v>9700</v>
      </c>
    </row>
    <row r="143" spans="1:5" ht="15" customHeight="1">
      <c r="A143" s="6" t="s">
        <v>40</v>
      </c>
      <c r="B143" s="28">
        <f>SUM(B145:B146)</f>
        <v>9700</v>
      </c>
      <c r="C143" s="28">
        <f>SUM(C145:C146)</f>
        <v>0</v>
      </c>
      <c r="D143" s="28"/>
      <c r="E143" s="28">
        <f>B143+C143</f>
        <v>9700</v>
      </c>
    </row>
    <row r="144" spans="1:5" ht="10.5" customHeight="1">
      <c r="A144" s="3" t="s">
        <v>2</v>
      </c>
      <c r="B144" s="23"/>
      <c r="C144" s="23"/>
      <c r="D144" s="23"/>
      <c r="E144" s="22"/>
    </row>
    <row r="145" spans="1:5" ht="12.75" customHeight="1">
      <c r="A145" s="4" t="s">
        <v>11</v>
      </c>
      <c r="B145" s="23">
        <v>7000</v>
      </c>
      <c r="C145" s="23"/>
      <c r="D145" s="23"/>
      <c r="E145" s="23">
        <f>B145+C145</f>
        <v>7000</v>
      </c>
    </row>
    <row r="146" spans="1:5" ht="12.75" customHeight="1">
      <c r="A146" s="4" t="s">
        <v>136</v>
      </c>
      <c r="B146" s="23">
        <v>2700</v>
      </c>
      <c r="C146" s="23"/>
      <c r="D146" s="23"/>
      <c r="E146" s="23">
        <f>B146+C146</f>
        <v>2700</v>
      </c>
    </row>
    <row r="147" spans="1:5" ht="16.5" customHeight="1">
      <c r="A147" s="12" t="s">
        <v>80</v>
      </c>
      <c r="B147" s="24">
        <f>B148+B152</f>
        <v>216382</v>
      </c>
      <c r="C147" s="24">
        <f>C148+C152</f>
        <v>-1728</v>
      </c>
      <c r="D147" s="24">
        <f>D148+D152</f>
        <v>0</v>
      </c>
      <c r="E147" s="24">
        <f>E148+E152</f>
        <v>214654</v>
      </c>
    </row>
    <row r="148" spans="1:5" ht="15" customHeight="1">
      <c r="A148" s="6" t="s">
        <v>40</v>
      </c>
      <c r="B148" s="28">
        <f>SUM(B150:B151)</f>
        <v>28182</v>
      </c>
      <c r="C148" s="28">
        <f>SUM(C150:C151)</f>
        <v>-1728</v>
      </c>
      <c r="D148" s="28">
        <f>SUM(D150:D151)</f>
        <v>0</v>
      </c>
      <c r="E148" s="28">
        <f>B148+C148</f>
        <v>26454</v>
      </c>
    </row>
    <row r="149" spans="1:5" ht="10.5" customHeight="1">
      <c r="A149" s="3" t="s">
        <v>2</v>
      </c>
      <c r="B149" s="23"/>
      <c r="C149" s="23"/>
      <c r="D149" s="23"/>
      <c r="E149" s="22"/>
    </row>
    <row r="150" spans="1:5" ht="12.75" customHeight="1">
      <c r="A150" s="4" t="s">
        <v>11</v>
      </c>
      <c r="B150" s="23">
        <v>8182</v>
      </c>
      <c r="C150" s="23">
        <f>272-2000</f>
        <v>-1728</v>
      </c>
      <c r="D150" s="23"/>
      <c r="E150" s="23">
        <f>B150+C150</f>
        <v>6454</v>
      </c>
    </row>
    <row r="151" spans="1:5" ht="12.75" customHeight="1">
      <c r="A151" s="4" t="s">
        <v>31</v>
      </c>
      <c r="B151" s="23">
        <v>20000</v>
      </c>
      <c r="C151" s="23"/>
      <c r="D151" s="23"/>
      <c r="E151" s="23">
        <f>B151+C151</f>
        <v>20000</v>
      </c>
    </row>
    <row r="152" spans="1:5" ht="15" customHeight="1">
      <c r="A152" s="13" t="s">
        <v>41</v>
      </c>
      <c r="B152" s="33">
        <f>B155+B154</f>
        <v>188200</v>
      </c>
      <c r="C152" s="33">
        <f>C155+C154</f>
        <v>0</v>
      </c>
      <c r="D152" s="33">
        <f>D155+D154</f>
        <v>0</v>
      </c>
      <c r="E152" s="28">
        <f>B152+C152+D152</f>
        <v>188200</v>
      </c>
    </row>
    <row r="153" spans="1:5" ht="10.5" customHeight="1">
      <c r="A153" s="10" t="s">
        <v>2</v>
      </c>
      <c r="B153" s="24"/>
      <c r="C153" s="24"/>
      <c r="D153" s="24"/>
      <c r="E153" s="24"/>
    </row>
    <row r="154" spans="1:5" ht="12.75" customHeight="1">
      <c r="A154" s="5" t="s">
        <v>47</v>
      </c>
      <c r="B154" s="23">
        <v>3200</v>
      </c>
      <c r="C154" s="23"/>
      <c r="D154" s="23"/>
      <c r="E154" s="23">
        <f>B154+C154</f>
        <v>3200</v>
      </c>
    </row>
    <row r="155" spans="1:5" ht="12.75" customHeight="1">
      <c r="A155" s="61" t="s">
        <v>84</v>
      </c>
      <c r="B155" s="57">
        <v>185000</v>
      </c>
      <c r="C155" s="57"/>
      <c r="D155" s="57"/>
      <c r="E155" s="57">
        <f>B155+C155+D155</f>
        <v>185000</v>
      </c>
    </row>
    <row r="156" spans="1:5" ht="19.5" customHeight="1">
      <c r="A156" s="2" t="s">
        <v>67</v>
      </c>
      <c r="B156" s="22">
        <f>B157+B176</f>
        <v>113566.29999999999</v>
      </c>
      <c r="C156" s="22">
        <f>C157+C176</f>
        <v>26937.5</v>
      </c>
      <c r="D156" s="22">
        <f>D157+D176</f>
        <v>0</v>
      </c>
      <c r="E156" s="22">
        <f>E157+E176</f>
        <v>140503.8</v>
      </c>
    </row>
    <row r="157" spans="1:5" ht="15" customHeight="1">
      <c r="A157" s="6" t="s">
        <v>40</v>
      </c>
      <c r="B157" s="28">
        <f>SUM(B159:B173)</f>
        <v>78528.4</v>
      </c>
      <c r="C157" s="28">
        <f>SUM(C159:C173)</f>
        <v>10899.900000000001</v>
      </c>
      <c r="D157" s="28">
        <f>SUM(D159:D173)</f>
        <v>0</v>
      </c>
      <c r="E157" s="28">
        <f>B157+C157+D157</f>
        <v>89428.29999999999</v>
      </c>
    </row>
    <row r="158" spans="1:5" ht="10.5" customHeight="1">
      <c r="A158" s="10" t="s">
        <v>2</v>
      </c>
      <c r="B158" s="24"/>
      <c r="C158" s="24"/>
      <c r="D158" s="24"/>
      <c r="E158" s="24"/>
    </row>
    <row r="159" spans="1:5" ht="12.75" customHeight="1">
      <c r="A159" s="4" t="s">
        <v>11</v>
      </c>
      <c r="B159" s="23">
        <v>610</v>
      </c>
      <c r="C159" s="23"/>
      <c r="D159" s="23"/>
      <c r="E159" s="23">
        <f aca="true" t="shared" si="4" ref="E159:E174">B159+C159</f>
        <v>610</v>
      </c>
    </row>
    <row r="160" spans="1:5" ht="12.75" customHeight="1">
      <c r="A160" s="4" t="s">
        <v>20</v>
      </c>
      <c r="B160" s="23">
        <v>6000</v>
      </c>
      <c r="C160" s="23"/>
      <c r="D160" s="23"/>
      <c r="E160" s="23">
        <f t="shared" si="4"/>
        <v>6000</v>
      </c>
    </row>
    <row r="161" spans="1:5" ht="12.75" customHeight="1">
      <c r="A161" s="4" t="s">
        <v>189</v>
      </c>
      <c r="B161" s="23">
        <v>2333.3</v>
      </c>
      <c r="C161" s="23"/>
      <c r="D161" s="23"/>
      <c r="E161" s="23">
        <f>B161+C161+D161</f>
        <v>2333.3</v>
      </c>
    </row>
    <row r="162" spans="1:5" ht="12.75" customHeight="1">
      <c r="A162" s="53" t="s">
        <v>202</v>
      </c>
      <c r="B162" s="23">
        <v>13222.4</v>
      </c>
      <c r="C162" s="23"/>
      <c r="D162" s="23"/>
      <c r="E162" s="23">
        <f t="shared" si="4"/>
        <v>13222.4</v>
      </c>
    </row>
    <row r="163" spans="1:5" ht="12.75" customHeight="1">
      <c r="A163" s="4" t="s">
        <v>139</v>
      </c>
      <c r="B163" s="23">
        <v>237.2</v>
      </c>
      <c r="C163" s="23">
        <v>180.5</v>
      </c>
      <c r="D163" s="23"/>
      <c r="E163" s="23">
        <f t="shared" si="4"/>
        <v>417.7</v>
      </c>
    </row>
    <row r="164" spans="1:5" ht="12.75" customHeight="1">
      <c r="A164" s="10" t="s">
        <v>207</v>
      </c>
      <c r="B164" s="23"/>
      <c r="C164" s="23">
        <v>422.9</v>
      </c>
      <c r="D164" s="23"/>
      <c r="E164" s="23">
        <f t="shared" si="4"/>
        <v>422.9</v>
      </c>
    </row>
    <row r="165" spans="1:5" ht="12.75" customHeight="1">
      <c r="A165" s="4" t="s">
        <v>203</v>
      </c>
      <c r="B165" s="23">
        <v>503.9</v>
      </c>
      <c r="C165" s="23">
        <v>2935.6</v>
      </c>
      <c r="D165" s="23"/>
      <c r="E165" s="23">
        <f t="shared" si="4"/>
        <v>3439.5</v>
      </c>
    </row>
    <row r="166" spans="1:5" ht="12.75" customHeight="1">
      <c r="A166" s="4" t="s">
        <v>204</v>
      </c>
      <c r="B166" s="23"/>
      <c r="C166" s="23">
        <v>178</v>
      </c>
      <c r="D166" s="23"/>
      <c r="E166" s="23">
        <f t="shared" si="4"/>
        <v>178</v>
      </c>
    </row>
    <row r="167" spans="1:5" ht="12.75" customHeight="1">
      <c r="A167" s="4" t="s">
        <v>213</v>
      </c>
      <c r="B167" s="23"/>
      <c r="C167" s="23">
        <v>1201.9</v>
      </c>
      <c r="D167" s="23"/>
      <c r="E167" s="23">
        <f t="shared" si="4"/>
        <v>1201.9</v>
      </c>
    </row>
    <row r="168" spans="1:5" ht="12.75" customHeight="1">
      <c r="A168" s="4" t="s">
        <v>206</v>
      </c>
      <c r="B168" s="23"/>
      <c r="C168" s="23">
        <v>189</v>
      </c>
      <c r="D168" s="23"/>
      <c r="E168" s="23">
        <f t="shared" si="4"/>
        <v>189</v>
      </c>
    </row>
    <row r="169" spans="1:5" ht="12.75" customHeight="1">
      <c r="A169" s="4" t="s">
        <v>205</v>
      </c>
      <c r="B169" s="23">
        <v>104</v>
      </c>
      <c r="C169" s="23">
        <v>187.8</v>
      </c>
      <c r="D169" s="23"/>
      <c r="E169" s="23">
        <f t="shared" si="4"/>
        <v>291.8</v>
      </c>
    </row>
    <row r="170" spans="1:5" ht="12.75" customHeight="1">
      <c r="A170" s="8" t="s">
        <v>209</v>
      </c>
      <c r="B170" s="23"/>
      <c r="C170" s="23">
        <v>2838.4</v>
      </c>
      <c r="D170" s="23"/>
      <c r="E170" s="23">
        <f t="shared" si="4"/>
        <v>2838.4</v>
      </c>
    </row>
    <row r="171" spans="1:5" ht="12.75" customHeight="1">
      <c r="A171" s="8" t="s">
        <v>210</v>
      </c>
      <c r="B171" s="23"/>
      <c r="C171" s="23">
        <v>1650.1</v>
      </c>
      <c r="D171" s="23"/>
      <c r="E171" s="23">
        <f t="shared" si="4"/>
        <v>1650.1</v>
      </c>
    </row>
    <row r="172" spans="1:5" ht="12.75" customHeight="1">
      <c r="A172" s="5" t="s">
        <v>164</v>
      </c>
      <c r="B172" s="23"/>
      <c r="C172" s="23">
        <v>1115.7</v>
      </c>
      <c r="D172" s="23"/>
      <c r="E172" s="23">
        <f>B172+C172</f>
        <v>1115.7</v>
      </c>
    </row>
    <row r="173" spans="1:5" ht="12.75" customHeight="1">
      <c r="A173" s="4" t="s">
        <v>66</v>
      </c>
      <c r="B173" s="23">
        <v>55517.6</v>
      </c>
      <c r="C173" s="23"/>
      <c r="D173" s="23"/>
      <c r="E173" s="23">
        <f>B173+C173+D173</f>
        <v>55517.6</v>
      </c>
    </row>
    <row r="174" spans="1:5" ht="12" customHeight="1">
      <c r="A174" s="4" t="s">
        <v>68</v>
      </c>
      <c r="B174" s="23">
        <v>3126.6</v>
      </c>
      <c r="C174" s="23"/>
      <c r="D174" s="23"/>
      <c r="E174" s="23">
        <f t="shared" si="4"/>
        <v>3126.6</v>
      </c>
    </row>
    <row r="175" spans="1:5" ht="12" customHeight="1">
      <c r="A175" s="4" t="s">
        <v>103</v>
      </c>
      <c r="B175" s="23">
        <v>3143.1</v>
      </c>
      <c r="C175" s="23"/>
      <c r="D175" s="23"/>
      <c r="E175" s="23">
        <f>B175+C175+D175</f>
        <v>3143.1</v>
      </c>
    </row>
    <row r="176" spans="1:5" ht="12.75" customHeight="1">
      <c r="A176" s="13" t="s">
        <v>41</v>
      </c>
      <c r="B176" s="33">
        <f>SUM(B178:B181)</f>
        <v>35037.899999999994</v>
      </c>
      <c r="C176" s="33">
        <f>SUM(C178:C181)</f>
        <v>16037.599999999999</v>
      </c>
      <c r="D176" s="33">
        <f>D181+D178</f>
        <v>0</v>
      </c>
      <c r="E176" s="33">
        <f>SUM(E178:E181)</f>
        <v>51075.5</v>
      </c>
    </row>
    <row r="177" spans="1:5" ht="10.5" customHeight="1">
      <c r="A177" s="53" t="s">
        <v>2</v>
      </c>
      <c r="B177" s="23"/>
      <c r="C177" s="23"/>
      <c r="D177" s="23"/>
      <c r="E177" s="23"/>
    </row>
    <row r="178" spans="1:5" ht="12.75" customHeight="1">
      <c r="A178" s="4" t="s">
        <v>189</v>
      </c>
      <c r="B178" s="23">
        <v>366.7</v>
      </c>
      <c r="C178" s="23"/>
      <c r="D178" s="23"/>
      <c r="E178" s="23">
        <f>B178+C178+D178</f>
        <v>366.7</v>
      </c>
    </row>
    <row r="179" spans="1:5" ht="12.75" customHeight="1">
      <c r="A179" s="4" t="s">
        <v>201</v>
      </c>
      <c r="B179" s="23"/>
      <c r="C179" s="23">
        <v>9886.4</v>
      </c>
      <c r="D179" s="23"/>
      <c r="E179" s="23">
        <f>B179+C179+D179</f>
        <v>9886.4</v>
      </c>
    </row>
    <row r="180" spans="1:5" ht="12.75" customHeight="1">
      <c r="A180" s="53" t="s">
        <v>208</v>
      </c>
      <c r="B180" s="23"/>
      <c r="C180" s="23">
        <v>1683.4</v>
      </c>
      <c r="D180" s="23"/>
      <c r="E180" s="23">
        <f>B180+C180</f>
        <v>1683.4</v>
      </c>
    </row>
    <row r="181" spans="1:5" ht="12.75" customHeight="1">
      <c r="A181" s="8" t="s">
        <v>66</v>
      </c>
      <c r="B181" s="25">
        <v>34671.2</v>
      </c>
      <c r="C181" s="25">
        <f>4130.4+337.4</f>
        <v>4467.799999999999</v>
      </c>
      <c r="D181" s="25"/>
      <c r="E181" s="23">
        <f>B181+C181+D181</f>
        <v>39139</v>
      </c>
    </row>
    <row r="182" spans="1:5" ht="12" customHeight="1">
      <c r="A182" s="8" t="s">
        <v>104</v>
      </c>
      <c r="B182" s="25">
        <v>7669.2</v>
      </c>
      <c r="C182" s="25"/>
      <c r="D182" s="25"/>
      <c r="E182" s="23">
        <f>B182+C182</f>
        <v>7669.2</v>
      </c>
    </row>
    <row r="183" spans="1:5" ht="12" customHeight="1">
      <c r="A183" s="8" t="s">
        <v>106</v>
      </c>
      <c r="B183" s="25">
        <v>1914.5</v>
      </c>
      <c r="C183" s="25"/>
      <c r="D183" s="25"/>
      <c r="E183" s="23">
        <f>B183+C183</f>
        <v>1914.5</v>
      </c>
    </row>
    <row r="184" spans="1:5" ht="12" customHeight="1">
      <c r="A184" s="8" t="s">
        <v>110</v>
      </c>
      <c r="B184" s="25">
        <v>200</v>
      </c>
      <c r="C184" s="25"/>
      <c r="D184" s="25"/>
      <c r="E184" s="23">
        <f>B184+C184</f>
        <v>200</v>
      </c>
    </row>
    <row r="185" spans="1:5" ht="19.5" customHeight="1">
      <c r="A185" s="2" t="s">
        <v>19</v>
      </c>
      <c r="B185" s="22">
        <f>B186+B208</f>
        <v>2352627.3000000003</v>
      </c>
      <c r="C185" s="22">
        <f>C186+C208</f>
        <v>1004704.8999999999</v>
      </c>
      <c r="D185" s="22">
        <f>D186+D208</f>
        <v>0</v>
      </c>
      <c r="E185" s="22">
        <f>E186+E208</f>
        <v>3357332.2</v>
      </c>
    </row>
    <row r="186" spans="1:5" ht="15" customHeight="1">
      <c r="A186" s="6" t="s">
        <v>40</v>
      </c>
      <c r="B186" s="28">
        <f>SUM(B188:B207)</f>
        <v>2344210.4000000004</v>
      </c>
      <c r="C186" s="28">
        <f>SUM(C188:C207)</f>
        <v>1004704.8999999999</v>
      </c>
      <c r="D186" s="28">
        <f>SUM(D188:D207)</f>
        <v>0</v>
      </c>
      <c r="E186" s="28">
        <f>B186+C186+D186</f>
        <v>3348915.3000000003</v>
      </c>
    </row>
    <row r="187" spans="1:5" ht="10.5" customHeight="1">
      <c r="A187" s="10" t="s">
        <v>2</v>
      </c>
      <c r="B187" s="25"/>
      <c r="C187" s="25"/>
      <c r="D187" s="25"/>
      <c r="E187" s="23"/>
    </row>
    <row r="188" spans="1:5" ht="12.75" customHeight="1">
      <c r="A188" s="5" t="s">
        <v>20</v>
      </c>
      <c r="B188" s="23">
        <v>301196.2</v>
      </c>
      <c r="C188" s="23"/>
      <c r="D188" s="23"/>
      <c r="E188" s="23">
        <f>B188+C188</f>
        <v>301196.2</v>
      </c>
    </row>
    <row r="189" spans="1:5" ht="12.75" customHeight="1">
      <c r="A189" s="5" t="s">
        <v>36</v>
      </c>
      <c r="B189" s="23"/>
      <c r="C189" s="23"/>
      <c r="D189" s="23"/>
      <c r="E189" s="23"/>
    </row>
    <row r="190" spans="1:5" ht="12.75" customHeight="1">
      <c r="A190" s="5" t="s">
        <v>33</v>
      </c>
      <c r="B190" s="23">
        <v>748912</v>
      </c>
      <c r="C190" s="23">
        <v>372845</v>
      </c>
      <c r="D190" s="23"/>
      <c r="E190" s="23">
        <f aca="true" t="shared" si="5" ref="E190:E206">B190+C190</f>
        <v>1121757</v>
      </c>
    </row>
    <row r="191" spans="1:5" ht="12.75" customHeight="1">
      <c r="A191" s="5" t="s">
        <v>34</v>
      </c>
      <c r="B191" s="23">
        <v>71780</v>
      </c>
      <c r="C191" s="23">
        <f>36258+160</f>
        <v>36418</v>
      </c>
      <c r="D191" s="23"/>
      <c r="E191" s="23">
        <f t="shared" si="5"/>
        <v>108198</v>
      </c>
    </row>
    <row r="192" spans="1:5" ht="12.75" customHeight="1">
      <c r="A192" s="5" t="s">
        <v>35</v>
      </c>
      <c r="B192" s="23">
        <v>1153488</v>
      </c>
      <c r="C192" s="23">
        <v>579148</v>
      </c>
      <c r="D192" s="23"/>
      <c r="E192" s="23">
        <f t="shared" si="5"/>
        <v>1732636</v>
      </c>
    </row>
    <row r="193" spans="1:5" ht="12.75" customHeight="1">
      <c r="A193" s="5" t="s">
        <v>197</v>
      </c>
      <c r="B193" s="23"/>
      <c r="C193" s="23">
        <v>11784</v>
      </c>
      <c r="D193" s="23"/>
      <c r="E193" s="23">
        <f t="shared" si="5"/>
        <v>11784</v>
      </c>
    </row>
    <row r="194" spans="1:5" ht="12.75" customHeight="1">
      <c r="A194" s="5" t="s">
        <v>198</v>
      </c>
      <c r="B194" s="23">
        <v>57.6</v>
      </c>
      <c r="C194" s="23">
        <v>25.2</v>
      </c>
      <c r="D194" s="23"/>
      <c r="E194" s="23">
        <f t="shared" si="5"/>
        <v>82.8</v>
      </c>
    </row>
    <row r="195" spans="1:5" ht="12.75" customHeight="1">
      <c r="A195" s="5" t="s">
        <v>51</v>
      </c>
      <c r="B195" s="23">
        <v>156.9</v>
      </c>
      <c r="C195" s="23">
        <v>56</v>
      </c>
      <c r="D195" s="23"/>
      <c r="E195" s="23">
        <f t="shared" si="5"/>
        <v>212.9</v>
      </c>
    </row>
    <row r="196" spans="1:5" ht="12.75" customHeight="1">
      <c r="A196" s="5" t="s">
        <v>116</v>
      </c>
      <c r="B196" s="23">
        <v>59</v>
      </c>
      <c r="C196" s="23"/>
      <c r="D196" s="23"/>
      <c r="E196" s="23">
        <f>B196+C196+D196</f>
        <v>59</v>
      </c>
    </row>
    <row r="197" spans="1:5" ht="12.75" customHeight="1">
      <c r="A197" s="5" t="s">
        <v>126</v>
      </c>
      <c r="B197" s="23">
        <v>2371.7</v>
      </c>
      <c r="C197" s="23"/>
      <c r="D197" s="23"/>
      <c r="E197" s="23">
        <f t="shared" si="5"/>
        <v>2371.7</v>
      </c>
    </row>
    <row r="198" spans="1:5" ht="12.75" customHeight="1">
      <c r="A198" s="5" t="s">
        <v>135</v>
      </c>
      <c r="B198" s="23">
        <v>40426.3</v>
      </c>
      <c r="C198" s="23">
        <v>1416.7</v>
      </c>
      <c r="D198" s="23"/>
      <c r="E198" s="23">
        <f t="shared" si="5"/>
        <v>41843</v>
      </c>
    </row>
    <row r="199" spans="1:5" ht="12.75" customHeight="1">
      <c r="A199" s="5" t="s">
        <v>127</v>
      </c>
      <c r="B199" s="23">
        <v>2547.2</v>
      </c>
      <c r="C199" s="23"/>
      <c r="D199" s="23"/>
      <c r="E199" s="23">
        <f t="shared" si="5"/>
        <v>2547.2</v>
      </c>
    </row>
    <row r="200" spans="1:5" ht="12.75" customHeight="1">
      <c r="A200" s="5" t="s">
        <v>128</v>
      </c>
      <c r="B200" s="23">
        <v>266.9</v>
      </c>
      <c r="C200" s="23"/>
      <c r="D200" s="23"/>
      <c r="E200" s="23">
        <f t="shared" si="5"/>
        <v>266.9</v>
      </c>
    </row>
    <row r="201" spans="1:5" ht="12.75" customHeight="1">
      <c r="A201" s="5" t="s">
        <v>154</v>
      </c>
      <c r="B201" s="23">
        <v>735</v>
      </c>
      <c r="C201" s="23"/>
      <c r="D201" s="23"/>
      <c r="E201" s="23">
        <f t="shared" si="5"/>
        <v>735</v>
      </c>
    </row>
    <row r="202" spans="1:5" ht="12.75" customHeight="1">
      <c r="A202" s="5" t="s">
        <v>155</v>
      </c>
      <c r="B202" s="23">
        <f>1480.3+52.8</f>
        <v>1533.1</v>
      </c>
      <c r="C202" s="23"/>
      <c r="D202" s="23"/>
      <c r="E202" s="23">
        <f t="shared" si="5"/>
        <v>1533.1</v>
      </c>
    </row>
    <row r="203" spans="1:5" ht="12.75" customHeight="1">
      <c r="A203" s="5" t="s">
        <v>156</v>
      </c>
      <c r="B203" s="23">
        <v>415.2</v>
      </c>
      <c r="C203" s="23"/>
      <c r="D203" s="23"/>
      <c r="E203" s="23">
        <f t="shared" si="5"/>
        <v>415.2</v>
      </c>
    </row>
    <row r="204" spans="1:5" ht="12.75" customHeight="1">
      <c r="A204" s="5" t="s">
        <v>199</v>
      </c>
      <c r="B204" s="23"/>
      <c r="C204" s="23">
        <f>2500+512</f>
        <v>3012</v>
      </c>
      <c r="D204" s="23"/>
      <c r="E204" s="23">
        <f t="shared" si="5"/>
        <v>3012</v>
      </c>
    </row>
    <row r="205" spans="1:5" ht="12.75" customHeight="1">
      <c r="A205" s="4" t="s">
        <v>11</v>
      </c>
      <c r="B205" s="23">
        <v>14255.3</v>
      </c>
      <c r="C205" s="23"/>
      <c r="D205" s="23"/>
      <c r="E205" s="23">
        <f>B205+C205+D205</f>
        <v>14255.3</v>
      </c>
    </row>
    <row r="206" spans="1:5" ht="12.75" customHeight="1">
      <c r="A206" s="4" t="s">
        <v>141</v>
      </c>
      <c r="B206" s="23">
        <v>1500</v>
      </c>
      <c r="C206" s="23"/>
      <c r="D206" s="23"/>
      <c r="E206" s="23">
        <f t="shared" si="5"/>
        <v>1500</v>
      </c>
    </row>
    <row r="207" spans="1:5" ht="12.75" customHeight="1">
      <c r="A207" s="56" t="s">
        <v>50</v>
      </c>
      <c r="B207" s="57">
        <v>4510</v>
      </c>
      <c r="C207" s="57"/>
      <c r="D207" s="57"/>
      <c r="E207" s="57">
        <f>B207+C207+D207</f>
        <v>4510</v>
      </c>
    </row>
    <row r="208" spans="1:5" ht="15" customHeight="1">
      <c r="A208" s="13" t="s">
        <v>41</v>
      </c>
      <c r="B208" s="33">
        <f>SUM(B210:B211)</f>
        <v>8416.9</v>
      </c>
      <c r="C208" s="33">
        <f>SUM(C210:C211)</f>
        <v>0</v>
      </c>
      <c r="D208" s="33">
        <f>SUM(D210:D211)</f>
        <v>0</v>
      </c>
      <c r="E208" s="28">
        <f>B208+C208+D208</f>
        <v>8416.9</v>
      </c>
    </row>
    <row r="209" spans="1:5" ht="10.5" customHeight="1">
      <c r="A209" s="3" t="s">
        <v>2</v>
      </c>
      <c r="B209" s="23"/>
      <c r="C209" s="23"/>
      <c r="D209" s="23"/>
      <c r="E209" s="22"/>
    </row>
    <row r="210" spans="1:5" ht="12.75" customHeight="1">
      <c r="A210" s="8" t="s">
        <v>58</v>
      </c>
      <c r="B210" s="25">
        <v>6495</v>
      </c>
      <c r="C210" s="25"/>
      <c r="D210" s="25"/>
      <c r="E210" s="23">
        <f>B210+C210+D210</f>
        <v>6495</v>
      </c>
    </row>
    <row r="211" spans="1:5" ht="12.75" customHeight="1">
      <c r="A211" s="5" t="s">
        <v>135</v>
      </c>
      <c r="B211" s="23">
        <v>1921.9</v>
      </c>
      <c r="C211" s="23"/>
      <c r="D211" s="23"/>
      <c r="E211" s="23">
        <f>B211+C211</f>
        <v>1921.9</v>
      </c>
    </row>
    <row r="212" spans="1:5" ht="19.5" customHeight="1">
      <c r="A212" s="2" t="s">
        <v>21</v>
      </c>
      <c r="B212" s="22">
        <f>B213+B222</f>
        <v>326558.7</v>
      </c>
      <c r="C212" s="22">
        <f>C213+C222</f>
        <v>66</v>
      </c>
      <c r="D212" s="22">
        <f>D213+D222</f>
        <v>0</v>
      </c>
      <c r="E212" s="22">
        <f>E213+E222</f>
        <v>326624.7</v>
      </c>
    </row>
    <row r="213" spans="1:5" ht="12.75" customHeight="1">
      <c r="A213" s="6" t="s">
        <v>40</v>
      </c>
      <c r="B213" s="28">
        <f>SUM(B215:B221)</f>
        <v>296583.7</v>
      </c>
      <c r="C213" s="28">
        <f>SUM(C215:C221)</f>
        <v>66</v>
      </c>
      <c r="D213" s="28">
        <f>SUM(D215:D221)</f>
        <v>0</v>
      </c>
      <c r="E213" s="28">
        <f>B213+C213+D213</f>
        <v>296649.7</v>
      </c>
    </row>
    <row r="214" spans="1:5" ht="10.5" customHeight="1">
      <c r="A214" s="3" t="s">
        <v>2</v>
      </c>
      <c r="B214" s="23"/>
      <c r="C214" s="23"/>
      <c r="D214" s="23"/>
      <c r="E214" s="22"/>
    </row>
    <row r="215" spans="1:5" ht="12.75" customHeight="1">
      <c r="A215" s="8" t="s">
        <v>20</v>
      </c>
      <c r="B215" s="25">
        <v>190329</v>
      </c>
      <c r="C215" s="25">
        <v>660</v>
      </c>
      <c r="D215" s="25"/>
      <c r="E215" s="23">
        <f>B215+C215+D215</f>
        <v>190989</v>
      </c>
    </row>
    <row r="216" spans="1:5" ht="12.75" customHeight="1">
      <c r="A216" s="5" t="s">
        <v>82</v>
      </c>
      <c r="B216" s="23">
        <v>65760</v>
      </c>
      <c r="C216" s="23">
        <v>404</v>
      </c>
      <c r="D216" s="23"/>
      <c r="E216" s="23">
        <f aca="true" t="shared" si="6" ref="E216:E221">B216+C216</f>
        <v>66164</v>
      </c>
    </row>
    <row r="217" spans="1:5" ht="12.75" customHeight="1">
      <c r="A217" s="5" t="s">
        <v>159</v>
      </c>
      <c r="B217" s="23">
        <v>1152.1</v>
      </c>
      <c r="C217" s="23"/>
      <c r="D217" s="23"/>
      <c r="E217" s="23">
        <f t="shared" si="6"/>
        <v>1152.1</v>
      </c>
    </row>
    <row r="218" spans="1:5" ht="12.75" customHeight="1">
      <c r="A218" s="5" t="s">
        <v>158</v>
      </c>
      <c r="B218" s="23">
        <v>52.1</v>
      </c>
      <c r="C218" s="23"/>
      <c r="D218" s="23"/>
      <c r="E218" s="23">
        <f t="shared" si="6"/>
        <v>52.1</v>
      </c>
    </row>
    <row r="219" spans="1:5" ht="12.75" customHeight="1">
      <c r="A219" s="5" t="s">
        <v>160</v>
      </c>
      <c r="B219" s="23">
        <v>50</v>
      </c>
      <c r="C219" s="23">
        <v>66</v>
      </c>
      <c r="D219" s="23"/>
      <c r="E219" s="23">
        <f t="shared" si="6"/>
        <v>116</v>
      </c>
    </row>
    <row r="220" spans="1:5" ht="12.75" customHeight="1">
      <c r="A220" s="5" t="s">
        <v>11</v>
      </c>
      <c r="B220" s="23">
        <v>39135</v>
      </c>
      <c r="C220" s="23">
        <v>-1064</v>
      </c>
      <c r="D220" s="23"/>
      <c r="E220" s="23">
        <f t="shared" si="6"/>
        <v>38071</v>
      </c>
    </row>
    <row r="221" spans="1:5" ht="12.75" customHeight="1">
      <c r="A221" s="4" t="s">
        <v>66</v>
      </c>
      <c r="B221" s="23">
        <v>105.5</v>
      </c>
      <c r="C221" s="23"/>
      <c r="D221" s="23"/>
      <c r="E221" s="23">
        <f t="shared" si="6"/>
        <v>105.5</v>
      </c>
    </row>
    <row r="222" spans="1:5" ht="15" customHeight="1">
      <c r="A222" s="6" t="s">
        <v>41</v>
      </c>
      <c r="B222" s="28">
        <f>SUM(B224:B226)</f>
        <v>29975</v>
      </c>
      <c r="C222" s="28">
        <f>SUM(C224:C226)</f>
        <v>0</v>
      </c>
      <c r="D222" s="28">
        <f>SUM(D224:D226)</f>
        <v>0</v>
      </c>
      <c r="E222" s="28">
        <f>B222+C222+D222</f>
        <v>29975</v>
      </c>
    </row>
    <row r="223" spans="1:5" ht="10.5" customHeight="1">
      <c r="A223" s="3" t="s">
        <v>2</v>
      </c>
      <c r="B223" s="23"/>
      <c r="C223" s="23"/>
      <c r="D223" s="23"/>
      <c r="E223" s="23"/>
    </row>
    <row r="224" spans="1:5" ht="12.75" customHeight="1">
      <c r="A224" s="5" t="s">
        <v>161</v>
      </c>
      <c r="B224" s="23">
        <v>17028</v>
      </c>
      <c r="C224" s="23"/>
      <c r="D224" s="23"/>
      <c r="E224" s="23">
        <f>B224+C224</f>
        <v>17028</v>
      </c>
    </row>
    <row r="225" spans="1:5" ht="12.75" customHeight="1">
      <c r="A225" s="5" t="s">
        <v>58</v>
      </c>
      <c r="B225" s="23">
        <v>50</v>
      </c>
      <c r="C225" s="23"/>
      <c r="D225" s="23"/>
      <c r="E225" s="23">
        <f>SUM(B225:D225)</f>
        <v>50</v>
      </c>
    </row>
    <row r="226" spans="1:5" ht="12.75" customHeight="1">
      <c r="A226" s="5" t="s">
        <v>66</v>
      </c>
      <c r="B226" s="23">
        <v>12897</v>
      </c>
      <c r="C226" s="23"/>
      <c r="D226" s="23"/>
      <c r="E226" s="23">
        <f>B226+C226</f>
        <v>12897</v>
      </c>
    </row>
    <row r="227" spans="1:5" ht="19.5" customHeight="1">
      <c r="A227" s="54" t="s">
        <v>22</v>
      </c>
      <c r="B227" s="44">
        <f>B228+B238</f>
        <v>155383.9</v>
      </c>
      <c r="C227" s="44">
        <f>C228+C238</f>
        <v>25005.6</v>
      </c>
      <c r="D227" s="44">
        <f>D228+D238</f>
        <v>0</v>
      </c>
      <c r="E227" s="44">
        <f>E228+E238</f>
        <v>180389.5</v>
      </c>
    </row>
    <row r="228" spans="1:5" ht="15" customHeight="1">
      <c r="A228" s="6" t="s">
        <v>40</v>
      </c>
      <c r="B228" s="28">
        <f>SUM(B230:B237)</f>
        <v>133885</v>
      </c>
      <c r="C228" s="28">
        <f>SUM(C230:C237)</f>
        <v>328</v>
      </c>
      <c r="D228" s="28">
        <f>SUM(D230:D237)</f>
        <v>0</v>
      </c>
      <c r="E228" s="28">
        <f>B228+C228+D228</f>
        <v>134213</v>
      </c>
    </row>
    <row r="229" spans="1:5" ht="10.5" customHeight="1">
      <c r="A229" s="3" t="s">
        <v>2</v>
      </c>
      <c r="B229" s="23"/>
      <c r="C229" s="23"/>
      <c r="D229" s="23"/>
      <c r="E229" s="23"/>
    </row>
    <row r="230" spans="1:5" ht="12.75" customHeight="1">
      <c r="A230" s="5" t="s">
        <v>20</v>
      </c>
      <c r="B230" s="23">
        <v>98204.6</v>
      </c>
      <c r="C230" s="23">
        <v>1620</v>
      </c>
      <c r="D230" s="23"/>
      <c r="E230" s="23">
        <f aca="true" t="shared" si="7" ref="E230:E236">B230+C230+D230</f>
        <v>99824.6</v>
      </c>
    </row>
    <row r="231" spans="1:5" ht="12.75" customHeight="1">
      <c r="A231" s="5" t="s">
        <v>11</v>
      </c>
      <c r="B231" s="23">
        <v>15010.4</v>
      </c>
      <c r="C231" s="23"/>
      <c r="D231" s="23"/>
      <c r="E231" s="23">
        <f t="shared" si="7"/>
        <v>15010.4</v>
      </c>
    </row>
    <row r="232" spans="1:5" ht="12.75" customHeight="1">
      <c r="A232" s="5" t="s">
        <v>59</v>
      </c>
      <c r="B232" s="23">
        <v>9714</v>
      </c>
      <c r="C232" s="23"/>
      <c r="D232" s="23"/>
      <c r="E232" s="23">
        <f t="shared" si="7"/>
        <v>9714</v>
      </c>
    </row>
    <row r="233" spans="1:5" ht="12.75" customHeight="1">
      <c r="A233" s="5" t="s">
        <v>162</v>
      </c>
      <c r="B233" s="23">
        <v>136</v>
      </c>
      <c r="C233" s="23"/>
      <c r="D233" s="23"/>
      <c r="E233" s="23">
        <f t="shared" si="7"/>
        <v>136</v>
      </c>
    </row>
    <row r="234" spans="1:5" ht="12.75" customHeight="1">
      <c r="A234" s="5" t="s">
        <v>163</v>
      </c>
      <c r="B234" s="23">
        <v>20</v>
      </c>
      <c r="C234" s="23">
        <f>156+140</f>
        <v>296</v>
      </c>
      <c r="D234" s="23"/>
      <c r="E234" s="23">
        <f t="shared" si="7"/>
        <v>316</v>
      </c>
    </row>
    <row r="235" spans="1:5" ht="12.75" customHeight="1">
      <c r="A235" s="5" t="s">
        <v>164</v>
      </c>
      <c r="B235" s="23"/>
      <c r="C235" s="23">
        <v>32</v>
      </c>
      <c r="D235" s="23"/>
      <c r="E235" s="23">
        <f>B235+C235</f>
        <v>32</v>
      </c>
    </row>
    <row r="236" spans="1:5" ht="12.75" customHeight="1">
      <c r="A236" s="4" t="s">
        <v>50</v>
      </c>
      <c r="B236" s="23">
        <v>9880</v>
      </c>
      <c r="C236" s="23">
        <v>-1620</v>
      </c>
      <c r="D236" s="23"/>
      <c r="E236" s="23">
        <f t="shared" si="7"/>
        <v>8260</v>
      </c>
    </row>
    <row r="237" spans="1:5" ht="12.75" customHeight="1">
      <c r="A237" s="4" t="s">
        <v>66</v>
      </c>
      <c r="B237" s="23">
        <v>920</v>
      </c>
      <c r="C237" s="23"/>
      <c r="D237" s="23"/>
      <c r="E237" s="23">
        <f>B237+C237</f>
        <v>920</v>
      </c>
    </row>
    <row r="238" spans="1:5" ht="15" customHeight="1">
      <c r="A238" s="6" t="s">
        <v>41</v>
      </c>
      <c r="B238" s="28">
        <f>SUM(B240:B242)</f>
        <v>21498.9</v>
      </c>
      <c r="C238" s="28">
        <f>SUM(C240:C242)</f>
        <v>24677.6</v>
      </c>
      <c r="D238" s="28"/>
      <c r="E238" s="28">
        <f>B238+C238</f>
        <v>46176.5</v>
      </c>
    </row>
    <row r="239" spans="1:5" ht="10.5" customHeight="1">
      <c r="A239" s="3" t="s">
        <v>2</v>
      </c>
      <c r="B239" s="23"/>
      <c r="C239" s="23"/>
      <c r="D239" s="23"/>
      <c r="E239" s="23"/>
    </row>
    <row r="240" spans="1:5" ht="12.75" customHeight="1">
      <c r="A240" s="5" t="s">
        <v>164</v>
      </c>
      <c r="B240" s="23">
        <v>16255.3</v>
      </c>
      <c r="C240" s="23">
        <v>24677.6</v>
      </c>
      <c r="D240" s="23"/>
      <c r="E240" s="23">
        <f>B240+C240</f>
        <v>40932.899999999994</v>
      </c>
    </row>
    <row r="241" spans="1:5" ht="12.75" customHeight="1">
      <c r="A241" s="5" t="s">
        <v>66</v>
      </c>
      <c r="B241" s="23">
        <v>4843.6</v>
      </c>
      <c r="C241" s="23"/>
      <c r="D241" s="23"/>
      <c r="E241" s="23">
        <f>B241+C241</f>
        <v>4843.6</v>
      </c>
    </row>
    <row r="242" spans="1:5" ht="12.75" customHeight="1">
      <c r="A242" s="5" t="s">
        <v>50</v>
      </c>
      <c r="B242" s="23">
        <v>400</v>
      </c>
      <c r="C242" s="23"/>
      <c r="D242" s="23"/>
      <c r="E242" s="23">
        <f>B242+C242</f>
        <v>400</v>
      </c>
    </row>
    <row r="243" spans="1:5" ht="19.5" customHeight="1">
      <c r="A243" s="2" t="s">
        <v>42</v>
      </c>
      <c r="B243" s="22">
        <v>4400</v>
      </c>
      <c r="C243" s="22">
        <v>0</v>
      </c>
      <c r="D243" s="22"/>
      <c r="E243" s="24">
        <f>B243+C243</f>
        <v>4400</v>
      </c>
    </row>
    <row r="244" spans="1:5" ht="10.5" customHeight="1">
      <c r="A244" s="3" t="s">
        <v>2</v>
      </c>
      <c r="B244" s="23"/>
      <c r="C244" s="23"/>
      <c r="D244" s="23"/>
      <c r="E244" s="23"/>
    </row>
    <row r="245" spans="1:5" ht="12.75" customHeight="1">
      <c r="A245" s="5" t="s">
        <v>60</v>
      </c>
      <c r="B245" s="26">
        <v>4400</v>
      </c>
      <c r="C245" s="26">
        <v>-4400</v>
      </c>
      <c r="D245" s="26"/>
      <c r="E245" s="23">
        <f>B245+C245</f>
        <v>0</v>
      </c>
    </row>
    <row r="246" spans="1:5" ht="12.75" customHeight="1">
      <c r="A246" s="5" t="s">
        <v>59</v>
      </c>
      <c r="B246" s="26"/>
      <c r="C246" s="26">
        <v>4400</v>
      </c>
      <c r="D246" s="26"/>
      <c r="E246" s="23">
        <v>4400</v>
      </c>
    </row>
    <row r="247" spans="1:5" ht="16.5" customHeight="1">
      <c r="A247" s="2" t="s">
        <v>23</v>
      </c>
      <c r="B247" s="22">
        <f>B248+B263</f>
        <v>456680.99999999994</v>
      </c>
      <c r="C247" s="22">
        <f>C248+C263</f>
        <v>9695.6</v>
      </c>
      <c r="D247" s="22">
        <f>D248+D263</f>
        <v>0</v>
      </c>
      <c r="E247" s="24">
        <f>B247+C247+D247</f>
        <v>466376.5999999999</v>
      </c>
    </row>
    <row r="248" spans="1:5" ht="15" customHeight="1">
      <c r="A248" s="6" t="s">
        <v>40</v>
      </c>
      <c r="B248" s="28">
        <f>SUM(B250:B262)</f>
        <v>447353.99999999994</v>
      </c>
      <c r="C248" s="28">
        <f>SUM(C250:C262)</f>
        <v>2388</v>
      </c>
      <c r="D248" s="28">
        <f>SUM(D250:D262)</f>
        <v>0</v>
      </c>
      <c r="E248" s="33">
        <f>B248+C248+D248</f>
        <v>449741.99999999994</v>
      </c>
    </row>
    <row r="249" spans="1:5" ht="10.5" customHeight="1">
      <c r="A249" s="3" t="s">
        <v>2</v>
      </c>
      <c r="B249" s="23"/>
      <c r="C249" s="23"/>
      <c r="D249" s="23"/>
      <c r="E249" s="23"/>
    </row>
    <row r="250" spans="1:5" ht="12.75" customHeight="1">
      <c r="A250" s="4" t="s">
        <v>24</v>
      </c>
      <c r="B250" s="23">
        <v>353364</v>
      </c>
      <c r="C250" s="23"/>
      <c r="D250" s="23"/>
      <c r="E250" s="23">
        <f aca="true" t="shared" si="8" ref="E250:E263">B250+C250</f>
        <v>353364</v>
      </c>
    </row>
    <row r="251" spans="1:5" ht="12.75" customHeight="1">
      <c r="A251" s="4" t="s">
        <v>51</v>
      </c>
      <c r="B251" s="23">
        <v>48.6</v>
      </c>
      <c r="C251" s="23"/>
      <c r="D251" s="23"/>
      <c r="E251" s="23">
        <f t="shared" si="8"/>
        <v>48.6</v>
      </c>
    </row>
    <row r="252" spans="1:5" ht="12.75" customHeight="1">
      <c r="A252" s="4" t="s">
        <v>11</v>
      </c>
      <c r="B252" s="23">
        <v>4993.6</v>
      </c>
      <c r="C252" s="23"/>
      <c r="D252" s="23"/>
      <c r="E252" s="23">
        <f t="shared" si="8"/>
        <v>4993.6</v>
      </c>
    </row>
    <row r="253" spans="1:5" ht="12.75" customHeight="1">
      <c r="A253" s="4" t="s">
        <v>59</v>
      </c>
      <c r="B253" s="23">
        <v>63</v>
      </c>
      <c r="C253" s="23"/>
      <c r="D253" s="23"/>
      <c r="E253" s="23">
        <f t="shared" si="8"/>
        <v>63</v>
      </c>
    </row>
    <row r="254" spans="1:5" ht="12.75" customHeight="1">
      <c r="A254" s="4" t="s">
        <v>142</v>
      </c>
      <c r="B254" s="23">
        <v>500</v>
      </c>
      <c r="C254" s="23"/>
      <c r="D254" s="23"/>
      <c r="E254" s="23">
        <f t="shared" si="8"/>
        <v>500</v>
      </c>
    </row>
    <row r="255" spans="1:5" ht="12.75" customHeight="1">
      <c r="A255" s="55" t="s">
        <v>138</v>
      </c>
      <c r="B255" s="23">
        <v>2102</v>
      </c>
      <c r="C255" s="23"/>
      <c r="D255" s="23"/>
      <c r="E255" s="23">
        <f t="shared" si="8"/>
        <v>2102</v>
      </c>
    </row>
    <row r="256" spans="1:5" ht="12.75" customHeight="1">
      <c r="A256" s="4" t="s">
        <v>69</v>
      </c>
      <c r="B256" s="23">
        <v>55018</v>
      </c>
      <c r="C256" s="23"/>
      <c r="D256" s="23"/>
      <c r="E256" s="23">
        <f t="shared" si="8"/>
        <v>55018</v>
      </c>
    </row>
    <row r="257" spans="1:5" ht="12.75" customHeight="1">
      <c r="A257" s="4" t="s">
        <v>105</v>
      </c>
      <c r="B257" s="23">
        <v>1092.2</v>
      </c>
      <c r="C257" s="23">
        <v>1380.8</v>
      </c>
      <c r="D257" s="23"/>
      <c r="E257" s="23">
        <f t="shared" si="8"/>
        <v>2473</v>
      </c>
    </row>
    <row r="258" spans="1:5" ht="12.75" customHeight="1">
      <c r="A258" s="53" t="s">
        <v>118</v>
      </c>
      <c r="B258" s="23">
        <v>1509.1</v>
      </c>
      <c r="C258" s="23"/>
      <c r="D258" s="23"/>
      <c r="E258" s="23">
        <f>B258+C258+D258</f>
        <v>1509.1</v>
      </c>
    </row>
    <row r="259" spans="1:5" ht="12.75" customHeight="1">
      <c r="A259" s="62" t="s">
        <v>200</v>
      </c>
      <c r="B259" s="57"/>
      <c r="C259" s="57">
        <f>752.5+254.7</f>
        <v>1007.2</v>
      </c>
      <c r="D259" s="57"/>
      <c r="E259" s="57">
        <f>B259+C259+D259</f>
        <v>1007.2</v>
      </c>
    </row>
    <row r="260" spans="1:5" ht="12.75" customHeight="1">
      <c r="A260" s="64" t="s">
        <v>117</v>
      </c>
      <c r="B260" s="65">
        <v>967.3</v>
      </c>
      <c r="C260" s="65"/>
      <c r="D260" s="63"/>
      <c r="E260" s="69">
        <f t="shared" si="8"/>
        <v>967.3</v>
      </c>
    </row>
    <row r="261" spans="1:5" ht="12.75" customHeight="1">
      <c r="A261" s="8" t="s">
        <v>140</v>
      </c>
      <c r="B261" s="23">
        <v>16.2</v>
      </c>
      <c r="C261" s="23"/>
      <c r="D261" s="23"/>
      <c r="E261" s="23">
        <f t="shared" si="8"/>
        <v>16.2</v>
      </c>
    </row>
    <row r="262" spans="1:5" ht="12.75" customHeight="1">
      <c r="A262" s="4" t="s">
        <v>50</v>
      </c>
      <c r="B262" s="23">
        <v>27680</v>
      </c>
      <c r="C262" s="23"/>
      <c r="D262" s="23"/>
      <c r="E262" s="23">
        <f>B262+C262+D262</f>
        <v>27680</v>
      </c>
    </row>
    <row r="263" spans="1:5" ht="12.75" customHeight="1">
      <c r="A263" s="6" t="s">
        <v>41</v>
      </c>
      <c r="B263" s="28">
        <f>SUM(B265:B268)</f>
        <v>9327</v>
      </c>
      <c r="C263" s="28">
        <f>SUM(C265:C268)</f>
        <v>7307.6</v>
      </c>
      <c r="D263" s="28"/>
      <c r="E263" s="28">
        <f t="shared" si="8"/>
        <v>16634.6</v>
      </c>
    </row>
    <row r="264" spans="1:5" ht="10.5" customHeight="1">
      <c r="A264" s="3" t="s">
        <v>2</v>
      </c>
      <c r="B264" s="23"/>
      <c r="C264" s="23"/>
      <c r="D264" s="23"/>
      <c r="E264" s="23"/>
    </row>
    <row r="265" spans="1:5" ht="12.75" customHeight="1">
      <c r="A265" s="4" t="s">
        <v>58</v>
      </c>
      <c r="B265" s="23">
        <v>1800</v>
      </c>
      <c r="C265" s="23"/>
      <c r="D265" s="23"/>
      <c r="E265" s="23">
        <f>B265+C265</f>
        <v>1800</v>
      </c>
    </row>
    <row r="266" spans="1:5" ht="12.75" customHeight="1">
      <c r="A266" s="4" t="s">
        <v>47</v>
      </c>
      <c r="B266" s="23">
        <v>30</v>
      </c>
      <c r="C266" s="23"/>
      <c r="D266" s="23"/>
      <c r="E266" s="23">
        <f>B266+C266</f>
        <v>30</v>
      </c>
    </row>
    <row r="267" spans="1:5" ht="12.75" customHeight="1">
      <c r="A267" s="5" t="s">
        <v>81</v>
      </c>
      <c r="B267" s="26">
        <v>7160</v>
      </c>
      <c r="C267" s="26"/>
      <c r="D267" s="26"/>
      <c r="E267" s="23">
        <f>B267+C267</f>
        <v>7160</v>
      </c>
    </row>
    <row r="268" spans="1:5" ht="12.75" customHeight="1">
      <c r="A268" s="5" t="s">
        <v>164</v>
      </c>
      <c r="B268" s="23">
        <v>337</v>
      </c>
      <c r="C268" s="23">
        <v>7307.6</v>
      </c>
      <c r="D268" s="23"/>
      <c r="E268" s="23">
        <f>B268+C268</f>
        <v>7644.6</v>
      </c>
    </row>
    <row r="269" spans="1:5" ht="16.5" customHeight="1">
      <c r="A269" s="12" t="s">
        <v>131</v>
      </c>
      <c r="B269" s="22">
        <f>B270+B277</f>
        <v>74127.6</v>
      </c>
      <c r="C269" s="22">
        <f>C270+C277</f>
        <v>3000</v>
      </c>
      <c r="D269" s="22">
        <f>D270+D277</f>
        <v>0</v>
      </c>
      <c r="E269" s="22">
        <f>E270+E277</f>
        <v>77127.6</v>
      </c>
    </row>
    <row r="270" spans="1:5" ht="12.75" customHeight="1">
      <c r="A270" s="6" t="s">
        <v>40</v>
      </c>
      <c r="B270" s="28">
        <f>SUM(B272:B276)</f>
        <v>43489.6</v>
      </c>
      <c r="C270" s="28">
        <f>SUM(C272:C276)</f>
        <v>0</v>
      </c>
      <c r="D270" s="28">
        <f>SUM(D272:D276)</f>
        <v>0</v>
      </c>
      <c r="E270" s="28">
        <f>B270+C270+D270</f>
        <v>43489.6</v>
      </c>
    </row>
    <row r="271" spans="1:5" ht="10.5" customHeight="1">
      <c r="A271" s="3" t="s">
        <v>2</v>
      </c>
      <c r="B271" s="23"/>
      <c r="C271" s="23"/>
      <c r="D271" s="23"/>
      <c r="E271" s="22"/>
    </row>
    <row r="272" spans="1:5" ht="12.75" customHeight="1">
      <c r="A272" s="4" t="s">
        <v>11</v>
      </c>
      <c r="B272" s="23">
        <v>3866</v>
      </c>
      <c r="C272" s="23"/>
      <c r="D272" s="23"/>
      <c r="E272" s="23">
        <f>SUM(B272:D272)</f>
        <v>3866</v>
      </c>
    </row>
    <row r="273" spans="1:5" ht="12.75" customHeight="1">
      <c r="A273" s="4" t="s">
        <v>59</v>
      </c>
      <c r="B273" s="23">
        <v>481</v>
      </c>
      <c r="C273" s="23"/>
      <c r="D273" s="23"/>
      <c r="E273" s="23">
        <f>SUM(B273:D273)</f>
        <v>481</v>
      </c>
    </row>
    <row r="274" spans="1:5" ht="12.75" customHeight="1">
      <c r="A274" s="4" t="s">
        <v>90</v>
      </c>
      <c r="B274" s="23">
        <v>32000</v>
      </c>
      <c r="C274" s="23"/>
      <c r="D274" s="23"/>
      <c r="E274" s="23">
        <f>B274+C274</f>
        <v>32000</v>
      </c>
    </row>
    <row r="275" spans="1:5" ht="12.75" customHeight="1">
      <c r="A275" s="4" t="s">
        <v>165</v>
      </c>
      <c r="B275" s="23">
        <v>2.6</v>
      </c>
      <c r="C275" s="23"/>
      <c r="D275" s="23"/>
      <c r="E275" s="23">
        <f>B275+C275</f>
        <v>2.6</v>
      </c>
    </row>
    <row r="276" spans="1:5" ht="12.75" customHeight="1">
      <c r="A276" s="4" t="s">
        <v>50</v>
      </c>
      <c r="B276" s="23">
        <v>7140</v>
      </c>
      <c r="C276" s="23"/>
      <c r="D276" s="23"/>
      <c r="E276" s="23">
        <f>SUM(B276:D276)</f>
        <v>7140</v>
      </c>
    </row>
    <row r="277" spans="1:5" ht="12.75" customHeight="1">
      <c r="A277" s="6" t="s">
        <v>41</v>
      </c>
      <c r="B277" s="28">
        <f>SUM(B279:B283)</f>
        <v>30638</v>
      </c>
      <c r="C277" s="28">
        <f>SUM(C279:C283)</f>
        <v>3000</v>
      </c>
      <c r="D277" s="28">
        <f>SUM(D279:D283)</f>
        <v>0</v>
      </c>
      <c r="E277" s="28">
        <f>B277+C277+D277</f>
        <v>33638</v>
      </c>
    </row>
    <row r="278" spans="1:5" ht="10.5" customHeight="1">
      <c r="A278" s="3" t="s">
        <v>2</v>
      </c>
      <c r="B278" s="23"/>
      <c r="C278" s="23"/>
      <c r="D278" s="23"/>
      <c r="E278" s="23"/>
    </row>
    <row r="279" spans="1:5" ht="12.75" customHeight="1">
      <c r="A279" s="5" t="s">
        <v>90</v>
      </c>
      <c r="B279" s="23">
        <v>13000</v>
      </c>
      <c r="C279" s="23"/>
      <c r="D279" s="23"/>
      <c r="E279" s="23">
        <f>B279+C279</f>
        <v>13000</v>
      </c>
    </row>
    <row r="280" spans="1:5" ht="24.75" customHeight="1">
      <c r="A280" s="70" t="s">
        <v>214</v>
      </c>
      <c r="B280" s="23">
        <v>1000</v>
      </c>
      <c r="C280" s="23">
        <v>3000</v>
      </c>
      <c r="D280" s="23"/>
      <c r="E280" s="23">
        <f>SUM(B280:D280)</f>
        <v>4000</v>
      </c>
    </row>
    <row r="281" spans="1:5" ht="12.75" customHeight="1">
      <c r="A281" s="5" t="s">
        <v>113</v>
      </c>
      <c r="B281" s="23">
        <v>6000</v>
      </c>
      <c r="C281" s="23"/>
      <c r="D281" s="23"/>
      <c r="E281" s="23">
        <f>SUM(B281:D281)</f>
        <v>6000</v>
      </c>
    </row>
    <row r="282" spans="1:5" ht="12.75" customHeight="1">
      <c r="A282" s="5" t="s">
        <v>47</v>
      </c>
      <c r="B282" s="23">
        <v>2638</v>
      </c>
      <c r="C282" s="23"/>
      <c r="D282" s="23"/>
      <c r="E282" s="23">
        <f>SUM(B282:D282)</f>
        <v>2638</v>
      </c>
    </row>
    <row r="283" spans="1:5" ht="12.75" customHeight="1">
      <c r="A283" s="4" t="s">
        <v>50</v>
      </c>
      <c r="B283" s="23">
        <v>8000</v>
      </c>
      <c r="C283" s="23"/>
      <c r="D283" s="23"/>
      <c r="E283" s="23">
        <f>SUM(B283:D283)</f>
        <v>8000</v>
      </c>
    </row>
    <row r="284" spans="1:5" ht="18.75" customHeight="1">
      <c r="A284" s="2" t="s">
        <v>132</v>
      </c>
      <c r="B284" s="22">
        <f>B285+B288</f>
        <v>5705</v>
      </c>
      <c r="C284" s="22">
        <f>C285+C288</f>
        <v>0</v>
      </c>
      <c r="D284" s="22">
        <f>D285+D288</f>
        <v>0</v>
      </c>
      <c r="E284" s="22">
        <f>E285+E288</f>
        <v>5705</v>
      </c>
    </row>
    <row r="285" spans="1:5" ht="15" customHeight="1">
      <c r="A285" s="6" t="s">
        <v>40</v>
      </c>
      <c r="B285" s="28">
        <f>SUM(B287:B287)</f>
        <v>3025</v>
      </c>
      <c r="C285" s="28">
        <f>SUM(C287:C287)</f>
        <v>0</v>
      </c>
      <c r="D285" s="28">
        <f>SUM(D287:D287)</f>
        <v>0</v>
      </c>
      <c r="E285" s="28">
        <f>B285+C285+D285</f>
        <v>3025</v>
      </c>
    </row>
    <row r="286" spans="1:5" ht="10.5" customHeight="1">
      <c r="A286" s="3" t="s">
        <v>2</v>
      </c>
      <c r="B286" s="23"/>
      <c r="C286" s="23"/>
      <c r="D286" s="23"/>
      <c r="E286" s="22"/>
    </row>
    <row r="287" spans="1:5" ht="12.75" customHeight="1">
      <c r="A287" s="4" t="s">
        <v>11</v>
      </c>
      <c r="B287" s="23">
        <v>3025</v>
      </c>
      <c r="C287" s="23"/>
      <c r="D287" s="23"/>
      <c r="E287" s="23">
        <f>B287+C287+D287</f>
        <v>3025</v>
      </c>
    </row>
    <row r="288" spans="1:5" ht="15" customHeight="1">
      <c r="A288" s="6" t="s">
        <v>41</v>
      </c>
      <c r="B288" s="28">
        <f>SUM(B290:B290)</f>
        <v>2680</v>
      </c>
      <c r="C288" s="28">
        <f>SUM(C290:C290)</f>
        <v>0</v>
      </c>
      <c r="D288" s="28">
        <f>SUM(D290:D290)</f>
        <v>0</v>
      </c>
      <c r="E288" s="28">
        <f>B288+C288+D288</f>
        <v>2680</v>
      </c>
    </row>
    <row r="289" spans="1:5" ht="10.5" customHeight="1">
      <c r="A289" s="3" t="s">
        <v>2</v>
      </c>
      <c r="B289" s="23"/>
      <c r="C289" s="23"/>
      <c r="D289" s="23"/>
      <c r="E289" s="23"/>
    </row>
    <row r="290" spans="1:5" ht="12.75" customHeight="1">
      <c r="A290" s="5" t="s">
        <v>47</v>
      </c>
      <c r="B290" s="23">
        <v>2680</v>
      </c>
      <c r="C290" s="23"/>
      <c r="D290" s="23"/>
      <c r="E290" s="23">
        <f>B290+C290+D290</f>
        <v>2680</v>
      </c>
    </row>
    <row r="291" spans="1:5" ht="18.75" customHeight="1">
      <c r="A291" s="2" t="s">
        <v>25</v>
      </c>
      <c r="B291" s="22">
        <f>B292</f>
        <v>68006.20000000001</v>
      </c>
      <c r="C291" s="22">
        <f>C292</f>
        <v>-11450</v>
      </c>
      <c r="D291" s="22">
        <f>D292</f>
        <v>0</v>
      </c>
      <c r="E291" s="22">
        <f>E292</f>
        <v>56556.20000000001</v>
      </c>
    </row>
    <row r="292" spans="1:5" ht="15" customHeight="1">
      <c r="A292" s="6" t="s">
        <v>40</v>
      </c>
      <c r="B292" s="28">
        <f>B294+B300+B299+B298</f>
        <v>68006.20000000001</v>
      </c>
      <c r="C292" s="28">
        <f>C294+C300+C299+C298</f>
        <v>-11450</v>
      </c>
      <c r="D292" s="28">
        <f>D294+D300+D299+D298</f>
        <v>0</v>
      </c>
      <c r="E292" s="28">
        <f>B292+C292+D292</f>
        <v>56556.20000000001</v>
      </c>
    </row>
    <row r="293" spans="1:5" ht="10.5" customHeight="1">
      <c r="A293" s="3" t="s">
        <v>2</v>
      </c>
      <c r="B293" s="22"/>
      <c r="C293" s="22"/>
      <c r="D293" s="22"/>
      <c r="E293" s="22"/>
    </row>
    <row r="294" spans="1:5" ht="12.75" customHeight="1">
      <c r="A294" s="10" t="s">
        <v>39</v>
      </c>
      <c r="B294" s="23">
        <f>B296+B297</f>
        <v>22301.8</v>
      </c>
      <c r="C294" s="23">
        <f>C296+C297</f>
        <v>-11450</v>
      </c>
      <c r="D294" s="23"/>
      <c r="E294" s="23">
        <f>B294+C294+D294</f>
        <v>10851.8</v>
      </c>
    </row>
    <row r="295" spans="1:5" ht="12.75" customHeight="1">
      <c r="A295" s="10" t="s">
        <v>168</v>
      </c>
      <c r="B295" s="23"/>
      <c r="C295" s="23"/>
      <c r="D295" s="23"/>
      <c r="E295" s="23"/>
    </row>
    <row r="296" spans="1:5" ht="12.75" customHeight="1">
      <c r="A296" s="4" t="s">
        <v>91</v>
      </c>
      <c r="B296" s="23">
        <v>3900</v>
      </c>
      <c r="C296" s="23"/>
      <c r="D296" s="23"/>
      <c r="E296" s="23">
        <f>B296+C296</f>
        <v>3900</v>
      </c>
    </row>
    <row r="297" spans="1:5" ht="12.75" customHeight="1">
      <c r="A297" s="4" t="s">
        <v>169</v>
      </c>
      <c r="B297" s="23">
        <v>18401.8</v>
      </c>
      <c r="C297" s="23">
        <f>-4770-3000-3680</f>
        <v>-11450</v>
      </c>
      <c r="D297" s="23"/>
      <c r="E297" s="23">
        <f>B297+C297+D297</f>
        <v>6951.799999999999</v>
      </c>
    </row>
    <row r="298" spans="1:5" ht="12.75" customHeight="1">
      <c r="A298" s="4" t="s">
        <v>177</v>
      </c>
      <c r="B298" s="23">
        <v>1161</v>
      </c>
      <c r="C298" s="23"/>
      <c r="D298" s="23"/>
      <c r="E298" s="23">
        <f>SUM(B298:D298)</f>
        <v>1161</v>
      </c>
    </row>
    <row r="299" spans="1:5" ht="12.75" customHeight="1">
      <c r="A299" s="4" t="s">
        <v>130</v>
      </c>
      <c r="B299" s="23">
        <v>24543.4</v>
      </c>
      <c r="C299" s="23"/>
      <c r="D299" s="23"/>
      <c r="E299" s="23">
        <f>B299+C299</f>
        <v>24543.4</v>
      </c>
    </row>
    <row r="300" spans="1:5" ht="12.75" customHeight="1">
      <c r="A300" s="4" t="s">
        <v>11</v>
      </c>
      <c r="B300" s="23">
        <v>20000</v>
      </c>
      <c r="C300" s="23"/>
      <c r="D300" s="23"/>
      <c r="E300" s="23">
        <f>B300+C300</f>
        <v>20000</v>
      </c>
    </row>
    <row r="301" spans="1:5" ht="19.5" customHeight="1">
      <c r="A301" s="2" t="s">
        <v>99</v>
      </c>
      <c r="B301" s="22">
        <f>B303+B304</f>
        <v>631391.9</v>
      </c>
      <c r="C301" s="22">
        <f>C303+C304</f>
        <v>13234.8</v>
      </c>
      <c r="D301" s="22">
        <f>D303+D304</f>
        <v>0</v>
      </c>
      <c r="E301" s="22">
        <f>B301+C301+D301</f>
        <v>644626.7000000001</v>
      </c>
    </row>
    <row r="302" spans="1:5" ht="10.5" customHeight="1">
      <c r="A302" s="8" t="s">
        <v>2</v>
      </c>
      <c r="B302" s="22"/>
      <c r="C302" s="22"/>
      <c r="D302" s="22"/>
      <c r="E302" s="22"/>
    </row>
    <row r="303" spans="1:5" ht="12.75" customHeight="1">
      <c r="A303" s="2" t="s">
        <v>40</v>
      </c>
      <c r="B303" s="22">
        <f>B317+B333+B337+B328+B329+B321</f>
        <v>23562</v>
      </c>
      <c r="C303" s="22">
        <f>C317+C333+C337+C328+C329+C321</f>
        <v>649.4</v>
      </c>
      <c r="D303" s="22">
        <f>D317+D333+D337+D328+D329+D321</f>
        <v>0</v>
      </c>
      <c r="E303" s="22">
        <f>B303+C303+D303</f>
        <v>24211.4</v>
      </c>
    </row>
    <row r="304" spans="1:5" ht="12.75" customHeight="1">
      <c r="A304" s="2" t="s">
        <v>41</v>
      </c>
      <c r="B304" s="22">
        <f>B306+B307+B310+B311+B315+B316+B319+B324+B331+B335-B303+B340</f>
        <v>607829.9</v>
      </c>
      <c r="C304" s="22">
        <f>C306+C307+C310+C311+C315+C316+C319+C324+C331+C335-C303+C340</f>
        <v>12585.4</v>
      </c>
      <c r="D304" s="22">
        <f>D306+D307+D310+D311+D315+D316+D319+D324+D331+D335-D303+D340</f>
        <v>0</v>
      </c>
      <c r="E304" s="22">
        <f>B304+C304+D304</f>
        <v>620415.3</v>
      </c>
    </row>
    <row r="305" spans="1:5" ht="12.75" customHeight="1">
      <c r="A305" s="10" t="s">
        <v>52</v>
      </c>
      <c r="B305" s="22"/>
      <c r="C305" s="22"/>
      <c r="D305" s="22"/>
      <c r="E305" s="22"/>
    </row>
    <row r="306" spans="1:5" ht="12.75" customHeight="1">
      <c r="A306" s="8" t="s">
        <v>92</v>
      </c>
      <c r="B306" s="25">
        <v>2000</v>
      </c>
      <c r="C306" s="22"/>
      <c r="D306" s="22"/>
      <c r="E306" s="23">
        <f>B306+C306</f>
        <v>2000</v>
      </c>
    </row>
    <row r="307" spans="1:5" ht="12.75" customHeight="1">
      <c r="A307" s="8" t="s">
        <v>184</v>
      </c>
      <c r="B307" s="25">
        <f>B308+B309</f>
        <v>7632.2</v>
      </c>
      <c r="C307" s="22"/>
      <c r="D307" s="25"/>
      <c r="E307" s="23">
        <f>B307+C307+D307</f>
        <v>7632.2</v>
      </c>
    </row>
    <row r="308" spans="1:5" ht="12.75" customHeight="1">
      <c r="A308" s="8" t="s">
        <v>183</v>
      </c>
      <c r="B308" s="25">
        <v>7000</v>
      </c>
      <c r="C308" s="22"/>
      <c r="D308" s="22"/>
      <c r="E308" s="23">
        <f>SUM(B308:D308)</f>
        <v>7000</v>
      </c>
    </row>
    <row r="309" spans="1:5" ht="12.75" customHeight="1">
      <c r="A309" s="8" t="s">
        <v>178</v>
      </c>
      <c r="B309" s="25">
        <v>632.2</v>
      </c>
      <c r="C309" s="22"/>
      <c r="D309" s="25"/>
      <c r="E309" s="23">
        <f>SUM(B309:D309)</f>
        <v>632.2</v>
      </c>
    </row>
    <row r="310" spans="1:5" ht="12.75" customHeight="1">
      <c r="A310" s="8" t="s">
        <v>173</v>
      </c>
      <c r="B310" s="25">
        <v>10000</v>
      </c>
      <c r="C310" s="25"/>
      <c r="D310" s="25"/>
      <c r="E310" s="23">
        <f>B310+C310</f>
        <v>10000</v>
      </c>
    </row>
    <row r="311" spans="1:5" ht="12.75" customHeight="1">
      <c r="A311" s="8" t="s">
        <v>53</v>
      </c>
      <c r="B311" s="25">
        <f>SUM(B312:B314)</f>
        <v>215307.2</v>
      </c>
      <c r="C311" s="25"/>
      <c r="D311" s="25"/>
      <c r="E311" s="23">
        <f>B311+C311+D311</f>
        <v>215307.2</v>
      </c>
    </row>
    <row r="312" spans="1:5" ht="12.75" customHeight="1">
      <c r="A312" s="59" t="s">
        <v>179</v>
      </c>
      <c r="B312" s="60">
        <v>214229</v>
      </c>
      <c r="C312" s="60"/>
      <c r="D312" s="60"/>
      <c r="E312" s="57">
        <f>B312+C312</f>
        <v>214229</v>
      </c>
    </row>
    <row r="313" spans="1:5" ht="12.75" customHeight="1">
      <c r="A313" s="67" t="s">
        <v>180</v>
      </c>
      <c r="B313" s="68">
        <v>200</v>
      </c>
      <c r="C313" s="68"/>
      <c r="D313" s="66"/>
      <c r="E313" s="69">
        <f>B313+C313</f>
        <v>200</v>
      </c>
    </row>
    <row r="314" spans="1:5" ht="12.75" customHeight="1">
      <c r="A314" s="8" t="s">
        <v>178</v>
      </c>
      <c r="B314" s="25">
        <v>878.2</v>
      </c>
      <c r="C314" s="25"/>
      <c r="D314" s="25"/>
      <c r="E314" s="23">
        <f>SUM(B314:D314)</f>
        <v>878.2</v>
      </c>
    </row>
    <row r="315" spans="1:5" ht="12.75" customHeight="1">
      <c r="A315" s="8" t="s">
        <v>93</v>
      </c>
      <c r="B315" s="25">
        <v>300</v>
      </c>
      <c r="C315" s="25"/>
      <c r="D315" s="25"/>
      <c r="E315" s="23">
        <f>B315+C315</f>
        <v>300</v>
      </c>
    </row>
    <row r="316" spans="1:5" ht="12.75" customHeight="1">
      <c r="A316" s="8" t="s">
        <v>182</v>
      </c>
      <c r="B316" s="25">
        <f>B317+B318</f>
        <v>1680</v>
      </c>
      <c r="C316" s="25"/>
      <c r="D316" s="25"/>
      <c r="E316" s="23">
        <f>B316+C316+D316</f>
        <v>1680</v>
      </c>
    </row>
    <row r="317" spans="1:5" ht="12.75" customHeight="1">
      <c r="A317" s="8" t="s">
        <v>181</v>
      </c>
      <c r="B317" s="25">
        <v>930</v>
      </c>
      <c r="C317" s="25">
        <v>750</v>
      </c>
      <c r="D317" s="25"/>
      <c r="E317" s="23">
        <f>B317+C317</f>
        <v>1680</v>
      </c>
    </row>
    <row r="318" spans="1:5" ht="12.75" customHeight="1">
      <c r="A318" s="8" t="s">
        <v>178</v>
      </c>
      <c r="B318" s="25">
        <v>750</v>
      </c>
      <c r="C318" s="25">
        <v>-750</v>
      </c>
      <c r="D318" s="25"/>
      <c r="E318" s="23">
        <f>SUM(B318:D318)</f>
        <v>0</v>
      </c>
    </row>
    <row r="319" spans="1:5" ht="12.75" customHeight="1">
      <c r="A319" s="8" t="s">
        <v>54</v>
      </c>
      <c r="B319" s="25">
        <f>SUM(B320:B323)</f>
        <v>86882.3</v>
      </c>
      <c r="C319" s="25">
        <v>3680</v>
      </c>
      <c r="D319" s="25"/>
      <c r="E319" s="23">
        <f aca="true" t="shared" si="9" ref="E319:E330">B319+C319+D319</f>
        <v>90562.3</v>
      </c>
    </row>
    <row r="320" spans="1:5" ht="12.75" customHeight="1">
      <c r="A320" s="8" t="s">
        <v>170</v>
      </c>
      <c r="B320" s="25">
        <v>72906.8</v>
      </c>
      <c r="C320" s="25">
        <f>180+3500</f>
        <v>3680</v>
      </c>
      <c r="D320" s="25"/>
      <c r="E320" s="23">
        <f t="shared" si="9"/>
        <v>76586.8</v>
      </c>
    </row>
    <row r="321" spans="1:5" ht="12.75" customHeight="1">
      <c r="A321" s="8" t="s">
        <v>96</v>
      </c>
      <c r="B321" s="25">
        <v>2646</v>
      </c>
      <c r="C321" s="25"/>
      <c r="D321" s="25"/>
      <c r="E321" s="23">
        <f t="shared" si="9"/>
        <v>2646</v>
      </c>
    </row>
    <row r="322" spans="1:5" ht="12.75" customHeight="1">
      <c r="A322" s="8" t="s">
        <v>95</v>
      </c>
      <c r="B322" s="25">
        <v>7500</v>
      </c>
      <c r="C322" s="25"/>
      <c r="D322" s="25"/>
      <c r="E322" s="23">
        <f t="shared" si="9"/>
        <v>7500</v>
      </c>
    </row>
    <row r="323" spans="1:5" ht="12.75" customHeight="1">
      <c r="A323" s="8" t="s">
        <v>171</v>
      </c>
      <c r="B323" s="25">
        <v>3829.5</v>
      </c>
      <c r="C323" s="25"/>
      <c r="D323" s="25"/>
      <c r="E323" s="23">
        <f t="shared" si="9"/>
        <v>3829.5</v>
      </c>
    </row>
    <row r="324" spans="1:5" ht="12.75" customHeight="1">
      <c r="A324" s="8" t="s">
        <v>55</v>
      </c>
      <c r="B324" s="25">
        <f>SUM(B325:B330)</f>
        <v>176577.59999999998</v>
      </c>
      <c r="C324" s="25">
        <v>9554.8</v>
      </c>
      <c r="D324" s="25"/>
      <c r="E324" s="23">
        <f t="shared" si="9"/>
        <v>186132.39999999997</v>
      </c>
    </row>
    <row r="325" spans="1:5" ht="12.75" customHeight="1">
      <c r="A325" s="8" t="s">
        <v>172</v>
      </c>
      <c r="B325" s="25">
        <v>92235.4</v>
      </c>
      <c r="C325" s="25"/>
      <c r="D325" s="25"/>
      <c r="E325" s="23">
        <f t="shared" si="9"/>
        <v>92235.4</v>
      </c>
    </row>
    <row r="326" spans="1:5" ht="12.75" customHeight="1">
      <c r="A326" s="8" t="s">
        <v>107</v>
      </c>
      <c r="B326" s="25">
        <v>40904.4</v>
      </c>
      <c r="C326" s="25"/>
      <c r="D326" s="25"/>
      <c r="E326" s="23">
        <f t="shared" si="9"/>
        <v>40904.4</v>
      </c>
    </row>
    <row r="327" spans="1:5" ht="12.75" customHeight="1">
      <c r="A327" s="8" t="s">
        <v>108</v>
      </c>
      <c r="B327" s="25">
        <v>24165.9</v>
      </c>
      <c r="C327" s="25"/>
      <c r="D327" s="25"/>
      <c r="E327" s="23">
        <f t="shared" si="9"/>
        <v>24165.9</v>
      </c>
    </row>
    <row r="328" spans="1:5" ht="12.75" customHeight="1">
      <c r="A328" s="8" t="s">
        <v>134</v>
      </c>
      <c r="B328" s="25">
        <v>360</v>
      </c>
      <c r="C328" s="25"/>
      <c r="D328" s="25"/>
      <c r="E328" s="23">
        <f t="shared" si="9"/>
        <v>360</v>
      </c>
    </row>
    <row r="329" spans="1:5" ht="12.75" customHeight="1">
      <c r="A329" s="8" t="s">
        <v>133</v>
      </c>
      <c r="B329" s="25">
        <v>1201</v>
      </c>
      <c r="C329" s="25"/>
      <c r="D329" s="25"/>
      <c r="E329" s="23">
        <f t="shared" si="9"/>
        <v>1201</v>
      </c>
    </row>
    <row r="330" spans="1:5" ht="12.75" customHeight="1">
      <c r="A330" s="8" t="s">
        <v>171</v>
      </c>
      <c r="B330" s="25">
        <v>17710.9</v>
      </c>
      <c r="C330" s="25">
        <v>9554.8</v>
      </c>
      <c r="D330" s="25"/>
      <c r="E330" s="23">
        <f t="shared" si="9"/>
        <v>27265.7</v>
      </c>
    </row>
    <row r="331" spans="1:5" ht="12.75" customHeight="1">
      <c r="A331" s="8" t="s">
        <v>48</v>
      </c>
      <c r="B331" s="25">
        <f>SUM(B332:B334)</f>
        <v>10350.4</v>
      </c>
      <c r="C331" s="25"/>
      <c r="D331" s="25"/>
      <c r="E331" s="23">
        <f>B331+C331+D331</f>
        <v>10350.4</v>
      </c>
    </row>
    <row r="332" spans="1:5" ht="12.75" customHeight="1">
      <c r="A332" s="8" t="s">
        <v>170</v>
      </c>
      <c r="B332" s="25">
        <v>8796</v>
      </c>
      <c r="C332" s="25">
        <v>580</v>
      </c>
      <c r="D332" s="25"/>
      <c r="E332" s="23">
        <f>B332+C332</f>
        <v>9376</v>
      </c>
    </row>
    <row r="333" spans="1:5" ht="12.75" customHeight="1">
      <c r="A333" s="8" t="s">
        <v>96</v>
      </c>
      <c r="B333" s="25">
        <v>1075</v>
      </c>
      <c r="C333" s="25">
        <v>-100.6</v>
      </c>
      <c r="D333" s="25"/>
      <c r="E333" s="23">
        <f>B333+C333</f>
        <v>974.4</v>
      </c>
    </row>
    <row r="334" spans="1:5" ht="12.75" customHeight="1">
      <c r="A334" s="8" t="s">
        <v>171</v>
      </c>
      <c r="B334" s="25">
        <v>479.4</v>
      </c>
      <c r="C334" s="25">
        <v>-479.4</v>
      </c>
      <c r="D334" s="25"/>
      <c r="E334" s="23">
        <f>B334+C334+D334</f>
        <v>0</v>
      </c>
    </row>
    <row r="335" spans="1:5" ht="12.75" customHeight="1">
      <c r="A335" s="8" t="s">
        <v>46</v>
      </c>
      <c r="B335" s="25">
        <f>SUM(B336:B339)</f>
        <v>120408.2</v>
      </c>
      <c r="C335" s="25"/>
      <c r="D335" s="25"/>
      <c r="E335" s="23">
        <f>B335+C335+D335</f>
        <v>120408.2</v>
      </c>
    </row>
    <row r="336" spans="1:5" ht="12.75" customHeight="1">
      <c r="A336" s="8" t="s">
        <v>170</v>
      </c>
      <c r="B336" s="25">
        <v>95094.5</v>
      </c>
      <c r="C336" s="25"/>
      <c r="D336" s="25"/>
      <c r="E336" s="23">
        <f>B336+C336+D336</f>
        <v>95094.5</v>
      </c>
    </row>
    <row r="337" spans="1:5" ht="12.75" customHeight="1">
      <c r="A337" s="8" t="s">
        <v>96</v>
      </c>
      <c r="B337" s="25">
        <v>17350</v>
      </c>
      <c r="C337" s="25"/>
      <c r="D337" s="25"/>
      <c r="E337" s="23">
        <f>B337+C337</f>
        <v>17350</v>
      </c>
    </row>
    <row r="338" spans="1:5" ht="12.75" customHeight="1">
      <c r="A338" s="8" t="s">
        <v>97</v>
      </c>
      <c r="B338" s="25">
        <v>5000</v>
      </c>
      <c r="C338" s="25"/>
      <c r="D338" s="25"/>
      <c r="E338" s="23">
        <f>B338+C338</f>
        <v>5000</v>
      </c>
    </row>
    <row r="339" spans="1:5" ht="12.75" customHeight="1">
      <c r="A339" s="8" t="s">
        <v>171</v>
      </c>
      <c r="B339" s="25">
        <v>2963.7</v>
      </c>
      <c r="C339" s="25"/>
      <c r="D339" s="25"/>
      <c r="E339" s="23">
        <f>B339+C339+D339</f>
        <v>2963.7</v>
      </c>
    </row>
    <row r="340" spans="1:5" ht="12.75" customHeight="1" thickBot="1">
      <c r="A340" s="8" t="s">
        <v>185</v>
      </c>
      <c r="B340" s="25">
        <v>254</v>
      </c>
      <c r="C340" s="25"/>
      <c r="D340" s="25"/>
      <c r="E340" s="23">
        <f>SUM(B340:D340)</f>
        <v>254</v>
      </c>
    </row>
    <row r="341" spans="1:5" ht="21.75" customHeight="1" thickBot="1">
      <c r="A341" s="36" t="s">
        <v>26</v>
      </c>
      <c r="B341" s="46">
        <f>B68+B86+B99+B125+B142+B185+B212+B227+B243+B247+B284+B291+B301+B156+B147+B269+B115</f>
        <v>5973022.6000000015</v>
      </c>
      <c r="C341" s="46">
        <f>C68+C86+C99+C125+C142+C185+C212+C227+C243+C247+C284+C291+C301+C156+C147+C269+C115</f>
        <v>1091236.4000000001</v>
      </c>
      <c r="D341" s="46">
        <f>D68+D86+D99+D125+D142+D185+D212+D227+D243+D247+D284+D291+D301+D156+D147+D269+D115</f>
        <v>0</v>
      </c>
      <c r="E341" s="47">
        <f>E68+E86+E99+E125+E142+E185+E212+E227+E243+E247+E284+E291+E301+E156+E147+E269+E115</f>
        <v>7064259</v>
      </c>
    </row>
    <row r="342" spans="1:5" ht="12" customHeight="1">
      <c r="A342" s="41" t="s">
        <v>2</v>
      </c>
      <c r="B342" s="48"/>
      <c r="C342" s="48"/>
      <c r="D342" s="48"/>
      <c r="E342" s="58"/>
    </row>
    <row r="343" spans="1:5" ht="15" customHeight="1">
      <c r="A343" s="41" t="s">
        <v>40</v>
      </c>
      <c r="B343" s="48">
        <f>B69+B87+B100+B126+B143+B157+B186+B213+B228+B243+B248+B285+B292+B303+B148+B270+B116</f>
        <v>4847826.7</v>
      </c>
      <c r="C343" s="48">
        <f>C69+C87+C100+C126+C143+C157+C186+C213+C228+C243+C248+C285+C292+C303+C148+C270+C116</f>
        <v>1025025.7</v>
      </c>
      <c r="D343" s="48">
        <f>D69+D87+D100+D126+D143+D157+D186+D213+D228+D243+D248+D285+D292+D303+D148+D270+D116</f>
        <v>0</v>
      </c>
      <c r="E343" s="58">
        <f>E69+E87+E100+E126+E143+E157+E186+E213+E228+E243+E248+E285+E292+E303+E148+E270+E116</f>
        <v>5872852.400000001</v>
      </c>
    </row>
    <row r="344" spans="1:5" ht="15" customHeight="1" thickBot="1">
      <c r="A344" s="41" t="s">
        <v>41</v>
      </c>
      <c r="B344" s="48">
        <f>B106+B135+B176+B208+B222+B288+B304+B152+B263+B81+B277+B238+B122</f>
        <v>1125195.9</v>
      </c>
      <c r="C344" s="48">
        <f>C106+C135+C176+C208+C222+C288+C304+C152+C263+C81+C277+C238+C122</f>
        <v>66210.7</v>
      </c>
      <c r="D344" s="48">
        <f>D106+D135+D176+D208+D222+D288+D304+D152+D263+D81+D277+D238+D122</f>
        <v>0</v>
      </c>
      <c r="E344" s="58">
        <f>B344+C344+D344</f>
        <v>1191406.5999999999</v>
      </c>
    </row>
    <row r="345" spans="1:5" ht="19.5" customHeight="1">
      <c r="A345" s="42" t="s">
        <v>57</v>
      </c>
      <c r="B345" s="43">
        <f>B347+B348</f>
        <v>610285.0000000009</v>
      </c>
      <c r="C345" s="43">
        <f>C348+C347</f>
        <v>0</v>
      </c>
      <c r="D345" s="43">
        <f>D348+D347</f>
        <v>0</v>
      </c>
      <c r="E345" s="37">
        <f>B345+C345+D345</f>
        <v>610285.0000000009</v>
      </c>
    </row>
    <row r="346" spans="1:5" ht="9.75" customHeight="1">
      <c r="A346" s="38" t="s">
        <v>2</v>
      </c>
      <c r="B346" s="30"/>
      <c r="C346" s="30"/>
      <c r="D346" s="30"/>
      <c r="E346" s="40"/>
    </row>
    <row r="347" spans="1:5" ht="12.75" customHeight="1">
      <c r="A347" s="38" t="s">
        <v>94</v>
      </c>
      <c r="B347" s="49">
        <v>300000</v>
      </c>
      <c r="C347" s="49"/>
      <c r="D347" s="49"/>
      <c r="E347" s="50">
        <v>300000</v>
      </c>
    </row>
    <row r="348" spans="1:5" ht="12.75" customHeight="1" thickBot="1">
      <c r="A348" s="39" t="s">
        <v>112</v>
      </c>
      <c r="B348" s="51">
        <f>B341-B66-300000</f>
        <v>310285.00000000093</v>
      </c>
      <c r="C348" s="51">
        <f>C341-C66</f>
        <v>0</v>
      </c>
      <c r="D348" s="51">
        <f>D341-D66</f>
        <v>0</v>
      </c>
      <c r="E348" s="52">
        <f>E341-E66-300000</f>
        <v>310285.00000000093</v>
      </c>
    </row>
    <row r="349" spans="1:5" ht="15" customHeight="1">
      <c r="A349" s="15"/>
      <c r="B349" s="32"/>
      <c r="C349" s="31"/>
      <c r="D349" s="31"/>
      <c r="E349" s="32"/>
    </row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spans="1:2" ht="12.75" customHeight="1">
      <c r="A359" s="14"/>
      <c r="B359" s="35"/>
    </row>
    <row r="360" ht="12.75" customHeight="1"/>
    <row r="361" spans="1:2" ht="12.75" customHeight="1">
      <c r="A361" s="14"/>
      <c r="B361" s="35"/>
    </row>
    <row r="362" ht="12.75" customHeight="1"/>
    <row r="363" ht="12.75" customHeight="1">
      <c r="A363" s="34"/>
    </row>
    <row r="364" ht="12.75" customHeight="1">
      <c r="A364" s="34"/>
    </row>
    <row r="365" ht="12.75" customHeight="1">
      <c r="A365" s="34"/>
    </row>
    <row r="366" ht="12.75" customHeight="1">
      <c r="A366" s="34"/>
    </row>
    <row r="367" ht="15" customHeight="1">
      <c r="A367" s="34"/>
    </row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</sheetData>
  <mergeCells count="4">
    <mergeCell ref="A2:E2"/>
    <mergeCell ref="A3:E3"/>
    <mergeCell ref="A7:A8"/>
    <mergeCell ref="A4:E4"/>
  </mergeCells>
  <printOptions horizontalCentered="1"/>
  <pageMargins left="0.3937007874015748" right="0.1968503937007874" top="0.984251968503937" bottom="0.984251968503937" header="0.7086614173228347" footer="0.5118110236220472"/>
  <pageSetup horizontalDpi="600" verticalDpi="600" orientation="portrait" paperSize="9" scale="98" r:id="rId1"/>
  <headerFooter alignWithMargins="0">
    <oddFooter>&amp;CStránka &amp;P</oddFooter>
  </headerFooter>
  <rowBreaks count="6" manualBreakCount="6">
    <brk id="56" max="255" man="1"/>
    <brk id="105" max="255" man="1"/>
    <brk id="155" max="255" man="1"/>
    <brk id="207" max="255" man="1"/>
    <brk id="259" max="5" man="1"/>
    <brk id="3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517</cp:lastModifiedBy>
  <cp:lastPrinted>2006-09-25T10:13:29Z</cp:lastPrinted>
  <dcterms:created xsi:type="dcterms:W3CDTF">1997-01-24T11:07:25Z</dcterms:created>
  <dcterms:modified xsi:type="dcterms:W3CDTF">2006-09-25T10:54:23Z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1246973516</vt:i4>
  </property>
  <property fmtid="{D5CDD505-2E9C-101B-9397-08002B2CF9AE}" pid="3" name="_EmailSubject">
    <vt:lpwstr>Příloha č. 1 ke 4.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-1027124104</vt:i4>
  </property>
  <property fmtid="{D5CDD505-2E9C-101B-9397-08002B2CF9AE}" pid="7" name="_ReviewingToolsShownOnce">
    <vt:lpwstr/>
  </property>
</Properties>
</file>