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Přehled čerpání způsobilých výd" sheetId="1" r:id="rId1"/>
    <sheet name="Soupiska účetních dokladů NN " sheetId="2" r:id="rId2"/>
    <sheet name="Pracovní výkaz 01-11" sheetId="3" r:id="rId3"/>
    <sheet name="Pracovní výkaz 12-10" sheetId="4" r:id="rId4"/>
    <sheet name="Mzdové výdaje 12-10" sheetId="5" r:id="rId5"/>
    <sheet name="Mzdové výdaje 01-11 " sheetId="6" r:id="rId6"/>
    <sheet name="Lis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Jitka Hejlov?</author>
    <author>632</author>
    <author>408</author>
    <author>Iva</author>
  </authors>
  <commentList>
    <comment ref="E116" authorId="0">
      <text>
        <r>
          <rPr>
            <sz val="8"/>
            <rFont val="Tahoma"/>
            <family val="2"/>
          </rPr>
          <t xml:space="preserve">Uveďte podpis pracovníka odpovědného za vyplnění tabulky.
</t>
        </r>
      </text>
    </comment>
    <comment ref="B11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B114" authorId="1">
      <text>
        <r>
          <rPr>
            <sz val="8"/>
            <rFont val="Tahoma"/>
            <family val="2"/>
          </rPr>
          <t xml:space="preserve">16 % nebo 18 %
</t>
        </r>
      </text>
    </comment>
    <comment ref="A111" authorId="2">
      <text>
        <r>
          <rPr>
            <b/>
            <sz val="8"/>
            <rFont val="Tahoma"/>
            <family val="2"/>
          </rPr>
          <t>Celková výše křížového financování - součet položky rozpočtu 3.8 KF a 6.2 Stavební úpravy v rámci KF</t>
        </r>
        <r>
          <rPr>
            <sz val="8"/>
            <rFont val="Tahoma"/>
            <family val="2"/>
          </rPr>
          <t xml:space="preserve">
</t>
        </r>
      </text>
    </comment>
    <comment ref="A107" authorId="2">
      <text>
        <r>
          <rPr>
            <b/>
            <sz val="8"/>
            <rFont val="Tahoma"/>
            <family val="2"/>
          </rPr>
          <t>Úhrn příjmů projektu</t>
        </r>
        <r>
          <rPr>
            <sz val="8"/>
            <rFont val="Tahoma"/>
            <family val="2"/>
          </rPr>
          <t xml:space="preserve">
</t>
        </r>
      </text>
    </comment>
    <comment ref="A104" authorId="2">
      <text>
        <r>
          <rPr>
            <b/>
            <sz val="8"/>
            <rFont val="Tahoma"/>
            <family val="2"/>
          </rPr>
          <t>Úhrn celkových výdajů projektu = způsobilých a nezpůsobilých výdajů</t>
        </r>
        <r>
          <rPr>
            <sz val="8"/>
            <rFont val="Tahoma"/>
            <family val="2"/>
          </rPr>
          <t xml:space="preserve">
</t>
        </r>
      </text>
    </comment>
    <comment ref="A101" authorId="2">
      <text>
        <r>
          <rPr>
            <b/>
            <sz val="8"/>
            <rFont val="Tahoma"/>
            <family val="2"/>
          </rPr>
          <t>Úhrn celkových nezpůsobilých výdajů projektu</t>
        </r>
        <r>
          <rPr>
            <sz val="8"/>
            <rFont val="Tahoma"/>
            <family val="2"/>
          </rPr>
          <t xml:space="preserve">
</t>
        </r>
      </text>
    </comment>
    <comment ref="A100" authorId="2">
      <text>
        <r>
          <rPr>
            <b/>
            <sz val="8"/>
            <rFont val="Tahoma"/>
            <family val="2"/>
          </rPr>
          <t>Úhrn neinvestičních výdajů</t>
        </r>
        <r>
          <rPr>
            <sz val="8"/>
            <rFont val="Tahoma"/>
            <family val="2"/>
          </rPr>
          <t xml:space="preserve">
</t>
        </r>
      </text>
    </comment>
    <comment ref="A99" authorId="2">
      <text>
        <r>
          <rPr>
            <b/>
            <sz val="8"/>
            <rFont val="Tahoma"/>
            <family val="2"/>
          </rPr>
          <t>Úhrn investičních výdajů projektu, tj. KF-investiční, dlouhodobý nehmotný majetek, stavební úpravy v rámci KF</t>
        </r>
        <r>
          <rPr>
            <sz val="8"/>
            <rFont val="Tahoma"/>
            <family val="2"/>
          </rPr>
          <t xml:space="preserve">
</t>
        </r>
      </text>
    </comment>
    <comment ref="A98" authorId="2">
      <text>
        <r>
          <rPr>
            <b/>
            <sz val="8"/>
            <rFont val="Tahoma"/>
            <family val="2"/>
          </rPr>
          <t>Úhrn celkových způsobilých výdajů projektů</t>
        </r>
        <r>
          <rPr>
            <sz val="8"/>
            <rFont val="Tahoma"/>
            <family val="2"/>
          </rPr>
          <t xml:space="preserve">
</t>
        </r>
      </text>
    </comment>
    <comment ref="A97" authorId="3">
      <text>
        <r>
          <rPr>
            <b/>
            <sz val="8"/>
            <rFont val="Tahoma"/>
            <family val="0"/>
          </rPr>
          <t>Uvádí se výše skutečně čerpaných nepřímých výdajů  -  tj. výši finančních prostředků, které byly odvedeny z projektového účtu za účelem financování nepřímých nákladů 
(nikoliv výše NN požadovaná v žádosti o platbu)</t>
        </r>
      </text>
    </comment>
    <comment ref="I23" authorId="2">
      <text>
        <r>
          <rPr>
            <b/>
            <sz val="8"/>
            <rFont val="Tahoma"/>
            <family val="2"/>
          </rPr>
          <t>Doplňte pořadové číslo dokladů, které jsou nárokovány k proplacení u každé rozpočtové položky dle soupisky účetních dokladů (číslo uvedené v prvním sloupci soupisky)</t>
        </r>
        <r>
          <rPr>
            <sz val="8"/>
            <rFont val="Tahoma"/>
            <family val="2"/>
          </rPr>
          <t xml:space="preserve">
</t>
        </r>
      </text>
    </comment>
    <comment ref="H23" authorId="2">
      <text>
        <r>
          <rPr>
            <b/>
            <sz val="8"/>
            <rFont val="Tahoma"/>
            <family val="2"/>
          </rPr>
          <t>Sloupec se automaticky dopočítá jako podíl dosud prokázaných a aktuálně prokazovaných výdajů k platnému rozpočtu</t>
        </r>
        <r>
          <rPr>
            <sz val="8"/>
            <rFont val="Tahoma"/>
            <family val="2"/>
          </rPr>
          <t xml:space="preserve">
</t>
        </r>
      </text>
    </comment>
    <comment ref="G23" authorId="2">
      <text>
        <r>
          <rPr>
            <b/>
            <sz val="8"/>
            <rFont val="Tahoma"/>
            <family val="2"/>
          </rPr>
          <t>Sloupec se automaticky dopočítá jako součet dosud prokázaných výdajů a aktuálně prokazovaných výdajů</t>
        </r>
        <r>
          <rPr>
            <sz val="8"/>
            <rFont val="Tahoma"/>
            <family val="2"/>
          </rPr>
          <t xml:space="preserve">
</t>
        </r>
      </text>
    </comment>
    <comment ref="F23" authorId="2">
      <text>
        <r>
          <rPr>
            <b/>
            <sz val="8"/>
            <rFont val="Tahoma"/>
            <family val="2"/>
          </rPr>
          <t>Sloupec se automaticky dopočítá jako podíl aktuálně prokazovaných výdajů k platnému rozpočtu</t>
        </r>
        <r>
          <rPr>
            <sz val="8"/>
            <rFont val="Tahoma"/>
            <family val="2"/>
          </rPr>
          <t xml:space="preserve">
</t>
        </r>
      </text>
    </comment>
    <comment ref="E23" authorId="2">
      <text>
        <r>
          <rPr>
            <b/>
            <sz val="8"/>
            <rFont val="Tahoma"/>
            <family val="2"/>
          </rPr>
          <t>Uveďte částku způsobilých výdajů u jednotlivých rozpočtových položek dle soupisky účetních dokladů daného monitorovaného období</t>
        </r>
        <r>
          <rPr>
            <sz val="8"/>
            <rFont val="Tahoma"/>
            <family val="2"/>
          </rPr>
          <t xml:space="preserve">
</t>
        </r>
      </text>
    </comment>
    <comment ref="D23" authorId="2">
      <text>
        <r>
          <rPr>
            <b/>
            <sz val="8"/>
            <rFont val="Tahoma"/>
            <family val="2"/>
          </rPr>
          <t>Sloupec se automaticky dopočítá jako podíl dosud prokázaných výdajů a platného rozpočtu</t>
        </r>
        <r>
          <rPr>
            <sz val="8"/>
            <rFont val="Tahoma"/>
            <family val="2"/>
          </rPr>
          <t xml:space="preserve">
</t>
        </r>
      </text>
    </comment>
    <comment ref="C23" authorId="2">
      <text>
        <r>
          <rPr>
            <b/>
            <sz val="8"/>
            <rFont val="Tahoma"/>
            <family val="2"/>
          </rPr>
          <t>Uveďte výši celkových způsobilých výdajů, která byla v předchozích MZ schválena</t>
        </r>
        <r>
          <rPr>
            <sz val="8"/>
            <rFont val="Tahoma"/>
            <family val="2"/>
          </rPr>
          <t xml:space="preserve">
</t>
        </r>
      </text>
    </comment>
    <comment ref="B23" authorId="4">
      <text>
        <r>
          <rPr>
            <b/>
            <sz val="9"/>
            <rFont val="Tahoma"/>
            <family val="2"/>
          </rPr>
          <t>Uveďte rozpočet, který byl schválen při podpisu smlouvy; v případě změn rozpočtu-podstatných i nepodstatných, vždy uvádějte aktuálně platný rozpočet</t>
        </r>
        <r>
          <rPr>
            <sz val="9"/>
            <rFont val="Tahoma"/>
            <family val="2"/>
          </rPr>
          <t xml:space="preserve">
</t>
        </r>
      </text>
    </comment>
    <comment ref="A19" authorId="4">
      <text>
        <r>
          <rPr>
            <b/>
            <sz val="9"/>
            <rFont val="Tahoma"/>
            <family val="2"/>
          </rPr>
          <t>Uveďte název příjemce ze smluvního vztahu o poskytnutí finanční podpory.</t>
        </r>
        <r>
          <rPr>
            <sz val="9"/>
            <rFont val="Tahoma"/>
            <family val="2"/>
          </rPr>
          <t xml:space="preserve">
</t>
        </r>
      </text>
    </comment>
    <comment ref="A18" authorId="4">
      <text>
        <r>
          <rPr>
            <b/>
            <sz val="9"/>
            <rFont val="Tahoma"/>
            <family val="2"/>
          </rPr>
          <t>Uveďte název projektu dle smluvního vztahu</t>
        </r>
        <r>
          <rPr>
            <sz val="9"/>
            <rFont val="Tahoma"/>
            <family val="2"/>
          </rPr>
          <t xml:space="preserve">
</t>
        </r>
      </text>
    </comment>
    <comment ref="A17" authorId="4">
      <text>
        <r>
          <rPr>
            <b/>
            <sz val="9"/>
            <rFont val="Tahoma"/>
            <family val="2"/>
          </rPr>
          <t xml:space="preserve">Uveďte číslo projektu ve tvaru ze Smlouvy o realizaci grantového projektu, např.
CZ.1.07/1.1.05/01.0001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722</author>
    <author>Zl?malov? Petra </author>
    <author>Helena Barbořáková</author>
    <author>ACER</author>
    <author>Jitka Hejlov?</author>
  </authors>
  <commentList>
    <comment ref="A9" authorId="0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2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2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2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2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2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B14" authorId="5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nejprve seřadit dle čísel kapitol a pak terpve očíslovat</t>
        </r>
      </text>
    </comment>
    <comment ref="H30" authorId="6">
      <text>
        <r>
          <rPr>
            <sz val="8"/>
            <rFont val="Tahoma"/>
            <family val="2"/>
          </rPr>
          <t>Doplňte vynaložené výdaje, které spadají do  kapitoly 3.8 a 6.2 (Křížové financování)</t>
        </r>
      </text>
    </comment>
    <comment ref="I30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investiční).</t>
        </r>
      </text>
    </comment>
    <comment ref="E32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2" authorId="7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G14" authorId="8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Částka hrubé mzdy, uvedená na příloze č. 13 Rozpis mzdových výdajů </t>
        </r>
      </text>
    </comment>
    <comment ref="H34" authorId="9">
      <text>
        <r>
          <rPr>
            <sz val="8"/>
            <rFont val="Tahoma"/>
            <family val="2"/>
          </rPr>
          <t>Tuto částku požadujete v žádosti o platbu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1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2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2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3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3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4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7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7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1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5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5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7" authorId="4">
      <text>
        <r>
          <rPr>
            <sz val="8"/>
            <rFont val="Tahoma"/>
            <family val="2"/>
          </rPr>
          <t>Výpočet nezaokrouhlujte.</t>
        </r>
      </text>
    </comment>
    <comment ref="D58" authorId="1">
      <text>
        <r>
          <rPr>
            <sz val="8"/>
            <rFont val="Tahoma"/>
            <family val="2"/>
          </rPr>
          <t>Vyplňe počet hodin, které byly zaměstanci proplaceny v daném měsíci za projekt.</t>
        </r>
      </text>
    </comment>
    <comment ref="F58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1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2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2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3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3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4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7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7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1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5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5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7" authorId="4">
      <text>
        <r>
          <rPr>
            <sz val="8"/>
            <rFont val="Tahoma"/>
            <family val="2"/>
          </rPr>
          <t>Výpočet nezaokrouhlujte.</t>
        </r>
      </text>
    </comment>
    <comment ref="D58" authorId="1">
      <text>
        <r>
          <rPr>
            <sz val="8"/>
            <rFont val="Tahoma"/>
            <family val="2"/>
          </rPr>
          <t>Vyplňe počet hodin, které byly zaměstanci proplaceny v daném měsíci za projekt.</t>
        </r>
      </text>
    </comment>
    <comment ref="F58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Petra Ďuranová</author>
    <author>Burešová</author>
    <author>zachystalovad</author>
    <author>722</author>
  </authors>
  <commentList>
    <comment ref="B13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3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3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3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3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3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E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přílohy č. 5 - Soupisky</t>
        </r>
      </text>
    </comment>
    <comment ref="H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Soupisky</t>
        </r>
      </text>
    </comment>
    <comment ref="I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Soupisky</t>
        </r>
      </text>
    </comment>
    <comment ref="L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Soupisky</t>
        </r>
      </text>
    </comment>
  </commentList>
</comments>
</file>

<file path=xl/comments6.xml><?xml version="1.0" encoding="utf-8"?>
<comments xmlns="http://schemas.openxmlformats.org/spreadsheetml/2006/main">
  <authors>
    <author>Dana Mihulkova</author>
    <author>Petra Ďuranová</author>
    <author>Burešová</author>
    <author>zachystalovad</author>
    <author>722</author>
  </authors>
  <commentList>
    <comment ref="B13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3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3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3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3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3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  <comment ref="E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přílohy č. 5 - Soupisky</t>
        </r>
      </text>
    </comment>
    <comment ref="H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Soupisky</t>
        </r>
      </text>
    </comment>
    <comment ref="I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Soupisky</t>
        </r>
      </text>
    </comment>
    <comment ref="L16" authorId="4">
      <text>
        <r>
          <rPr>
            <b/>
            <sz val="8"/>
            <rFont val="Tahoma"/>
            <family val="2"/>
          </rPr>
          <t>722:</t>
        </r>
        <r>
          <rPr>
            <sz val="8"/>
            <rFont val="Tahoma"/>
            <family val="2"/>
          </rPr>
          <t xml:space="preserve">
zapsat do Soupisky</t>
        </r>
      </text>
    </comment>
  </commentList>
</comments>
</file>

<file path=xl/sharedStrings.xml><?xml version="1.0" encoding="utf-8"?>
<sst xmlns="http://schemas.openxmlformats.org/spreadsheetml/2006/main" count="602" uniqueCount="322">
  <si>
    <t>Příloha č. 5 Monitorovací zprávy OP VK</t>
  </si>
  <si>
    <t>Vyplňujte pouze bílé buňky</t>
  </si>
  <si>
    <t>SOUPISKA ÚČETNÍCH DOKLADŮ</t>
  </si>
  <si>
    <t>Registrační číslo projektu</t>
  </si>
  <si>
    <t>Název projektu</t>
  </si>
  <si>
    <t>Název příjemce podpory</t>
  </si>
  <si>
    <t>Pořadové číslo Monitorovací zprávy</t>
  </si>
  <si>
    <t>Období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</si>
  <si>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</si>
  <si>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</si>
  <si>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</si>
  <si>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</si>
  <si>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</si>
  <si>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Název dodavatele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</si>
  <si>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</si>
  <si>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</si>
  <si>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</si>
  <si>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</si>
  <si>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</si>
  <si>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</si>
  <si>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</si>
  <si>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</si>
  <si>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1</t>
  </si>
  <si>
    <t>účetní doklad</t>
  </si>
  <si>
    <t>2</t>
  </si>
  <si>
    <t>01.02</t>
  </si>
  <si>
    <t>3</t>
  </si>
  <si>
    <t>01.03</t>
  </si>
  <si>
    <t>4</t>
  </si>
  <si>
    <t>01.05</t>
  </si>
  <si>
    <t>faktura</t>
  </si>
  <si>
    <t xml:space="preserve">Software </t>
  </si>
  <si>
    <t>Softwarová firma</t>
  </si>
  <si>
    <t>Počítačová sestava</t>
  </si>
  <si>
    <t>Firma PC Plus</t>
  </si>
  <si>
    <t>03.03.01</t>
  </si>
  <si>
    <t>Notebook</t>
  </si>
  <si>
    <t>03.03.02</t>
  </si>
  <si>
    <t>Videokamera</t>
  </si>
  <si>
    <t>03.03.03</t>
  </si>
  <si>
    <t>Tiskárna</t>
  </si>
  <si>
    <t>03.03.04</t>
  </si>
  <si>
    <t>Fotoaparát</t>
  </si>
  <si>
    <t>03.08.01.01</t>
  </si>
  <si>
    <t>Interaktivní tabule</t>
  </si>
  <si>
    <t>Firma Interaktiv</t>
  </si>
  <si>
    <t>Školení lektorů</t>
  </si>
  <si>
    <t>Firma Školíme lektory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</si>
  <si>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</si>
  <si>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</si>
  <si>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</si>
  <si>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</si>
  <si>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</si>
  <si>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</si>
  <si>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</si>
  <si>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</si>
  <si>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</si>
  <si>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</si>
  <si>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</si>
  <si>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Je možné přidávat další řádky, v tom případě je však nutno ověřit platnost nastavených vzorců.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</si>
  <si>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</si>
  <si>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</si>
  <si>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</si>
  <si>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</si>
  <si>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</si>
  <si>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Datum</t>
  </si>
  <si>
    <t>Podpis oprávněné osoby</t>
  </si>
  <si>
    <t>Podpis oprávněné osoby ZS/ŘO</t>
  </si>
  <si>
    <t>Platné od 28. 6. 2010</t>
  </si>
  <si>
    <t>Příloha č. 8 Monitorovací zprávy OP VK</t>
  </si>
  <si>
    <t>PŘEHLED ČERPÁNÍ ZPŮSOBILÝCH VÝDAJŮ PROJEKTU</t>
  </si>
  <si>
    <t>Druh výdajů rozpočtu</t>
  </si>
  <si>
    <t>Dosud prokázáno v % (vůči platnému rozpočtu)</t>
  </si>
  <si>
    <t>Aktuálně prokazováno v % (vůči platnému rozpočtu)</t>
  </si>
  <si>
    <t>Pořadová čísla účetních dokladů na soupisce</t>
  </si>
  <si>
    <t>1.1 Platy, odměny z dohod a pojistné</t>
  </si>
  <si>
    <t>1.2 Sociální pojištění</t>
  </si>
  <si>
    <t>1.3 Zdravotní pojištění</t>
  </si>
  <si>
    <t>1.4 FKSP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</si>
  <si>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</si>
  <si>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</si>
  <si>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</si>
  <si>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</si>
  <si>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</si>
  <si>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</si>
  <si>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</si>
  <si>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</si>
  <si>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</si>
  <si>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</si>
  <si>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</si>
  <si>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</si>
  <si>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</si>
  <si>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</si>
  <si>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</si>
  <si>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-</t>
  </si>
  <si>
    <t>Příloha č. 12 Monitorovací zprávy OP VK</t>
  </si>
  <si>
    <t xml:space="preserve">PRACOVNÍ VÝKAZ </t>
  </si>
  <si>
    <t>1.</t>
  </si>
  <si>
    <t xml:space="preserve">             </t>
  </si>
  <si>
    <t>Zaměstnanec</t>
  </si>
  <si>
    <t>Druh pracovního poměru</t>
  </si>
  <si>
    <t xml:space="preserve"> dohoda o pracovní činnosti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</si>
  <si>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</si>
  <si>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</si>
  <si>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</si>
  <si>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</si>
  <si>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</si>
  <si>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</si>
  <si>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</si>
  <si>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</si>
  <si>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</si>
  <si>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</si>
  <si>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pátek</t>
  </si>
  <si>
    <t>2.</t>
  </si>
  <si>
    <t>sobota</t>
  </si>
  <si>
    <t>3.</t>
  </si>
  <si>
    <t>neděle</t>
  </si>
  <si>
    <t>4.</t>
  </si>
  <si>
    <t>pondělí</t>
  </si>
  <si>
    <t>5.</t>
  </si>
  <si>
    <t>úterý</t>
  </si>
  <si>
    <t>6.</t>
  </si>
  <si>
    <t>středa</t>
  </si>
  <si>
    <t>7.</t>
  </si>
  <si>
    <t>čtvrtek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</si>
  <si>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</si>
  <si>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</si>
  <si>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</si>
  <si>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</si>
  <si>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</si>
  <si>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</si>
  <si>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</si>
  <si>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</si>
  <si>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</si>
  <si>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</si>
  <si>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</si>
  <si>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</si>
  <si>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</si>
  <si>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</si>
  <si>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</si>
  <si>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</si>
  <si>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</si>
  <si>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</si>
  <si>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</si>
  <si>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</si>
  <si>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</si>
  <si>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</si>
  <si>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</si>
  <si>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</si>
  <si>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</si>
  <si>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hodin</t>
  </si>
  <si>
    <t>Dovolená</t>
  </si>
  <si>
    <t>Ppracovní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</si>
  <si>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</si>
  <si>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</si>
  <si>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</si>
  <si>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</si>
  <si>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</si>
  <si>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</si>
  <si>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</si>
  <si>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</si>
  <si>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</si>
  <si>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</si>
  <si>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</si>
  <si>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</si>
  <si>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 xml:space="preserve">1. porada realizačního týmu </t>
    </r>
    <r>
      <rPr>
        <sz val="13"/>
        <color indexed="10"/>
        <rFont val="Times New Roman"/>
        <family val="1"/>
      </rPr>
      <t>(je nutné, aby všichni zúčastnění měli tuto poradu na svých pracovních výkazech)</t>
    </r>
  </si>
  <si>
    <t>Psaní zápisu z porady</t>
  </si>
  <si>
    <t>Jednání s obchodním zástupcem softwarové firmy</t>
  </si>
  <si>
    <t xml:space="preserve">Školení </t>
  </si>
  <si>
    <t>Prostudování příručky</t>
  </si>
  <si>
    <t>Jednání s účetní školy</t>
  </si>
  <si>
    <t xml:space="preserve">Příprava pracovních výkazů pro členy realizačního týmu - vyplnění hlavičky </t>
  </si>
  <si>
    <r>
      <t xml:space="preserve">Schůzka užšího vedeni </t>
    </r>
    <r>
      <rPr>
        <sz val="13"/>
        <color indexed="10"/>
        <rFont val="Times New Roman"/>
        <family val="1"/>
      </rPr>
      <t>(je nutné, aby všichni zúčastnění měli tuto poradu na svých pracovních výkazech)</t>
    </r>
  </si>
  <si>
    <t>Výběrové řízení - interaktivní tabule - otvírání obálek</t>
  </si>
  <si>
    <t>Čestné prohlášení zaměstnance</t>
  </si>
  <si>
    <t xml:space="preserve">Prohlašuji, že v rámci projektu a současně v rámci vykonávání dalších činností pro příjemce a jeho partnery nejsem zaměstnán na více než 1,5 úvazku celkem. 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</si>
  <si>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</si>
  <si>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</si>
  <si>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 xml:space="preserve">Název příjemce podpory </t>
  </si>
  <si>
    <t>Rok a měsíc</t>
  </si>
  <si>
    <t>Pozice</t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</si>
  <si>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</si>
  <si>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</si>
  <si>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</si>
  <si>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</si>
  <si>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</si>
  <si>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</si>
  <si>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</si>
  <si>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</si>
  <si>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</si>
  <si>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</si>
  <si>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DPČ</t>
  </si>
  <si>
    <t>finanční manažer</t>
  </si>
  <si>
    <t>zákonné pojištění</t>
  </si>
  <si>
    <t xml:space="preserve"> </t>
  </si>
  <si>
    <t>1) Uvádí se všichni členové realizačního týmu (odborní i administrativní zaměstnanci), včetně partnerů</t>
  </si>
  <si>
    <t xml:space="preserve">Datum </t>
  </si>
  <si>
    <t>schůzka na Krajském úřadě</t>
  </si>
  <si>
    <t>Mzdy - prosinec 2010</t>
  </si>
  <si>
    <t>Sociální pojištnění - prosinec 2010</t>
  </si>
  <si>
    <t>Zdravotní pojištění - prosinec 2010</t>
  </si>
  <si>
    <t>Zákonné pojištění-prosinec 2010</t>
  </si>
  <si>
    <t>Mzdy - leden 2011</t>
  </si>
  <si>
    <t>Sociální pojištnění - leden 2011</t>
  </si>
  <si>
    <t>Zdravotní pojištění - leden 2011</t>
  </si>
  <si>
    <t>prosinec 2010</t>
  </si>
  <si>
    <t>Iva Slavíková</t>
  </si>
  <si>
    <r>
      <t xml:space="preserve">27. prosince 2010 </t>
    </r>
    <r>
      <rPr>
        <sz val="13"/>
        <color indexed="10"/>
        <rFont val="Times New Roman"/>
        <family val="1"/>
      </rPr>
      <t>(ne dříve)</t>
    </r>
  </si>
  <si>
    <r>
      <t xml:space="preserve">29.prosince 2011 </t>
    </r>
    <r>
      <rPr>
        <sz val="13"/>
        <color indexed="10"/>
        <rFont val="Times New Roman"/>
        <family val="1"/>
      </rPr>
      <t>(ne dříve než pracovník)</t>
    </r>
  </si>
  <si>
    <t>01/2011</t>
  </si>
  <si>
    <t>leden 2011</t>
  </si>
  <si>
    <t>0.00</t>
  </si>
  <si>
    <t>odborný lektor</t>
  </si>
  <si>
    <t>POJ</t>
  </si>
  <si>
    <t>Novák</t>
  </si>
  <si>
    <t>01.01.01.01 odborný lektor</t>
  </si>
  <si>
    <t>2 hodiny</t>
  </si>
  <si>
    <t>pracovní smlouva</t>
  </si>
  <si>
    <t>20.ledna 2011</t>
  </si>
  <si>
    <t>lektorování na semináři pro CS - KA 2</t>
  </si>
  <si>
    <t>% nepřímých nákladů dle Smlouvy o realizaci GP</t>
  </si>
  <si>
    <t>% limit křížové financování (max. 9%)</t>
  </si>
  <si>
    <t>% limit za kapitolu 3 (max. 25%)</t>
  </si>
  <si>
    <t>2.4 Ostatní</t>
  </si>
  <si>
    <t>2.3 Stravné</t>
  </si>
  <si>
    <t>2.2 Ubytování</t>
  </si>
  <si>
    <t>2.1 Cestovné (vč. provozu služebního auto)</t>
  </si>
  <si>
    <t>2. Služební cesty zahraniční</t>
  </si>
  <si>
    <t xml:space="preserve">   1.1.2.4 Autorské honoráře</t>
  </si>
  <si>
    <t xml:space="preserve">   1.1.2.3 Odměny z dohod (DPP)</t>
  </si>
  <si>
    <t xml:space="preserve">   1.1.2.2 Odměny z dohod (DPČ)</t>
  </si>
  <si>
    <t xml:space="preserve">   1.1.2.1 Platy</t>
  </si>
  <si>
    <t>1.1.2 Náklady na administrativní zaměstnance, v tom</t>
  </si>
  <si>
    <t xml:space="preserve">   1.1.1.4 Autorské honoráře</t>
  </si>
  <si>
    <t xml:space="preserve">   1.1.1.3 Odměny z dohod (DPP)</t>
  </si>
  <si>
    <t xml:space="preserve">   1.1.1.2 Odměny z dohod (DPČ)</t>
  </si>
  <si>
    <t xml:space="preserve">   1.1.1.1 Platy</t>
  </si>
  <si>
    <t>1.1.1 Náklady na odborné zaměstnance, v tom</t>
  </si>
  <si>
    <t>1. Osobní náklady</t>
  </si>
  <si>
    <t xml:space="preserve">Součet prokázaného a prokazovaného v % </t>
  </si>
  <si>
    <t>Součet dosud prokázaných výdajů a aktuálně prokazovaných výdajů v Kč</t>
  </si>
  <si>
    <t>Aktuálně prokazované výdaje v Kč</t>
  </si>
  <si>
    <t>Dosud prokázané výdaje v Kč</t>
  </si>
  <si>
    <t>Platný rozpočet (schválený či upravený příjemcem) v Kč</t>
  </si>
  <si>
    <t>Náklady na celý projekt</t>
  </si>
  <si>
    <t>CZ.1.07/3.2.10/02.00xx</t>
  </si>
  <si>
    <t xml:space="preserve"> 01.01.02.02.01 finanční manažer</t>
  </si>
  <si>
    <t>1.1.1.2.2.1</t>
  </si>
  <si>
    <t xml:space="preserve">      1.1.1.1.1 odborný lektor</t>
  </si>
  <si>
    <t xml:space="preserve">       1.1.1.2 lektor KA 01</t>
  </si>
  <si>
    <t>1.1.1.1.1</t>
  </si>
  <si>
    <t xml:space="preserve">      1.1.1.3.1  lektor KA 02</t>
  </si>
  <si>
    <t xml:space="preserve">       1.1.2.2.1 finanční manažer</t>
  </si>
  <si>
    <t xml:space="preserve">       1.1.2.2.2 věcný manažer</t>
  </si>
  <si>
    <t xml:space="preserve">       1.1.2.2.3 hlavní manažer</t>
  </si>
  <si>
    <t xml:space="preserve">     3.3.5 PC sestava</t>
  </si>
  <si>
    <t xml:space="preserve">     3.3.1 Noteboook</t>
  </si>
  <si>
    <t xml:space="preserve">     3.3.2 Videokamera</t>
  </si>
  <si>
    <t xml:space="preserve">     3.3.1 Fotoaparát</t>
  </si>
  <si>
    <t xml:space="preserve">     3.3.3 Tiskárna</t>
  </si>
  <si>
    <t xml:space="preserve">     3.3.5 Multimediální tiskárna</t>
  </si>
  <si>
    <t>20. 3. 2011</t>
  </si>
  <si>
    <t>1.5 Jiné povinné údaje-zákonné pojištění</t>
  </si>
  <si>
    <t xml:space="preserve">      3.8.1.1 Interaktivní tabule</t>
  </si>
  <si>
    <t>20.3.2011</t>
  </si>
  <si>
    <t>1,2</t>
  </si>
  <si>
    <t>5</t>
  </si>
  <si>
    <t>6</t>
  </si>
  <si>
    <t xml:space="preserve"> 16 h</t>
  </si>
  <si>
    <t>Iva Slavíková (viz pracovní výkaz)</t>
  </si>
  <si>
    <t>Novák (viz pracovní výkaz)</t>
  </si>
  <si>
    <t>1. 12. 2010 - 28. 2. 2011</t>
  </si>
  <si>
    <t>01.01.01.02.02.01</t>
  </si>
  <si>
    <t>03.01.01</t>
  </si>
  <si>
    <t>03.03.05</t>
  </si>
  <si>
    <t>01.01.01.01.01</t>
  </si>
  <si>
    <t>Platné od 28. 6.2010</t>
  </si>
  <si>
    <t>5. Nákup služeb</t>
  </si>
  <si>
    <t>6. Stavební úpravy</t>
  </si>
  <si>
    <t>5.1 Publikace / školící materiály / manuály</t>
  </si>
  <si>
    <t>5.2 Odborné služby / Studie a výzkum</t>
  </si>
  <si>
    <t>5.3 Náklady na konference/kurzy</t>
  </si>
  <si>
    <t xml:space="preserve">       5.3.1 Školení lektorů</t>
  </si>
  <si>
    <t xml:space="preserve">5.4 Podpora účastníků </t>
  </si>
  <si>
    <t>5.5 Jiné výdaje</t>
  </si>
  <si>
    <t>% limit za kapitolu  (max. 49%)</t>
  </si>
  <si>
    <t>6.1 Drobné stavební úpravy</t>
  </si>
  <si>
    <t>6.2 Stavební úpravy v rámci křížového financování</t>
  </si>
  <si>
    <t>6.3 Stavební úpravy - odpisy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</si>
  <si>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</si>
  <si>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</si>
  <si>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</si>
  <si>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</si>
  <si>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</si>
  <si>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>% limit za kapitolu 7 (max. 20%)</t>
  </si>
  <si>
    <t xml:space="preserve">   8.1 Audit</t>
  </si>
  <si>
    <t>8.2 Ostatní</t>
  </si>
  <si>
    <t>9. Přímé způsobilé výdaje celkem</t>
  </si>
  <si>
    <t>9.1 Přímé výdaje bez křížového financování</t>
  </si>
  <si>
    <t>10. Nepřímé náklady</t>
  </si>
  <si>
    <t>10.1 Skutečně čerpané nepřímé náklady neinvestiční</t>
  </si>
  <si>
    <t>11. Celkové způsobilé výdaje</t>
  </si>
  <si>
    <t>11.1 Celkové způsobilé výdaje investiční</t>
  </si>
  <si>
    <t>11.2 Celkové způsobilé výdaje neinvestiční</t>
  </si>
  <si>
    <t>13. Celkové výdaje projektu</t>
  </si>
  <si>
    <t>12. Celkové nezpůsobilé výdaje</t>
  </si>
  <si>
    <t>12.1 Celkové nezpůsobilé výdaje investiční</t>
  </si>
  <si>
    <t>12.2 Celkové nezpůsobilé výdaje neinvestiční</t>
  </si>
  <si>
    <t>13.1 Celkem investiční výdaje</t>
  </si>
  <si>
    <t>13.2 Celkem neinvestiční výdaje</t>
  </si>
  <si>
    <t>14. Příjmy projektu celkem</t>
  </si>
  <si>
    <t>14.1 Příjmy projektu připadající na způsobilé výdaje</t>
  </si>
  <si>
    <t>14.2 Příjmy projektu připadající na nezpůsobilé výdaje</t>
  </si>
  <si>
    <t>15. Zdroje připadající na nezpůsobilé výdaje</t>
  </si>
  <si>
    <t>16. Křížové financování</t>
  </si>
  <si>
    <t>05.03.01</t>
  </si>
  <si>
    <t>zpracování odborné dokumentace  pro KA  2 - co konkrétně se zpracovávalo</t>
  </si>
  <si>
    <t>Prostudování odborné literatury použité pro zpracování odborné dokumentace KA 4 - konkrétně které</t>
  </si>
  <si>
    <t>Zanesení informací ze zjištěných informací z internetu - jakých</t>
  </si>
  <si>
    <t>zpracování informací do PC jako osnova - jakých</t>
  </si>
  <si>
    <t>zpracování odborné dokumentace pro lektorování -  pro KA 4 - konkrétně</t>
  </si>
  <si>
    <t>15+10+3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</si>
</sst>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9"/>
      <name val="Times New Roman"/>
      <family val="1"/>
    </font>
    <font>
      <sz val="13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>
        <color indexed="55"/>
      </left>
      <right/>
      <top style="medium"/>
      <bottom/>
    </border>
    <border>
      <left/>
      <right style="thin">
        <color indexed="55"/>
      </right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560">
    <xf numFmtId="0" fontId="0" fillId="0" borderId="0" xfId="0" applyFont="1" applyAlignment="1">
      <alignment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8" fillId="33" borderId="10" xfId="61" applyFont="1" applyFill="1" applyBorder="1" applyAlignment="1">
      <alignment horizontal="left"/>
      <protection/>
    </xf>
    <xf numFmtId="0" fontId="8" fillId="33" borderId="11" xfId="61" applyFont="1" applyFill="1" applyBorder="1" applyAlignment="1">
      <alignment horizontal="left"/>
      <protection/>
    </xf>
    <xf numFmtId="0" fontId="4" fillId="0" borderId="0" xfId="63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0" fontId="9" fillId="34" borderId="12" xfId="63" applyFont="1" applyFill="1" applyBorder="1" applyAlignment="1">
      <alignment horizontal="center" vertical="center" wrapText="1"/>
      <protection/>
    </xf>
    <xf numFmtId="4" fontId="11" fillId="35" borderId="13" xfId="63" applyNumberFormat="1" applyFont="1" applyFill="1" applyBorder="1" applyAlignment="1">
      <alignment horizontal="right" vertical="center" wrapText="1"/>
      <protection/>
    </xf>
    <xf numFmtId="4" fontId="11" fillId="35" borderId="14" xfId="63" applyNumberFormat="1" applyFont="1" applyFill="1" applyBorder="1" applyAlignment="1">
      <alignment horizontal="right" vertical="center" wrapText="1"/>
      <protection/>
    </xf>
    <xf numFmtId="4" fontId="8" fillId="0" borderId="13" xfId="63" applyNumberFormat="1" applyFont="1" applyFill="1" applyBorder="1" applyAlignment="1">
      <alignment horizontal="right"/>
      <protection/>
    </xf>
    <xf numFmtId="4" fontId="8" fillId="36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13" fillId="0" borderId="0" xfId="63" applyFont="1" applyFill="1" applyBorder="1" applyAlignment="1">
      <alignment horizontal="center" wrapText="1"/>
      <protection/>
    </xf>
    <xf numFmtId="4" fontId="8" fillId="0" borderId="0" xfId="63" applyNumberFormat="1" applyFont="1" applyFill="1" applyBorder="1" applyAlignment="1">
      <alignment horizontal="right" wrapText="1"/>
      <protection/>
    </xf>
    <xf numFmtId="0" fontId="14" fillId="0" borderId="0" xfId="63" applyNumberFormat="1" applyFont="1" applyFill="1" applyBorder="1" applyAlignment="1">
      <alignment horizontal="left" vertical="center" wrapText="1"/>
      <protection/>
    </xf>
    <xf numFmtId="4" fontId="8" fillId="36" borderId="13" xfId="63" applyNumberFormat="1" applyFont="1" applyFill="1" applyBorder="1" applyAlignment="1">
      <alignment horizontal="right" wrapText="1"/>
      <protection/>
    </xf>
    <xf numFmtId="4" fontId="8" fillId="36" borderId="12" xfId="63" applyNumberFormat="1" applyFont="1" applyFill="1" applyBorder="1" applyAlignment="1">
      <alignment horizontal="right" wrapText="1"/>
      <protection/>
    </xf>
    <xf numFmtId="0" fontId="6" fillId="0" borderId="0" xfId="63" applyFont="1">
      <alignment/>
      <protection/>
    </xf>
    <xf numFmtId="0" fontId="15" fillId="0" borderId="0" xfId="63" applyFont="1">
      <alignment/>
      <protection/>
    </xf>
    <xf numFmtId="49" fontId="8" fillId="36" borderId="13" xfId="63" applyNumberFormat="1" applyFont="1" applyFill="1" applyBorder="1" applyAlignment="1">
      <alignment vertical="center"/>
      <protection/>
    </xf>
    <xf numFmtId="49" fontId="4" fillId="0" borderId="13" xfId="63" applyNumberFormat="1" applyFont="1" applyBorder="1" applyAlignment="1" applyProtection="1">
      <alignment horizontal="left" vertical="center"/>
      <protection locked="0"/>
    </xf>
    <xf numFmtId="49" fontId="4" fillId="0" borderId="0" xfId="63" applyNumberFormat="1" applyFont="1" applyBorder="1" applyAlignment="1" applyProtection="1">
      <alignment horizontal="left" vertical="center"/>
      <protection locked="0"/>
    </xf>
    <xf numFmtId="0" fontId="4" fillId="0" borderId="0" xfId="63" applyFont="1" applyAlignment="1">
      <alignment vertical="center"/>
      <protection/>
    </xf>
    <xf numFmtId="0" fontId="8" fillId="36" borderId="16" xfId="63" applyFont="1" applyFill="1" applyBorder="1" applyAlignment="1">
      <alignment vertical="center"/>
      <protection/>
    </xf>
    <xf numFmtId="0" fontId="13" fillId="36" borderId="10" xfId="63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0" fontId="17" fillId="34" borderId="13" xfId="63" applyFont="1" applyFill="1" applyBorder="1">
      <alignment/>
      <protection/>
    </xf>
    <xf numFmtId="0" fontId="16" fillId="0" borderId="11" xfId="63" applyFont="1" applyBorder="1">
      <alignment/>
      <protection/>
    </xf>
    <xf numFmtId="0" fontId="4" fillId="0" borderId="0" xfId="60" applyFont="1" applyAlignment="1">
      <alignment vertical="center"/>
      <protection/>
    </xf>
    <xf numFmtId="0" fontId="18" fillId="0" borderId="0" xfId="63" applyFont="1">
      <alignment/>
      <protection/>
    </xf>
    <xf numFmtId="0" fontId="4" fillId="0" borderId="0" xfId="46" applyFont="1" applyAlignment="1">
      <alignment vertical="center"/>
      <protection/>
    </xf>
    <xf numFmtId="0" fontId="4" fillId="0" borderId="0" xfId="51" applyFont="1">
      <alignment/>
      <protection/>
    </xf>
    <xf numFmtId="0" fontId="21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vertical="center"/>
      <protection/>
    </xf>
    <xf numFmtId="0" fontId="22" fillId="36" borderId="17" xfId="51" applyNumberFormat="1" applyFont="1" applyFill="1" applyBorder="1" applyAlignment="1" applyProtection="1">
      <alignment horizontal="center" vertical="center"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2" fillId="0" borderId="17" xfId="51" applyFont="1" applyFill="1" applyBorder="1" applyAlignment="1" applyProtection="1">
      <alignment horizontal="center" vertical="center"/>
      <protection locked="0"/>
    </xf>
    <xf numFmtId="0" fontId="22" fillId="36" borderId="17" xfId="51" applyFont="1" applyFill="1" applyBorder="1" applyAlignment="1" applyProtection="1">
      <alignment horizontal="center" vertical="center"/>
      <protection locked="0"/>
    </xf>
    <xf numFmtId="0" fontId="4" fillId="0" borderId="0" xfId="51" applyFont="1" applyBorder="1" applyAlignment="1">
      <alignment vertical="center"/>
      <protection/>
    </xf>
    <xf numFmtId="0" fontId="11" fillId="0" borderId="0" xfId="51" applyFont="1" applyFill="1" applyBorder="1" applyAlignment="1">
      <alignment vertical="center"/>
      <protection/>
    </xf>
    <xf numFmtId="0" fontId="11" fillId="0" borderId="0" xfId="51" applyFont="1" applyFill="1" applyBorder="1" applyAlignment="1">
      <alignment horizontal="right" vertical="center"/>
      <protection/>
    </xf>
    <xf numFmtId="0" fontId="5" fillId="0" borderId="0" xfId="51" applyFont="1" applyFill="1">
      <alignment/>
      <protection/>
    </xf>
    <xf numFmtId="49" fontId="22" fillId="0" borderId="13" xfId="51" applyNumberFormat="1" applyFont="1" applyBorder="1" applyAlignment="1" applyProtection="1">
      <alignment horizontal="left" wrapText="1"/>
      <protection locked="0"/>
    </xf>
    <xf numFmtId="0" fontId="4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24" fillId="0" borderId="0" xfId="51" applyFont="1" applyFill="1" applyBorder="1" applyAlignment="1">
      <alignment horizontal="left" vertical="center"/>
      <protection/>
    </xf>
    <xf numFmtId="0" fontId="24" fillId="0" borderId="0" xfId="51" applyFont="1" applyAlignment="1">
      <alignment vertical="center"/>
      <protection/>
    </xf>
    <xf numFmtId="49" fontId="22" fillId="0" borderId="13" xfId="51" applyNumberFormat="1" applyFont="1" applyFill="1" applyBorder="1" applyAlignment="1" applyProtection="1">
      <alignment horizontal="left" wrapText="1"/>
      <protection locked="0"/>
    </xf>
    <xf numFmtId="0" fontId="22" fillId="0" borderId="0" xfId="51" applyFont="1" applyFill="1" applyBorder="1" applyAlignment="1">
      <alignment horizontal="left" vertical="center"/>
      <protection/>
    </xf>
    <xf numFmtId="49" fontId="22" fillId="0" borderId="18" xfId="51" applyNumberFormat="1" applyFont="1" applyFill="1" applyBorder="1" applyAlignment="1" applyProtection="1">
      <alignment horizontal="left" wrapText="1"/>
      <protection locked="0"/>
    </xf>
    <xf numFmtId="0" fontId="22" fillId="0" borderId="11" xfId="51" applyNumberFormat="1" applyFont="1" applyFill="1" applyBorder="1" applyAlignment="1" applyProtection="1">
      <alignment horizontal="left" wrapText="1"/>
      <protection locked="0"/>
    </xf>
    <xf numFmtId="49" fontId="22" fillId="0" borderId="19" xfId="51" applyNumberFormat="1" applyFont="1" applyFill="1" applyBorder="1" applyAlignment="1" applyProtection="1">
      <alignment horizontal="left" wrapText="1"/>
      <protection locked="0"/>
    </xf>
    <xf numFmtId="0" fontId="22" fillId="0" borderId="0" xfId="51" applyFont="1" applyFill="1" applyBorder="1" applyAlignment="1">
      <alignment vertical="center"/>
      <protection/>
    </xf>
    <xf numFmtId="0" fontId="22" fillId="0" borderId="13" xfId="51" applyFont="1" applyBorder="1" applyAlignment="1">
      <alignment horizontal="left"/>
      <protection/>
    </xf>
    <xf numFmtId="0" fontId="22" fillId="0" borderId="0" xfId="51" applyFont="1">
      <alignment/>
      <protection/>
    </xf>
    <xf numFmtId="0" fontId="24" fillId="36" borderId="16" xfId="51" applyFont="1" applyFill="1" applyBorder="1" applyAlignment="1">
      <alignment horizontal="center" vertical="center" wrapText="1"/>
      <protection/>
    </xf>
    <xf numFmtId="0" fontId="24" fillId="36" borderId="13" xfId="51" applyFont="1" applyFill="1" applyBorder="1" applyAlignment="1">
      <alignment horizontal="center" vertical="center" wrapText="1"/>
      <protection/>
    </xf>
    <xf numFmtId="0" fontId="24" fillId="36" borderId="20" xfId="51" applyFont="1" applyFill="1" applyBorder="1" applyAlignment="1">
      <alignment horizontal="center" vertical="center"/>
      <protection/>
    </xf>
    <xf numFmtId="0" fontId="24" fillId="0" borderId="21" xfId="51" applyFont="1" applyFill="1" applyBorder="1" applyAlignment="1">
      <alignment horizontal="center" vertical="center"/>
      <protection/>
    </xf>
    <xf numFmtId="0" fontId="22" fillId="0" borderId="22" xfId="51" applyNumberFormat="1" applyFont="1" applyFill="1" applyBorder="1" applyAlignment="1" applyProtection="1">
      <alignment horizontal="center" vertical="center"/>
      <protection locked="0"/>
    </xf>
    <xf numFmtId="0" fontId="24" fillId="36" borderId="23" xfId="51" applyFont="1" applyFill="1" applyBorder="1" applyAlignment="1">
      <alignment horizontal="center" vertical="center"/>
      <protection/>
    </xf>
    <xf numFmtId="0" fontId="24" fillId="36" borderId="24" xfId="51" applyFont="1" applyFill="1" applyBorder="1" applyAlignment="1">
      <alignment horizontal="center" vertical="center"/>
      <protection/>
    </xf>
    <xf numFmtId="0" fontId="24" fillId="0" borderId="24" xfId="51" applyFont="1" applyFill="1" applyBorder="1" applyAlignment="1">
      <alignment horizontal="center" vertical="center"/>
      <protection/>
    </xf>
    <xf numFmtId="0" fontId="22" fillId="36" borderId="17" xfId="51" applyFont="1" applyFill="1" applyBorder="1" applyAlignment="1" applyProtection="1">
      <alignment horizontal="left" vertical="center"/>
      <protection locked="0"/>
    </xf>
    <xf numFmtId="0" fontId="25" fillId="35" borderId="25" xfId="51" applyFont="1" applyFill="1" applyBorder="1" applyAlignment="1">
      <alignment vertical="center"/>
      <protection/>
    </xf>
    <xf numFmtId="0" fontId="25" fillId="35" borderId="26" xfId="51" applyFont="1" applyFill="1" applyBorder="1" applyAlignment="1">
      <alignment vertical="center"/>
      <protection/>
    </xf>
    <xf numFmtId="0" fontId="24" fillId="0" borderId="0" xfId="51" applyFont="1" applyBorder="1" applyAlignment="1">
      <alignment horizontal="left" vertical="center"/>
      <protection/>
    </xf>
    <xf numFmtId="49" fontId="22" fillId="0" borderId="27" xfId="51" applyNumberFormat="1" applyFont="1" applyBorder="1" applyAlignment="1" applyProtection="1">
      <alignment horizontal="left" vertical="center" wrapText="1"/>
      <protection locked="0"/>
    </xf>
    <xf numFmtId="0" fontId="22" fillId="0" borderId="0" xfId="51" applyFont="1" applyBorder="1" applyAlignment="1">
      <alignment vertical="center"/>
      <protection/>
    </xf>
    <xf numFmtId="0" fontId="24" fillId="36" borderId="28" xfId="51" applyFont="1" applyFill="1" applyBorder="1" applyAlignment="1">
      <alignment horizontal="left" vertical="center"/>
      <protection/>
    </xf>
    <xf numFmtId="0" fontId="24" fillId="36" borderId="29" xfId="51" applyFont="1" applyFill="1" applyBorder="1" applyAlignment="1">
      <alignment horizontal="left" vertical="center"/>
      <protection/>
    </xf>
    <xf numFmtId="0" fontId="24" fillId="36" borderId="30" xfId="51" applyFont="1" applyFill="1" applyBorder="1" applyAlignment="1">
      <alignment horizontal="left" vertical="center"/>
      <protection/>
    </xf>
    <xf numFmtId="0" fontId="22" fillId="0" borderId="27" xfId="51" applyNumberFormat="1" applyFont="1" applyBorder="1" applyAlignment="1" applyProtection="1">
      <alignment horizontal="left" vertical="center" wrapText="1"/>
      <protection locked="0"/>
    </xf>
    <xf numFmtId="0" fontId="22" fillId="0" borderId="31" xfId="51" applyNumberFormat="1" applyFont="1" applyBorder="1" applyAlignment="1" applyProtection="1">
      <alignment horizontal="left" vertical="center" wrapText="1"/>
      <protection locked="0"/>
    </xf>
    <xf numFmtId="0" fontId="22" fillId="0" borderId="32" xfId="51" applyNumberFormat="1" applyFont="1" applyBorder="1" applyAlignment="1" applyProtection="1">
      <alignment horizontal="left" vertical="center" wrapText="1"/>
      <protection locked="0"/>
    </xf>
    <xf numFmtId="0" fontId="25" fillId="35" borderId="10" xfId="51" applyFont="1" applyFill="1" applyBorder="1" applyAlignment="1">
      <alignment vertical="center"/>
      <protection/>
    </xf>
    <xf numFmtId="0" fontId="25" fillId="35" borderId="11" xfId="51" applyFont="1" applyFill="1" applyBorder="1" applyAlignment="1">
      <alignment vertical="center"/>
      <protection/>
    </xf>
    <xf numFmtId="0" fontId="25" fillId="35" borderId="16" xfId="51" applyFont="1" applyFill="1" applyBorder="1" applyAlignment="1">
      <alignment vertical="center"/>
      <protection/>
    </xf>
    <xf numFmtId="0" fontId="70" fillId="0" borderId="0" xfId="46" applyFont="1" applyAlignment="1">
      <alignment horizontal="left" vertical="top" wrapText="1"/>
      <protection/>
    </xf>
    <xf numFmtId="0" fontId="30" fillId="0" borderId="0" xfId="51" applyFont="1" applyFill="1">
      <alignment/>
      <protection/>
    </xf>
    <xf numFmtId="0" fontId="30" fillId="0" borderId="0" xfId="51" applyFont="1">
      <alignment/>
      <protection/>
    </xf>
    <xf numFmtId="0" fontId="6" fillId="0" borderId="0" xfId="51" applyFont="1" applyAlignment="1">
      <alignment horizontal="left" vertical="top" wrapText="1"/>
      <protection/>
    </xf>
    <xf numFmtId="0" fontId="22" fillId="0" borderId="0" xfId="51" applyFont="1" applyBorder="1" applyAlignment="1">
      <alignment/>
      <protection/>
    </xf>
    <xf numFmtId="0" fontId="24" fillId="0" borderId="0" xfId="51" applyFont="1" applyFill="1" applyBorder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49" fontId="22" fillId="0" borderId="13" xfId="51" applyNumberFormat="1" applyFont="1" applyBorder="1" applyAlignment="1" applyProtection="1">
      <alignment horizontal="left" vertical="center"/>
      <protection locked="0"/>
    </xf>
    <xf numFmtId="0" fontId="5" fillId="0" borderId="0" xfId="46" applyFont="1">
      <alignment/>
      <protection/>
    </xf>
    <xf numFmtId="0" fontId="8" fillId="36" borderId="16" xfId="46" applyNumberFormat="1" applyFont="1" applyFill="1" applyBorder="1" applyAlignment="1">
      <alignment horizontal="center" vertical="center" wrapText="1"/>
      <protection/>
    </xf>
    <xf numFmtId="0" fontId="8" fillId="36" borderId="33" xfId="46" applyNumberFormat="1" applyFont="1" applyFill="1" applyBorder="1" applyAlignment="1">
      <alignment horizontal="center" vertical="center" wrapText="1"/>
      <protection/>
    </xf>
    <xf numFmtId="0" fontId="8" fillId="36" borderId="15" xfId="46" applyNumberFormat="1" applyFont="1" applyFill="1" applyBorder="1" applyAlignment="1">
      <alignment horizontal="center" vertical="center" wrapText="1"/>
      <protection/>
    </xf>
    <xf numFmtId="0" fontId="8" fillId="36" borderId="14" xfId="46" applyNumberFormat="1" applyFont="1" applyFill="1" applyBorder="1" applyAlignment="1">
      <alignment horizontal="center" vertical="center" wrapText="1"/>
      <protection/>
    </xf>
    <xf numFmtId="0" fontId="8" fillId="36" borderId="13" xfId="46" applyNumberFormat="1" applyFont="1" applyFill="1" applyBorder="1" applyAlignment="1">
      <alignment horizontal="center" vertical="center" wrapText="1"/>
      <protection/>
    </xf>
    <xf numFmtId="0" fontId="8" fillId="36" borderId="10" xfId="46" applyNumberFormat="1" applyFont="1" applyFill="1" applyBorder="1" applyAlignment="1">
      <alignment horizontal="center" vertical="center" wrapText="1"/>
      <protection/>
    </xf>
    <xf numFmtId="0" fontId="8" fillId="36" borderId="11" xfId="46" applyNumberFormat="1" applyFont="1" applyFill="1" applyBorder="1" applyAlignment="1">
      <alignment horizontal="center" vertical="center" wrapText="1"/>
      <protection/>
    </xf>
    <xf numFmtId="0" fontId="8" fillId="36" borderId="18" xfId="46" applyNumberFormat="1" applyFont="1" applyFill="1" applyBorder="1" applyAlignment="1">
      <alignment horizontal="center" vertical="center" wrapText="1"/>
      <protection/>
    </xf>
    <xf numFmtId="4" fontId="4" fillId="0" borderId="34" xfId="46" applyNumberFormat="1" applyFont="1" applyFill="1" applyBorder="1" applyAlignment="1">
      <alignment horizontal="right"/>
      <protection/>
    </xf>
    <xf numFmtId="4" fontId="4" fillId="0" borderId="35" xfId="46" applyNumberFormat="1" applyFont="1" applyFill="1" applyBorder="1" applyAlignment="1">
      <alignment horizontal="right"/>
      <protection/>
    </xf>
    <xf numFmtId="4" fontId="4" fillId="0" borderId="36" xfId="46" applyNumberFormat="1" applyFont="1" applyFill="1" applyBorder="1" applyAlignment="1">
      <alignment horizontal="right"/>
      <protection/>
    </xf>
    <xf numFmtId="4" fontId="4" fillId="0" borderId="37" xfId="46" applyNumberFormat="1" applyFont="1" applyFill="1" applyBorder="1" applyAlignment="1" applyProtection="1">
      <alignment horizontal="right"/>
      <protection locked="0"/>
    </xf>
    <xf numFmtId="0" fontId="2" fillId="0" borderId="0" xfId="46">
      <alignment/>
      <protection/>
    </xf>
    <xf numFmtId="0" fontId="71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46" applyFont="1" applyBorder="1">
      <alignment/>
      <protection/>
    </xf>
    <xf numFmtId="0" fontId="8" fillId="36" borderId="13" xfId="46" applyFont="1" applyFill="1" applyBorder="1" applyAlignment="1">
      <alignment/>
      <protection/>
    </xf>
    <xf numFmtId="165" fontId="4" fillId="37" borderId="38" xfId="46" applyNumberFormat="1" applyFont="1" applyFill="1" applyBorder="1" applyAlignment="1" applyProtection="1">
      <alignment horizontal="right"/>
      <protection locked="0"/>
    </xf>
    <xf numFmtId="4" fontId="4" fillId="37" borderId="39" xfId="46" applyNumberFormat="1" applyFont="1" applyFill="1" applyBorder="1" applyAlignment="1" applyProtection="1">
      <alignment horizontal="right"/>
      <protection/>
    </xf>
    <xf numFmtId="0" fontId="6" fillId="0" borderId="0" xfId="51" applyFont="1" applyAlignment="1">
      <alignment horizontal="left" vertical="top" wrapText="1"/>
      <protection/>
    </xf>
    <xf numFmtId="0" fontId="25" fillId="35" borderId="26" xfId="51" applyFont="1" applyFill="1" applyBorder="1" applyAlignment="1">
      <alignment vertical="center"/>
      <protection/>
    </xf>
    <xf numFmtId="0" fontId="24" fillId="36" borderId="16" xfId="51" applyFont="1" applyFill="1" applyBorder="1" applyAlignment="1">
      <alignment horizontal="center" vertical="center" wrapText="1"/>
      <protection/>
    </xf>
    <xf numFmtId="49" fontId="4" fillId="9" borderId="40" xfId="61" applyNumberFormat="1" applyFont="1" applyFill="1" applyBorder="1" applyAlignment="1" applyProtection="1">
      <alignment horizontal="center"/>
      <protection locked="0"/>
    </xf>
    <xf numFmtId="4" fontId="4" fillId="9" borderId="40" xfId="61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34" borderId="16" xfId="0" applyNumberFormat="1" applyFont="1" applyFill="1" applyBorder="1" applyAlignment="1">
      <alignment horizontal="left" vertical="center"/>
    </xf>
    <xf numFmtId="0" fontId="8" fillId="38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4" fillId="0" borderId="40" xfId="0" applyNumberFormat="1" applyFont="1" applyFill="1" applyBorder="1" applyAlignment="1" applyProtection="1">
      <alignment horizontal="left" vertical="center" wrapText="1"/>
      <protection locked="0"/>
    </xf>
    <xf numFmtId="10" fontId="71" fillId="39" borderId="41" xfId="0" applyNumberFormat="1" applyFont="1" applyFill="1" applyBorder="1" applyAlignment="1" applyProtection="1">
      <alignment horizontal="center" vertical="center"/>
      <protection locked="0"/>
    </xf>
    <xf numFmtId="4" fontId="4" fillId="39" borderId="40" xfId="0" applyNumberFormat="1" applyFont="1" applyFill="1" applyBorder="1" applyAlignment="1">
      <alignment horizontal="center" vertical="center"/>
    </xf>
    <xf numFmtId="164" fontId="4" fillId="39" borderId="40" xfId="0" applyNumberFormat="1" applyFont="1" applyFill="1" applyBorder="1" applyAlignment="1">
      <alignment horizontal="center" vertical="center"/>
    </xf>
    <xf numFmtId="4" fontId="4" fillId="39" borderId="40" xfId="0" applyNumberFormat="1" applyFont="1" applyFill="1" applyBorder="1" applyAlignment="1" applyProtection="1">
      <alignment horizontal="center" vertical="center"/>
      <protection locked="0"/>
    </xf>
    <xf numFmtId="4" fontId="4" fillId="39" borderId="39" xfId="0" applyNumberFormat="1" applyFont="1" applyFill="1" applyBorder="1" applyAlignment="1" applyProtection="1">
      <alignment horizontal="center" vertical="center"/>
      <protection locked="0"/>
    </xf>
    <xf numFmtId="10" fontId="71" fillId="39" borderId="40" xfId="0" applyNumberFormat="1" applyFont="1" applyFill="1" applyBorder="1" applyAlignment="1" applyProtection="1">
      <alignment horizontal="center" vertical="center"/>
      <protection locked="0"/>
    </xf>
    <xf numFmtId="49" fontId="71" fillId="39" borderId="42" xfId="0" applyNumberFormat="1" applyFont="1" applyFill="1" applyBorder="1" applyAlignment="1">
      <alignment horizontal="left" vertical="center" indent="1"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34" borderId="40" xfId="0" applyNumberFormat="1" applyFont="1" applyFill="1" applyBorder="1" applyAlignment="1">
      <alignment horizontal="center" vertical="center"/>
    </xf>
    <xf numFmtId="4" fontId="4" fillId="34" borderId="44" xfId="0" applyNumberFormat="1" applyFont="1" applyFill="1" applyBorder="1" applyAlignment="1" applyProtection="1">
      <alignment horizontal="center" vertical="center"/>
      <protection/>
    </xf>
    <xf numFmtId="4" fontId="4" fillId="40" borderId="34" xfId="0" applyNumberFormat="1" applyFont="1" applyFill="1" applyBorder="1" applyAlignment="1" applyProtection="1">
      <alignment horizontal="center" vertical="center"/>
      <protection/>
    </xf>
    <xf numFmtId="4" fontId="4" fillId="34" borderId="44" xfId="0" applyNumberFormat="1" applyFont="1" applyFill="1" applyBorder="1" applyAlignment="1">
      <alignment horizontal="center" vertical="center"/>
    </xf>
    <xf numFmtId="49" fontId="4" fillId="34" borderId="45" xfId="0" applyNumberFormat="1" applyFont="1" applyFill="1" applyBorder="1" applyAlignment="1">
      <alignment horizontal="left" vertical="center"/>
    </xf>
    <xf numFmtId="4" fontId="4" fillId="34" borderId="34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>
      <alignment horizontal="left" vertical="center"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" fontId="4" fillId="41" borderId="42" xfId="0" applyNumberFormat="1" applyFont="1" applyFill="1" applyBorder="1" applyAlignment="1" applyProtection="1">
      <alignment horizontal="center" vertical="center"/>
      <protection/>
    </xf>
    <xf numFmtId="4" fontId="4" fillId="41" borderId="40" xfId="0" applyNumberFormat="1" applyFont="1" applyFill="1" applyBorder="1" applyAlignment="1" applyProtection="1">
      <alignment horizontal="center" vertical="center"/>
      <protection/>
    </xf>
    <xf numFmtId="49" fontId="4" fillId="41" borderId="42" xfId="0" applyNumberFormat="1" applyFont="1" applyFill="1" applyBorder="1" applyAlignment="1">
      <alignment horizontal="left" vertical="center" indent="1"/>
    </xf>
    <xf numFmtId="4" fontId="4" fillId="40" borderId="42" xfId="0" applyNumberFormat="1" applyFont="1" applyFill="1" applyBorder="1" applyAlignment="1" applyProtection="1">
      <alignment horizontal="center" vertical="center"/>
      <protection/>
    </xf>
    <xf numFmtId="4" fontId="4" fillId="40" borderId="40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>
      <alignment horizontal="left" vertical="center"/>
    </xf>
    <xf numFmtId="4" fontId="4" fillId="34" borderId="42" xfId="0" applyNumberFormat="1" applyFont="1" applyFill="1" applyBorder="1" applyAlignment="1" applyProtection="1">
      <alignment horizontal="center" vertical="center"/>
      <protection/>
    </xf>
    <xf numFmtId="4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42" borderId="40" xfId="0" applyNumberFormat="1" applyFont="1" applyFill="1" applyBorder="1" applyAlignment="1">
      <alignment horizontal="center" vertical="center"/>
    </xf>
    <xf numFmtId="4" fontId="4" fillId="42" borderId="42" xfId="0" applyNumberFormat="1" applyFont="1" applyFill="1" applyBorder="1" applyAlignment="1">
      <alignment horizontal="center" vertical="center"/>
    </xf>
    <xf numFmtId="49" fontId="4" fillId="42" borderId="42" xfId="0" applyNumberFormat="1" applyFont="1" applyFill="1" applyBorder="1" applyAlignment="1">
      <alignment horizontal="left" vertical="center"/>
    </xf>
    <xf numFmtId="4" fontId="4" fillId="34" borderId="42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42" xfId="0" applyNumberFormat="1" applyFont="1" applyFill="1" applyBorder="1" applyAlignment="1">
      <alignment horizontal="left" vertical="center" indent="1"/>
    </xf>
    <xf numFmtId="164" fontId="4" fillId="34" borderId="34" xfId="0" applyNumberFormat="1" applyFont="1" applyFill="1" applyBorder="1" applyAlignment="1">
      <alignment horizontal="center" vertical="center"/>
    </xf>
    <xf numFmtId="4" fontId="4" fillId="42" borderId="40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39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/>
    </xf>
    <xf numFmtId="4" fontId="4" fillId="34" borderId="40" xfId="0" applyNumberFormat="1" applyFont="1" applyFill="1" applyBorder="1" applyAlignment="1">
      <alignment horizontal="center" vertical="center"/>
    </xf>
    <xf numFmtId="164" fontId="4" fillId="36" borderId="39" xfId="0" applyNumberFormat="1" applyFont="1" applyFill="1" applyBorder="1" applyAlignment="1">
      <alignment horizontal="center" vertical="center"/>
    </xf>
    <xf numFmtId="164" fontId="4" fillId="36" borderId="40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 vertical="center" indent="2"/>
    </xf>
    <xf numFmtId="4" fontId="4" fillId="36" borderId="40" xfId="0" applyNumberFormat="1" applyFont="1" applyFill="1" applyBorder="1" applyAlignment="1">
      <alignment horizontal="center" vertical="center"/>
    </xf>
    <xf numFmtId="4" fontId="4" fillId="36" borderId="40" xfId="0" applyNumberFormat="1" applyFont="1" applyFill="1" applyBorder="1" applyAlignment="1" applyProtection="1">
      <alignment horizontal="center" vertical="center"/>
      <protection locked="0"/>
    </xf>
    <xf numFmtId="4" fontId="4" fillId="0" borderId="40" xfId="0" applyNumberFormat="1" applyFont="1" applyFill="1" applyBorder="1" applyAlignment="1">
      <alignment horizontal="center" vertical="center"/>
    </xf>
    <xf numFmtId="164" fontId="4" fillId="34" borderId="29" xfId="0" applyNumberFormat="1" applyFont="1" applyFill="1" applyBorder="1" applyAlignment="1">
      <alignment horizontal="center" vertical="center"/>
    </xf>
    <xf numFmtId="4" fontId="4" fillId="34" borderId="47" xfId="0" applyNumberFormat="1" applyFont="1" applyFill="1" applyBorder="1" applyAlignment="1">
      <alignment horizontal="center" vertical="center"/>
    </xf>
    <xf numFmtId="164" fontId="4" fillId="34" borderId="41" xfId="0" applyNumberFormat="1" applyFont="1" applyFill="1" applyBorder="1" applyAlignment="1">
      <alignment horizontal="center" vertical="center"/>
    </xf>
    <xf numFmtId="4" fontId="4" fillId="34" borderId="41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left" vertical="center"/>
    </xf>
    <xf numFmtId="49" fontId="8" fillId="36" borderId="13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5" xfId="0" applyNumberFormat="1" applyFont="1" applyFill="1" applyBorder="1" applyAlignment="1">
      <alignment horizontal="center" vertical="center" wrapText="1"/>
    </xf>
    <xf numFmtId="49" fontId="8" fillId="36" borderId="16" xfId="0" applyNumberFormat="1" applyFont="1" applyFill="1" applyBorder="1" applyAlignment="1">
      <alignment horizontal="center" vertical="center"/>
    </xf>
    <xf numFmtId="49" fontId="8" fillId="36" borderId="13" xfId="0" applyNumberFormat="1" applyFont="1" applyFill="1" applyBorder="1" applyAlignment="1">
      <alignment horizontal="left" vertical="center"/>
    </xf>
    <xf numFmtId="49" fontId="8" fillId="36" borderId="48" xfId="0" applyNumberFormat="1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43" fontId="0" fillId="0" borderId="0" xfId="34" applyFont="1" applyAlignment="1">
      <alignment/>
    </xf>
    <xf numFmtId="49" fontId="4" fillId="37" borderId="42" xfId="0" applyNumberFormat="1" applyFont="1" applyFill="1" applyBorder="1" applyAlignment="1">
      <alignment horizontal="left" vertical="center" indent="2"/>
    </xf>
    <xf numFmtId="4" fontId="4" fillId="37" borderId="40" xfId="0" applyNumberFormat="1" applyFont="1" applyFill="1" applyBorder="1" applyAlignment="1" applyProtection="1">
      <alignment horizontal="center" vertical="center"/>
      <protection locked="0"/>
    </xf>
    <xf numFmtId="4" fontId="4" fillId="37" borderId="39" xfId="0" applyNumberFormat="1" applyFont="1" applyFill="1" applyBorder="1" applyAlignment="1" applyProtection="1">
      <alignment horizontal="center" vertical="center"/>
      <protection locked="0"/>
    </xf>
    <xf numFmtId="164" fontId="4" fillId="37" borderId="40" xfId="0" applyNumberFormat="1" applyFont="1" applyFill="1" applyBorder="1" applyAlignment="1">
      <alignment horizontal="center" vertical="center"/>
    </xf>
    <xf numFmtId="4" fontId="4" fillId="37" borderId="40" xfId="0" applyNumberFormat="1" applyFont="1" applyFill="1" applyBorder="1" applyAlignment="1">
      <alignment horizontal="center" vertical="center"/>
    </xf>
    <xf numFmtId="164" fontId="4" fillId="37" borderId="39" xfId="0" applyNumberFormat="1" applyFont="1" applyFill="1" applyBorder="1" applyAlignment="1">
      <alignment horizontal="center" vertical="center"/>
    </xf>
    <xf numFmtId="49" fontId="4" fillId="37" borderId="40" xfId="0" applyNumberFormat="1" applyFont="1" applyFill="1" applyBorder="1" applyAlignment="1" applyProtection="1">
      <alignment horizontal="center" vertical="center" wrapText="1"/>
      <protection locked="0"/>
    </xf>
    <xf numFmtId="4" fontId="4" fillId="42" borderId="40" xfId="61" applyNumberFormat="1" applyFont="1" applyFill="1" applyBorder="1" applyAlignment="1">
      <alignment horizontal="right" wrapText="1"/>
      <protection/>
    </xf>
    <xf numFmtId="4" fontId="4" fillId="11" borderId="40" xfId="0" applyNumberFormat="1" applyFont="1" applyFill="1" applyBorder="1" applyAlignment="1" applyProtection="1">
      <alignment horizontal="center" vertical="center"/>
      <protection locked="0"/>
    </xf>
    <xf numFmtId="49" fontId="4" fillId="11" borderId="42" xfId="0" applyNumberFormat="1" applyFont="1" applyFill="1" applyBorder="1" applyAlignment="1">
      <alignment horizontal="left" vertical="center" indent="1"/>
    </xf>
    <xf numFmtId="4" fontId="4" fillId="2" borderId="40" xfId="61" applyNumberFormat="1" applyFont="1" applyFill="1" applyBorder="1" applyAlignment="1">
      <alignment horizontal="right" wrapText="1"/>
      <protection/>
    </xf>
    <xf numFmtId="49" fontId="4" fillId="2" borderId="42" xfId="0" applyNumberFormat="1" applyFont="1" applyFill="1" applyBorder="1" applyAlignment="1">
      <alignment horizontal="left" vertical="center" indent="2"/>
    </xf>
    <xf numFmtId="0" fontId="4" fillId="42" borderId="0" xfId="63" applyFont="1" applyFill="1">
      <alignment/>
      <protection/>
    </xf>
    <xf numFmtId="0" fontId="8" fillId="33" borderId="16" xfId="61" applyFont="1" applyFill="1" applyBorder="1" applyAlignment="1">
      <alignment horizontal="left"/>
      <protection/>
    </xf>
    <xf numFmtId="0" fontId="37" fillId="0" borderId="0" xfId="0" applyFont="1" applyAlignment="1">
      <alignment horizontal="center" vertical="center" wrapText="1"/>
    </xf>
    <xf numFmtId="0" fontId="5" fillId="0" borderId="0" xfId="63" applyFont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164" fontId="4" fillId="6" borderId="4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8" fillId="10" borderId="13" xfId="46" applyNumberFormat="1" applyFont="1" applyFill="1" applyBorder="1" applyAlignment="1">
      <alignment horizontal="right" vertical="center" wrapText="1"/>
      <protection/>
    </xf>
    <xf numFmtId="49" fontId="4" fillId="10" borderId="40" xfId="61" applyNumberFormat="1" applyFont="1" applyFill="1" applyBorder="1" applyAlignment="1" applyProtection="1">
      <alignment horizontal="center" wrapText="1"/>
      <protection locked="0"/>
    </xf>
    <xf numFmtId="14" fontId="4" fillId="10" borderId="40" xfId="61" applyNumberFormat="1" applyFont="1" applyFill="1" applyBorder="1" applyAlignment="1" applyProtection="1">
      <alignment horizontal="center" wrapText="1"/>
      <protection locked="0"/>
    </xf>
    <xf numFmtId="0" fontId="4" fillId="10" borderId="40" xfId="63" applyFont="1" applyFill="1" applyBorder="1" applyAlignment="1">
      <alignment horizontal="right" wrapText="1"/>
      <protection/>
    </xf>
    <xf numFmtId="49" fontId="4" fillId="37" borderId="47" xfId="46" applyNumberFormat="1" applyFont="1" applyFill="1" applyBorder="1" applyAlignment="1" applyProtection="1">
      <alignment horizontal="left" wrapText="1"/>
      <protection locked="0"/>
    </xf>
    <xf numFmtId="49" fontId="4" fillId="37" borderId="36" xfId="46" applyNumberFormat="1" applyFont="1" applyFill="1" applyBorder="1" applyAlignment="1" applyProtection="1">
      <alignment horizontal="left" wrapText="1"/>
      <protection locked="0"/>
    </xf>
    <xf numFmtId="4" fontId="4" fillId="37" borderId="36" xfId="46" applyNumberFormat="1" applyFont="1" applyFill="1" applyBorder="1" applyAlignment="1" applyProtection="1">
      <alignment horizontal="right"/>
      <protection locked="0"/>
    </xf>
    <xf numFmtId="4" fontId="4" fillId="37" borderId="34" xfId="46" applyNumberFormat="1" applyFont="1" applyFill="1" applyBorder="1" applyAlignment="1">
      <alignment horizontal="right"/>
      <protection/>
    </xf>
    <xf numFmtId="4" fontId="4" fillId="37" borderId="35" xfId="46" applyNumberFormat="1" applyFont="1" applyFill="1" applyBorder="1" applyAlignment="1">
      <alignment horizontal="right"/>
      <protection/>
    </xf>
    <xf numFmtId="4" fontId="4" fillId="37" borderId="36" xfId="46" applyNumberFormat="1" applyFont="1" applyFill="1" applyBorder="1" applyAlignment="1">
      <alignment horizontal="right"/>
      <protection/>
    </xf>
    <xf numFmtId="4" fontId="4" fillId="37" borderId="37" xfId="46" applyNumberFormat="1" applyFont="1" applyFill="1" applyBorder="1" applyAlignment="1" applyProtection="1">
      <alignment horizontal="right"/>
      <protection locked="0"/>
    </xf>
    <xf numFmtId="4" fontId="8" fillId="37" borderId="36" xfId="46" applyNumberFormat="1" applyFont="1" applyFill="1" applyBorder="1" applyAlignment="1">
      <alignment horizontal="right"/>
      <protection/>
    </xf>
    <xf numFmtId="49" fontId="4" fillId="37" borderId="0" xfId="46" applyNumberFormat="1" applyFont="1" applyFill="1" applyBorder="1" applyAlignment="1" applyProtection="1">
      <alignment horizontal="left" wrapText="1"/>
      <protection locked="0"/>
    </xf>
    <xf numFmtId="49" fontId="4" fillId="37" borderId="28" xfId="46" applyNumberFormat="1" applyFont="1" applyFill="1" applyBorder="1" applyAlignment="1" applyProtection="1">
      <alignment horizontal="left" wrapText="1"/>
      <protection locked="0"/>
    </xf>
    <xf numFmtId="4" fontId="8" fillId="37" borderId="12" xfId="46" applyNumberFormat="1" applyFont="1" applyFill="1" applyBorder="1" applyAlignment="1">
      <alignment horizontal="right" vertical="center" wrapText="1"/>
      <protection/>
    </xf>
    <xf numFmtId="49" fontId="4" fillId="37" borderId="40" xfId="61" applyNumberFormat="1" applyFont="1" applyFill="1" applyBorder="1" applyAlignment="1" applyProtection="1">
      <alignment horizontal="center" wrapText="1"/>
      <protection locked="0"/>
    </xf>
    <xf numFmtId="0" fontId="4" fillId="37" borderId="47" xfId="63" applyFont="1" applyFill="1" applyBorder="1" applyAlignment="1">
      <alignment horizontal="right" wrapText="1"/>
      <protection/>
    </xf>
    <xf numFmtId="0" fontId="4" fillId="37" borderId="40" xfId="63" applyFont="1" applyFill="1" applyBorder="1" applyAlignment="1">
      <alignment horizontal="right" wrapText="1"/>
      <protection/>
    </xf>
    <xf numFmtId="4" fontId="4" fillId="37" borderId="40" xfId="61" applyNumberFormat="1" applyFont="1" applyFill="1" applyBorder="1" applyAlignment="1">
      <alignment horizontal="right" wrapText="1"/>
      <protection/>
    </xf>
    <xf numFmtId="14" fontId="4" fillId="37" borderId="40" xfId="61" applyNumberFormat="1" applyFont="1" applyFill="1" applyBorder="1" applyAlignment="1" applyProtection="1">
      <alignment horizontal="center" wrapText="1"/>
      <protection locked="0"/>
    </xf>
    <xf numFmtId="4" fontId="4" fillId="37" borderId="40" xfId="61" applyNumberFormat="1" applyFont="1" applyFill="1" applyBorder="1" applyAlignment="1" applyProtection="1">
      <alignment horizontal="right" wrapText="1"/>
      <protection locked="0"/>
    </xf>
    <xf numFmtId="49" fontId="4" fillId="10" borderId="41" xfId="61" applyNumberFormat="1" applyFont="1" applyFill="1" applyBorder="1" applyAlignment="1">
      <alignment horizontal="center" vertical="center"/>
      <protection/>
    </xf>
    <xf numFmtId="0" fontId="4" fillId="10" borderId="41" xfId="61" applyFont="1" applyFill="1" applyBorder="1" applyAlignment="1">
      <alignment horizontal="center" vertical="center"/>
      <protection/>
    </xf>
    <xf numFmtId="49" fontId="4" fillId="10" borderId="40" xfId="61" applyNumberFormat="1" applyFont="1" applyFill="1" applyBorder="1" applyAlignment="1" applyProtection="1">
      <alignment horizontal="left" wrapText="1"/>
      <protection locked="0"/>
    </xf>
    <xf numFmtId="4" fontId="4" fillId="10" borderId="40" xfId="61" applyNumberFormat="1" applyFont="1" applyFill="1" applyBorder="1" applyAlignment="1" applyProtection="1">
      <alignment horizontal="right" wrapText="1"/>
      <protection locked="0"/>
    </xf>
    <xf numFmtId="49" fontId="4" fillId="10" borderId="40" xfId="61" applyNumberFormat="1" applyFont="1" applyFill="1" applyBorder="1" applyAlignment="1" applyProtection="1">
      <alignment horizontal="left"/>
      <protection locked="0"/>
    </xf>
    <xf numFmtId="49" fontId="4" fillId="37" borderId="41" xfId="61" applyNumberFormat="1" applyFont="1" applyFill="1" applyBorder="1" applyAlignment="1">
      <alignment horizontal="center" vertical="center"/>
      <protection/>
    </xf>
    <xf numFmtId="49" fontId="4" fillId="37" borderId="41" xfId="61" applyNumberFormat="1" applyFont="1" applyFill="1" applyBorder="1" applyAlignment="1">
      <alignment horizontal="left" vertical="center"/>
      <protection/>
    </xf>
    <xf numFmtId="49" fontId="4" fillId="9" borderId="40" xfId="61" applyNumberFormat="1" applyFont="1" applyFill="1" applyBorder="1" applyAlignment="1" applyProtection="1">
      <alignment horizontal="center" wrapText="1"/>
      <protection locked="0"/>
    </xf>
    <xf numFmtId="0" fontId="4" fillId="9" borderId="41" xfId="61" applyFont="1" applyFill="1" applyBorder="1" applyAlignment="1">
      <alignment horizontal="center" vertical="center"/>
      <protection/>
    </xf>
    <xf numFmtId="49" fontId="4" fillId="9" borderId="40" xfId="61" applyNumberFormat="1" applyFont="1" applyFill="1" applyBorder="1" applyAlignment="1">
      <alignment horizontal="center" wrapText="1"/>
      <protection/>
    </xf>
    <xf numFmtId="0" fontId="4" fillId="9" borderId="0" xfId="61" applyFont="1" applyFill="1">
      <alignment/>
      <protection/>
    </xf>
    <xf numFmtId="0" fontId="4" fillId="9" borderId="23" xfId="61" applyFont="1" applyFill="1" applyBorder="1" applyAlignment="1">
      <alignment wrapText="1"/>
      <protection/>
    </xf>
    <xf numFmtId="14" fontId="4" fillId="9" borderId="40" xfId="61" applyNumberFormat="1" applyFont="1" applyFill="1" applyBorder="1" applyAlignment="1" applyProtection="1">
      <alignment horizontal="center" wrapText="1"/>
      <protection locked="0"/>
    </xf>
    <xf numFmtId="0" fontId="4" fillId="9" borderId="40" xfId="63" applyFont="1" applyFill="1" applyBorder="1" applyAlignment="1">
      <alignment horizontal="right" wrapText="1"/>
      <protection/>
    </xf>
    <xf numFmtId="49" fontId="4" fillId="9" borderId="40" xfId="61" applyNumberFormat="1" applyFont="1" applyFill="1" applyBorder="1" applyAlignment="1">
      <alignment wrapText="1"/>
      <protection/>
    </xf>
    <xf numFmtId="49" fontId="4" fillId="9" borderId="41" xfId="61" applyNumberFormat="1" applyFont="1" applyFill="1" applyBorder="1" applyAlignment="1" applyProtection="1">
      <alignment horizontal="center" wrapText="1"/>
      <protection locked="0"/>
    </xf>
    <xf numFmtId="49" fontId="4" fillId="2" borderId="40" xfId="61" applyNumberFormat="1" applyFont="1" applyFill="1" applyBorder="1" applyAlignment="1" applyProtection="1">
      <alignment horizontal="center"/>
      <protection locked="0"/>
    </xf>
    <xf numFmtId="49" fontId="4" fillId="2" borderId="41" xfId="61" applyNumberFormat="1" applyFont="1" applyFill="1" applyBorder="1" applyAlignment="1">
      <alignment horizontal="center" vertical="center"/>
      <protection/>
    </xf>
    <xf numFmtId="0" fontId="4" fillId="2" borderId="41" xfId="61" applyFont="1" applyFill="1" applyBorder="1" applyAlignment="1">
      <alignment horizontal="center" vertical="center"/>
      <protection/>
    </xf>
    <xf numFmtId="49" fontId="4" fillId="2" borderId="40" xfId="61" applyNumberFormat="1" applyFont="1" applyFill="1" applyBorder="1" applyAlignment="1">
      <alignment horizontal="center" wrapText="1"/>
      <protection/>
    </xf>
    <xf numFmtId="49" fontId="4" fillId="2" borderId="40" xfId="61" applyNumberFormat="1" applyFont="1" applyFill="1" applyBorder="1" applyAlignment="1" applyProtection="1">
      <alignment horizontal="left" wrapText="1"/>
      <protection locked="0"/>
    </xf>
    <xf numFmtId="0" fontId="4" fillId="2" borderId="23" xfId="61" applyFont="1" applyFill="1" applyBorder="1" applyAlignment="1">
      <alignment wrapText="1"/>
      <protection/>
    </xf>
    <xf numFmtId="14" fontId="4" fillId="2" borderId="40" xfId="61" applyNumberFormat="1" applyFont="1" applyFill="1" applyBorder="1" applyAlignment="1" applyProtection="1">
      <alignment horizontal="center" wrapText="1"/>
      <protection locked="0"/>
    </xf>
    <xf numFmtId="0" fontId="4" fillId="2" borderId="40" xfId="63" applyFont="1" applyFill="1" applyBorder="1" applyAlignment="1">
      <alignment horizontal="right" wrapText="1"/>
      <protection/>
    </xf>
    <xf numFmtId="0" fontId="4" fillId="43" borderId="41" xfId="61" applyFont="1" applyFill="1" applyBorder="1" applyAlignment="1">
      <alignment horizontal="center" vertical="center"/>
      <protection/>
    </xf>
    <xf numFmtId="14" fontId="4" fillId="43" borderId="40" xfId="61" applyNumberFormat="1" applyFont="1" applyFill="1" applyBorder="1" applyAlignment="1" applyProtection="1">
      <alignment horizontal="center" wrapText="1"/>
      <protection locked="0"/>
    </xf>
    <xf numFmtId="0" fontId="4" fillId="43" borderId="40" xfId="63" applyFont="1" applyFill="1" applyBorder="1" applyAlignment="1">
      <alignment horizontal="right" wrapText="1"/>
      <protection/>
    </xf>
    <xf numFmtId="49" fontId="4" fillId="17" borderId="41" xfId="61" applyNumberFormat="1" applyFont="1" applyFill="1" applyBorder="1" applyAlignment="1" applyProtection="1">
      <alignment horizontal="center"/>
      <protection locked="0"/>
    </xf>
    <xf numFmtId="49" fontId="4" fillId="17" borderId="41" xfId="61" applyNumberFormat="1" applyFont="1" applyFill="1" applyBorder="1" applyAlignment="1" applyProtection="1">
      <alignment horizontal="center" wrapText="1"/>
      <protection locked="0"/>
    </xf>
    <xf numFmtId="0" fontId="4" fillId="17" borderId="41" xfId="61" applyFont="1" applyFill="1" applyBorder="1" applyAlignment="1">
      <alignment horizontal="center" vertical="center"/>
      <protection/>
    </xf>
    <xf numFmtId="49" fontId="4" fillId="17" borderId="41" xfId="61" applyNumberFormat="1" applyFont="1" applyFill="1" applyBorder="1" applyAlignment="1">
      <alignment horizontal="center" wrapText="1"/>
      <protection/>
    </xf>
    <xf numFmtId="49" fontId="4" fillId="17" borderId="41" xfId="61" applyNumberFormat="1" applyFont="1" applyFill="1" applyBorder="1" applyAlignment="1">
      <alignment wrapText="1"/>
      <protection/>
    </xf>
    <xf numFmtId="0" fontId="4" fillId="17" borderId="49" xfId="61" applyFont="1" applyFill="1" applyBorder="1" applyAlignment="1">
      <alignment wrapText="1"/>
      <protection/>
    </xf>
    <xf numFmtId="4" fontId="4" fillId="17" borderId="41" xfId="61" applyNumberFormat="1" applyFont="1" applyFill="1" applyBorder="1" applyAlignment="1">
      <alignment horizontal="right" wrapText="1"/>
      <protection/>
    </xf>
    <xf numFmtId="14" fontId="4" fillId="17" borderId="40" xfId="61" applyNumberFormat="1" applyFont="1" applyFill="1" applyBorder="1" applyAlignment="1" applyProtection="1">
      <alignment horizontal="center" wrapText="1"/>
      <protection locked="0"/>
    </xf>
    <xf numFmtId="0" fontId="4" fillId="17" borderId="40" xfId="63" applyFont="1" applyFill="1" applyBorder="1" applyAlignment="1">
      <alignment horizontal="right" wrapText="1"/>
      <protection/>
    </xf>
    <xf numFmtId="4" fontId="4" fillId="0" borderId="0" xfId="63" applyNumberFormat="1" applyFont="1">
      <alignment/>
      <protection/>
    </xf>
    <xf numFmtId="2" fontId="8" fillId="0" borderId="0" xfId="63" applyNumberFormat="1" applyFont="1" applyFill="1" applyBorder="1" applyAlignment="1">
      <alignment vertical="center" wrapText="1"/>
      <protection/>
    </xf>
    <xf numFmtId="4" fontId="8" fillId="37" borderId="13" xfId="63" applyNumberFormat="1" applyFont="1" applyFill="1" applyBorder="1" applyAlignment="1">
      <alignment horizontal="right" vertical="center" wrapText="1"/>
      <protection/>
    </xf>
    <xf numFmtId="4" fontId="8" fillId="34" borderId="13" xfId="63" applyNumberFormat="1" applyFont="1" applyFill="1" applyBorder="1" applyAlignment="1">
      <alignment horizontal="right" vertical="center" wrapText="1"/>
      <protection/>
    </xf>
    <xf numFmtId="2" fontId="8" fillId="34" borderId="13" xfId="63" applyNumberFormat="1" applyFont="1" applyFill="1" applyBorder="1" applyAlignment="1">
      <alignment vertical="center" wrapText="1"/>
      <protection/>
    </xf>
    <xf numFmtId="4" fontId="8" fillId="0" borderId="12" xfId="46" applyNumberFormat="1" applyFont="1" applyFill="1" applyBorder="1" applyAlignment="1">
      <alignment horizontal="right"/>
      <protection/>
    </xf>
    <xf numFmtId="4" fontId="8" fillId="10" borderId="16" xfId="46" applyNumberFormat="1" applyFont="1" applyFill="1" applyBorder="1" applyAlignment="1">
      <alignment vertical="center" wrapText="1"/>
      <protection/>
    </xf>
    <xf numFmtId="4" fontId="8" fillId="10" borderId="13" xfId="46" applyNumberFormat="1" applyFont="1" applyFill="1" applyBorder="1" applyAlignment="1">
      <alignment vertical="center" wrapText="1"/>
      <protection/>
    </xf>
    <xf numFmtId="0" fontId="8" fillId="0" borderId="16" xfId="46" applyNumberFormat="1" applyFont="1" applyFill="1" applyBorder="1" applyAlignment="1">
      <alignment horizontal="left" vertical="center" wrapText="1"/>
      <protection/>
    </xf>
    <xf numFmtId="0" fontId="11" fillId="0" borderId="10" xfId="46" applyNumberFormat="1" applyFont="1" applyFill="1" applyBorder="1" applyAlignment="1">
      <alignment horizontal="left" vertical="center" wrapText="1"/>
      <protection/>
    </xf>
    <xf numFmtId="0" fontId="11" fillId="0" borderId="13" xfId="46" applyNumberFormat="1" applyFont="1" applyFill="1" applyBorder="1" applyAlignment="1">
      <alignment horizontal="left" vertical="center" wrapText="1"/>
      <protection/>
    </xf>
    <xf numFmtId="4" fontId="11" fillId="0" borderId="13" xfId="46" applyNumberFormat="1" applyFont="1" applyFill="1" applyBorder="1" applyAlignment="1">
      <alignment horizontal="left" vertical="center" wrapText="1"/>
      <protection/>
    </xf>
    <xf numFmtId="4" fontId="11" fillId="0" borderId="10" xfId="46" applyNumberFormat="1" applyFont="1" applyFill="1" applyBorder="1" applyAlignment="1">
      <alignment horizontal="left" vertical="center" wrapText="1"/>
      <protection/>
    </xf>
    <xf numFmtId="4" fontId="8" fillId="0" borderId="16" xfId="46" applyNumberFormat="1" applyFont="1" applyFill="1" applyBorder="1" applyAlignment="1">
      <alignment vertical="center" wrapText="1"/>
      <protection/>
    </xf>
    <xf numFmtId="4" fontId="8" fillId="0" borderId="13" xfId="46" applyNumberFormat="1" applyFont="1" applyFill="1" applyBorder="1" applyAlignment="1">
      <alignment vertical="center" wrapText="1"/>
      <protection/>
    </xf>
    <xf numFmtId="4" fontId="8" fillId="0" borderId="10" xfId="46" applyNumberFormat="1" applyFont="1" applyFill="1" applyBorder="1" applyAlignment="1">
      <alignment vertical="center" wrapText="1"/>
      <protection/>
    </xf>
    <xf numFmtId="4" fontId="8" fillId="37" borderId="13" xfId="46" applyNumberFormat="1" applyFont="1" applyFill="1" applyBorder="1" applyAlignment="1">
      <alignment horizontal="right" vertical="center" wrapText="1"/>
      <protection/>
    </xf>
    <xf numFmtId="4" fontId="8" fillId="37" borderId="16" xfId="46" applyNumberFormat="1" applyFont="1" applyFill="1" applyBorder="1" applyAlignment="1">
      <alignment vertical="center" wrapText="1"/>
      <protection/>
    </xf>
    <xf numFmtId="4" fontId="8" fillId="37" borderId="13" xfId="46" applyNumberFormat="1" applyFont="1" applyFill="1" applyBorder="1" applyAlignment="1">
      <alignment vertical="center" wrapText="1"/>
      <protection/>
    </xf>
    <xf numFmtId="4" fontId="8" fillId="37" borderId="10" xfId="46" applyNumberFormat="1" applyFont="1" applyFill="1" applyBorder="1" applyAlignment="1">
      <alignment vertical="center" wrapText="1"/>
      <protection/>
    </xf>
    <xf numFmtId="4" fontId="11" fillId="0" borderId="11" xfId="46" applyNumberFormat="1" applyFont="1" applyFill="1" applyBorder="1" applyAlignment="1">
      <alignment horizontal="left" vertical="center" wrapText="1"/>
      <protection/>
    </xf>
    <xf numFmtId="49" fontId="4" fillId="37" borderId="12" xfId="46" applyNumberFormat="1" applyFont="1" applyFill="1" applyBorder="1" applyAlignment="1" applyProtection="1">
      <alignment horizontal="left" wrapText="1"/>
      <protection locked="0"/>
    </xf>
    <xf numFmtId="4" fontId="4" fillId="0" borderId="12" xfId="46" applyNumberFormat="1" applyFont="1" applyFill="1" applyBorder="1" applyAlignment="1" applyProtection="1">
      <alignment horizontal="right"/>
      <protection locked="0"/>
    </xf>
    <xf numFmtId="49" fontId="4" fillId="37" borderId="47" xfId="46" applyNumberFormat="1" applyFont="1" applyFill="1" applyBorder="1" applyAlignment="1" applyProtection="1">
      <alignment horizontal="center" wrapText="1"/>
      <protection locked="0"/>
    </xf>
    <xf numFmtId="49" fontId="8" fillId="37" borderId="47" xfId="46" applyNumberFormat="1" applyFont="1" applyFill="1" applyBorder="1" applyAlignment="1" applyProtection="1">
      <alignment horizontal="right" wrapText="1"/>
      <protection locked="0"/>
    </xf>
    <xf numFmtId="49" fontId="4" fillId="0" borderId="28" xfId="46" applyNumberFormat="1" applyFont="1" applyFill="1" applyBorder="1" applyAlignment="1" applyProtection="1">
      <alignment horizontal="left" wrapText="1"/>
      <protection locked="0"/>
    </xf>
    <xf numFmtId="49" fontId="8" fillId="10" borderId="47" xfId="46" applyNumberFormat="1" applyFont="1" applyFill="1" applyBorder="1" applyAlignment="1" applyProtection="1">
      <alignment horizontal="left" wrapText="1"/>
      <protection locked="0"/>
    </xf>
    <xf numFmtId="49" fontId="4" fillId="0" borderId="12" xfId="46" applyNumberFormat="1" applyFont="1" applyFill="1" applyBorder="1" applyAlignment="1" applyProtection="1">
      <alignment horizontal="left" wrapText="1"/>
      <protection locked="0"/>
    </xf>
    <xf numFmtId="49" fontId="4" fillId="42" borderId="0" xfId="46" applyNumberFormat="1" applyFont="1" applyFill="1" applyBorder="1" applyAlignment="1" applyProtection="1">
      <alignment horizontal="left" wrapText="1"/>
      <protection locked="0"/>
    </xf>
    <xf numFmtId="49" fontId="8" fillId="10" borderId="47" xfId="46" applyNumberFormat="1" applyFont="1" applyFill="1" applyBorder="1" applyAlignment="1" applyProtection="1">
      <alignment horizontal="center" wrapText="1"/>
      <protection locked="0"/>
    </xf>
    <xf numFmtId="4" fontId="8" fillId="10" borderId="47" xfId="46" applyNumberFormat="1" applyFont="1" applyFill="1" applyBorder="1" applyAlignment="1" applyProtection="1">
      <alignment horizontal="right"/>
      <protection locked="0"/>
    </xf>
    <xf numFmtId="4" fontId="4" fillId="33" borderId="29" xfId="46" applyNumberFormat="1" applyFont="1" applyFill="1" applyBorder="1" applyAlignment="1" applyProtection="1">
      <alignment horizontal="right"/>
      <protection/>
    </xf>
    <xf numFmtId="4" fontId="8" fillId="10" borderId="47" xfId="46" applyNumberFormat="1" applyFont="1" applyFill="1" applyBorder="1" applyAlignment="1" applyProtection="1">
      <alignment horizontal="right"/>
      <protection/>
    </xf>
    <xf numFmtId="165" fontId="8" fillId="10" borderId="47" xfId="46" applyNumberFormat="1" applyFont="1" applyFill="1" applyBorder="1" applyAlignment="1" applyProtection="1">
      <alignment horizontal="right"/>
      <protection locked="0"/>
    </xf>
    <xf numFmtId="165" fontId="4" fillId="0" borderId="48" xfId="46" applyNumberFormat="1" applyFont="1" applyFill="1" applyBorder="1" applyAlignment="1" applyProtection="1">
      <alignment horizontal="right"/>
      <protection locked="0"/>
    </xf>
    <xf numFmtId="164" fontId="4" fillId="44" borderId="40" xfId="0" applyNumberFormat="1" applyFont="1" applyFill="1" applyBorder="1" applyAlignment="1">
      <alignment horizontal="center" vertical="center"/>
    </xf>
    <xf numFmtId="164" fontId="4" fillId="44" borderId="39" xfId="0" applyNumberFormat="1" applyFont="1" applyFill="1" applyBorder="1" applyAlignment="1">
      <alignment horizontal="center" vertical="center"/>
    </xf>
    <xf numFmtId="49" fontId="4" fillId="10" borderId="42" xfId="0" applyNumberFormat="1" applyFont="1" applyFill="1" applyBorder="1" applyAlignment="1">
      <alignment horizontal="left" vertical="center" indent="2"/>
    </xf>
    <xf numFmtId="4" fontId="4" fillId="10" borderId="40" xfId="0" applyNumberFormat="1" applyFont="1" applyFill="1" applyBorder="1" applyAlignment="1" applyProtection="1">
      <alignment horizontal="center" vertical="center"/>
      <protection locked="0"/>
    </xf>
    <xf numFmtId="4" fontId="4" fillId="10" borderId="39" xfId="0" applyNumberFormat="1" applyFont="1" applyFill="1" applyBorder="1" applyAlignment="1" applyProtection="1">
      <alignment horizontal="center" vertical="center"/>
      <protection locked="0"/>
    </xf>
    <xf numFmtId="164" fontId="4" fillId="10" borderId="40" xfId="0" applyNumberFormat="1" applyFont="1" applyFill="1" applyBorder="1" applyAlignment="1">
      <alignment horizontal="center" vertical="center"/>
    </xf>
    <xf numFmtId="164" fontId="4" fillId="10" borderId="39" xfId="0" applyNumberFormat="1" applyFont="1" applyFill="1" applyBorder="1" applyAlignment="1">
      <alignment horizontal="center" vertical="center"/>
    </xf>
    <xf numFmtId="49" fontId="4" fillId="10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42" xfId="0" applyNumberFormat="1" applyFont="1" applyFill="1" applyBorder="1" applyAlignment="1">
      <alignment horizontal="left" vertical="center" indent="1"/>
    </xf>
    <xf numFmtId="4" fontId="4" fillId="0" borderId="40" xfId="61" applyNumberFormat="1" applyFont="1" applyFill="1" applyBorder="1" applyAlignment="1">
      <alignment horizontal="center" wrapText="1"/>
      <protection/>
    </xf>
    <xf numFmtId="49" fontId="4" fillId="43" borderId="40" xfId="61" applyNumberFormat="1" applyFont="1" applyFill="1" applyBorder="1" applyAlignment="1" applyProtection="1">
      <alignment horizontal="center" wrapText="1"/>
      <protection locked="0"/>
    </xf>
    <xf numFmtId="49" fontId="4" fillId="43" borderId="41" xfId="61" applyNumberFormat="1" applyFont="1" applyFill="1" applyBorder="1" applyAlignment="1">
      <alignment horizontal="center" vertical="center"/>
      <protection/>
    </xf>
    <xf numFmtId="49" fontId="4" fillId="43" borderId="40" xfId="61" applyNumberFormat="1" applyFont="1" applyFill="1" applyBorder="1" applyAlignment="1">
      <alignment horizontal="center" wrapText="1"/>
      <protection/>
    </xf>
    <xf numFmtId="49" fontId="4" fillId="43" borderId="40" xfId="61" applyNumberFormat="1" applyFont="1" applyFill="1" applyBorder="1" applyAlignment="1" applyProtection="1">
      <alignment horizontal="left" wrapText="1"/>
      <protection locked="0"/>
    </xf>
    <xf numFmtId="4" fontId="4" fillId="43" borderId="40" xfId="61" applyNumberFormat="1" applyFont="1" applyFill="1" applyBorder="1" applyAlignment="1" applyProtection="1">
      <alignment horizontal="right" wrapText="1"/>
      <protection locked="0"/>
    </xf>
    <xf numFmtId="49" fontId="4" fillId="43" borderId="42" xfId="0" applyNumberFormat="1" applyFont="1" applyFill="1" applyBorder="1" applyAlignment="1">
      <alignment horizontal="left" vertical="center" indent="2"/>
    </xf>
    <xf numFmtId="4" fontId="4" fillId="43" borderId="40" xfId="0" applyNumberFormat="1" applyFont="1" applyFill="1" applyBorder="1" applyAlignment="1" applyProtection="1">
      <alignment horizontal="center" vertical="center"/>
      <protection locked="0"/>
    </xf>
    <xf numFmtId="4" fontId="4" fillId="43" borderId="39" xfId="0" applyNumberFormat="1" applyFont="1" applyFill="1" applyBorder="1" applyAlignment="1" applyProtection="1">
      <alignment horizontal="center" vertical="center"/>
      <protection locked="0"/>
    </xf>
    <xf numFmtId="164" fontId="4" fillId="43" borderId="40" xfId="0" applyNumberFormat="1" applyFont="1" applyFill="1" applyBorder="1" applyAlignment="1">
      <alignment horizontal="center" vertical="center"/>
    </xf>
    <xf numFmtId="4" fontId="4" fillId="43" borderId="40" xfId="61" applyNumberFormat="1" applyFont="1" applyFill="1" applyBorder="1" applyAlignment="1">
      <alignment horizontal="center" wrapText="1"/>
      <protection/>
    </xf>
    <xf numFmtId="4" fontId="4" fillId="43" borderId="40" xfId="0" applyNumberFormat="1" applyFont="1" applyFill="1" applyBorder="1" applyAlignment="1">
      <alignment horizontal="center" vertical="center"/>
    </xf>
    <xf numFmtId="164" fontId="4" fillId="43" borderId="39" xfId="0" applyNumberFormat="1" applyFont="1" applyFill="1" applyBorder="1" applyAlignment="1">
      <alignment horizontal="center" vertical="center"/>
    </xf>
    <xf numFmtId="49" fontId="4" fillId="43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9" borderId="42" xfId="0" applyNumberFormat="1" applyFont="1" applyFill="1" applyBorder="1" applyAlignment="1">
      <alignment horizontal="left" vertical="center" indent="1"/>
    </xf>
    <xf numFmtId="4" fontId="4" fillId="9" borderId="40" xfId="0" applyNumberFormat="1" applyFont="1" applyFill="1" applyBorder="1" applyAlignment="1" applyProtection="1">
      <alignment horizontal="center" vertical="center"/>
      <protection locked="0"/>
    </xf>
    <xf numFmtId="4" fontId="4" fillId="9" borderId="39" xfId="0" applyNumberFormat="1" applyFont="1" applyFill="1" applyBorder="1" applyAlignment="1" applyProtection="1">
      <alignment horizontal="center" vertical="center"/>
      <protection locked="0"/>
    </xf>
    <xf numFmtId="164" fontId="4" fillId="9" borderId="40" xfId="0" applyNumberFormat="1" applyFont="1" applyFill="1" applyBorder="1" applyAlignment="1">
      <alignment horizontal="center" vertical="center"/>
    </xf>
    <xf numFmtId="4" fontId="4" fillId="9" borderId="40" xfId="0" applyNumberFormat="1" applyFont="1" applyFill="1" applyBorder="1" applyAlignment="1">
      <alignment horizontal="center" vertical="center"/>
    </xf>
    <xf numFmtId="164" fontId="4" fillId="9" borderId="39" xfId="0" applyNumberFormat="1" applyFont="1" applyFill="1" applyBorder="1" applyAlignment="1">
      <alignment horizontal="center" vertical="center"/>
    </xf>
    <xf numFmtId="49" fontId="4" fillId="9" borderId="40" xfId="0" applyNumberFormat="1" applyFont="1" applyFill="1" applyBorder="1" applyAlignment="1" applyProtection="1">
      <alignment horizontal="center" vertical="center" wrapText="1"/>
      <protection locked="0"/>
    </xf>
    <xf numFmtId="4" fontId="4" fillId="9" borderId="40" xfId="61" applyNumberFormat="1" applyFont="1" applyFill="1" applyBorder="1" applyAlignment="1">
      <alignment horizontal="center" wrapText="1"/>
      <protection/>
    </xf>
    <xf numFmtId="4" fontId="4" fillId="11" borderId="39" xfId="0" applyNumberFormat="1" applyFont="1" applyFill="1" applyBorder="1" applyAlignment="1" applyProtection="1">
      <alignment horizontal="center" vertical="center"/>
      <protection locked="0"/>
    </xf>
    <xf numFmtId="164" fontId="4" fillId="11" borderId="40" xfId="0" applyNumberFormat="1" applyFont="1" applyFill="1" applyBorder="1" applyAlignment="1">
      <alignment horizontal="center" vertical="center"/>
    </xf>
    <xf numFmtId="4" fontId="4" fillId="11" borderId="40" xfId="0" applyNumberFormat="1" applyFont="1" applyFill="1" applyBorder="1" applyAlignment="1">
      <alignment horizontal="center" vertical="center"/>
    </xf>
    <xf numFmtId="164" fontId="4" fillId="11" borderId="39" xfId="0" applyNumberFormat="1" applyFont="1" applyFill="1" applyBorder="1" applyAlignment="1">
      <alignment horizontal="center" vertical="center"/>
    </xf>
    <xf numFmtId="49" fontId="4" fillId="11" borderId="4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40" xfId="0" applyNumberFormat="1" applyFont="1" applyFill="1" applyBorder="1" applyAlignment="1" applyProtection="1">
      <alignment horizontal="center" vertical="center"/>
      <protection locked="0"/>
    </xf>
    <xf numFmtId="4" fontId="4" fillId="6" borderId="39" xfId="0" applyNumberFormat="1" applyFont="1" applyFill="1" applyBorder="1" applyAlignment="1" applyProtection="1">
      <alignment horizontal="center" vertical="center"/>
      <protection locked="0"/>
    </xf>
    <xf numFmtId="4" fontId="4" fillId="6" borderId="40" xfId="0" applyNumberFormat="1" applyFont="1" applyFill="1" applyBorder="1" applyAlignment="1">
      <alignment horizontal="center" vertical="center"/>
    </xf>
    <xf numFmtId="164" fontId="4" fillId="6" borderId="39" xfId="0" applyNumberFormat="1" applyFont="1" applyFill="1" applyBorder="1" applyAlignment="1">
      <alignment horizontal="center" vertical="center"/>
    </xf>
    <xf numFmtId="49" fontId="4" fillId="6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7" fillId="36" borderId="20" xfId="0" applyNumberFormat="1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49" fontId="7" fillId="36" borderId="52" xfId="0" applyNumberFormat="1" applyFont="1" applyFill="1" applyBorder="1" applyAlignment="1">
      <alignment horizontal="center" vertical="center"/>
    </xf>
    <xf numFmtId="49" fontId="7" fillId="36" borderId="53" xfId="0" applyNumberFormat="1" applyFont="1" applyFill="1" applyBorder="1" applyAlignment="1">
      <alignment horizontal="center" vertical="center"/>
    </xf>
    <xf numFmtId="49" fontId="7" fillId="36" borderId="54" xfId="0" applyNumberFormat="1" applyFont="1" applyFill="1" applyBorder="1" applyAlignment="1">
      <alignment horizontal="center" vertical="center"/>
    </xf>
    <xf numFmtId="49" fontId="7" fillId="36" borderId="3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42" borderId="16" xfId="0" applyNumberFormat="1" applyFont="1" applyFill="1" applyBorder="1" applyAlignment="1">
      <alignment horizontal="left" vertical="center"/>
    </xf>
    <xf numFmtId="0" fontId="0" fillId="42" borderId="10" xfId="0" applyFill="1" applyBorder="1" applyAlignment="1">
      <alignment horizontal="left" vertical="center"/>
    </xf>
    <xf numFmtId="0" fontId="0" fillId="42" borderId="11" xfId="0" applyFill="1" applyBorder="1" applyAlignment="1">
      <alignment horizontal="left" vertical="center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49" fontId="8" fillId="0" borderId="55" xfId="0" applyNumberFormat="1" applyFont="1" applyBorder="1" applyAlignment="1" applyProtection="1">
      <alignment horizontal="left" vertical="center"/>
      <protection locked="0"/>
    </xf>
    <xf numFmtId="49" fontId="8" fillId="0" borderId="56" xfId="0" applyNumberFormat="1" applyFont="1" applyBorder="1" applyAlignment="1" applyProtection="1">
      <alignment horizontal="left" vertical="center"/>
      <protection locked="0"/>
    </xf>
    <xf numFmtId="49" fontId="8" fillId="0" borderId="57" xfId="0" applyNumberFormat="1" applyFont="1" applyBorder="1" applyAlignment="1" applyProtection="1">
      <alignment horizontal="left" vertical="center"/>
      <protection locked="0"/>
    </xf>
    <xf numFmtId="49" fontId="8" fillId="0" borderId="58" xfId="0" applyNumberFormat="1" applyFont="1" applyBorder="1" applyAlignment="1" applyProtection="1">
      <alignment horizontal="left" vertical="center"/>
      <protection locked="0"/>
    </xf>
    <xf numFmtId="49" fontId="8" fillId="0" borderId="59" xfId="0" applyNumberFormat="1" applyFont="1" applyBorder="1" applyAlignment="1" applyProtection="1">
      <alignment horizontal="left" vertical="center"/>
      <protection locked="0"/>
    </xf>
    <xf numFmtId="49" fontId="8" fillId="0" borderId="60" xfId="0" applyNumberFormat="1" applyFont="1" applyBorder="1" applyAlignment="1" applyProtection="1">
      <alignment horizontal="left" vertical="center"/>
      <protection locked="0"/>
    </xf>
    <xf numFmtId="0" fontId="17" fillId="34" borderId="16" xfId="63" applyFont="1" applyFill="1" applyBorder="1" applyAlignment="1">
      <alignment/>
      <protection/>
    </xf>
    <xf numFmtId="0" fontId="17" fillId="34" borderId="10" xfId="63" applyFont="1" applyFill="1" applyBorder="1" applyAlignment="1">
      <alignment/>
      <protection/>
    </xf>
    <xf numFmtId="0" fontId="17" fillId="34" borderId="11" xfId="63" applyFont="1" applyFill="1" applyBorder="1" applyAlignment="1">
      <alignment/>
      <protection/>
    </xf>
    <xf numFmtId="0" fontId="13" fillId="33" borderId="16" xfId="63" applyFont="1" applyFill="1" applyBorder="1" applyAlignment="1">
      <alignment horizontal="center" vertical="center"/>
      <protection/>
    </xf>
    <xf numFmtId="0" fontId="13" fillId="33" borderId="10" xfId="63" applyFont="1" applyFill="1" applyBorder="1" applyAlignment="1">
      <alignment horizontal="center" vertical="center"/>
      <protection/>
    </xf>
    <xf numFmtId="0" fontId="13" fillId="33" borderId="11" xfId="63" applyFont="1" applyFill="1" applyBorder="1" applyAlignment="1">
      <alignment horizontal="center" vertical="center"/>
      <protection/>
    </xf>
    <xf numFmtId="0" fontId="13" fillId="34" borderId="16" xfId="63" applyFont="1" applyFill="1" applyBorder="1" applyAlignment="1">
      <alignment horizontal="center"/>
      <protection/>
    </xf>
    <xf numFmtId="0" fontId="13" fillId="34" borderId="10" xfId="63" applyFont="1" applyFill="1" applyBorder="1" applyAlignment="1">
      <alignment horizontal="center"/>
      <protection/>
    </xf>
    <xf numFmtId="0" fontId="13" fillId="34" borderId="11" xfId="63" applyFont="1" applyFill="1" applyBorder="1" applyAlignment="1">
      <alignment horizontal="center"/>
      <protection/>
    </xf>
    <xf numFmtId="0" fontId="13" fillId="36" borderId="16" xfId="63" applyFont="1" applyFill="1" applyBorder="1" applyAlignment="1">
      <alignment horizontal="center"/>
      <protection/>
    </xf>
    <xf numFmtId="0" fontId="13" fillId="36" borderId="10" xfId="63" applyFont="1" applyFill="1" applyBorder="1" applyAlignment="1">
      <alignment horizontal="center"/>
      <protection/>
    </xf>
    <xf numFmtId="0" fontId="13" fillId="36" borderId="11" xfId="63" applyFont="1" applyFill="1" applyBorder="1" applyAlignment="1">
      <alignment horizontal="center"/>
      <protection/>
    </xf>
    <xf numFmtId="0" fontId="13" fillId="36" borderId="16" xfId="63" applyFont="1" applyFill="1" applyBorder="1" applyAlignment="1">
      <alignment horizontal="center" wrapText="1"/>
      <protection/>
    </xf>
    <xf numFmtId="0" fontId="13" fillId="36" borderId="10" xfId="63" applyFont="1" applyFill="1" applyBorder="1" applyAlignment="1">
      <alignment horizontal="center" wrapText="1"/>
      <protection/>
    </xf>
    <xf numFmtId="0" fontId="13" fillId="36" borderId="11" xfId="63" applyFont="1" applyFill="1" applyBorder="1" applyAlignment="1">
      <alignment horizontal="center" wrapText="1"/>
      <protection/>
    </xf>
    <xf numFmtId="0" fontId="6" fillId="0" borderId="0" xfId="63" applyNumberFormat="1" applyFont="1" applyFill="1" applyBorder="1" applyAlignment="1">
      <alignment horizontal="left" vertical="center" wrapText="1"/>
      <protection/>
    </xf>
    <xf numFmtId="0" fontId="13" fillId="36" borderId="16" xfId="63" applyFont="1" applyFill="1" applyBorder="1" applyAlignment="1">
      <alignment horizontal="left" wrapText="1"/>
      <protection/>
    </xf>
    <xf numFmtId="0" fontId="13" fillId="36" borderId="10" xfId="63" applyFont="1" applyFill="1" applyBorder="1" applyAlignment="1">
      <alignment horizontal="left" wrapText="1"/>
      <protection/>
    </xf>
    <xf numFmtId="0" fontId="13" fillId="36" borderId="11" xfId="63" applyFont="1" applyFill="1" applyBorder="1" applyAlignment="1">
      <alignment horizontal="left" wrapText="1"/>
      <protection/>
    </xf>
    <xf numFmtId="0" fontId="8" fillId="36" borderId="33" xfId="63" applyFont="1" applyFill="1" applyBorder="1" applyAlignment="1">
      <alignment horizontal="left" wrapText="1"/>
      <protection/>
    </xf>
    <xf numFmtId="0" fontId="8" fillId="36" borderId="14" xfId="63" applyFont="1" applyFill="1" applyBorder="1" applyAlignment="1">
      <alignment horizontal="left" wrapText="1"/>
      <protection/>
    </xf>
    <xf numFmtId="0" fontId="8" fillId="36" borderId="18" xfId="63" applyFont="1" applyFill="1" applyBorder="1" applyAlignment="1">
      <alignment horizontal="left" wrapText="1"/>
      <protection/>
    </xf>
    <xf numFmtId="0" fontId="8" fillId="36" borderId="61" xfId="63" applyFont="1" applyFill="1" applyBorder="1" applyAlignment="1">
      <alignment horizontal="left" wrapText="1"/>
      <protection/>
    </xf>
    <xf numFmtId="0" fontId="8" fillId="36" borderId="0" xfId="63" applyFont="1" applyFill="1" applyBorder="1" applyAlignment="1">
      <alignment horizontal="left" wrapText="1"/>
      <protection/>
    </xf>
    <xf numFmtId="0" fontId="8" fillId="36" borderId="19" xfId="63" applyFont="1" applyFill="1" applyBorder="1" applyAlignment="1">
      <alignment horizontal="left" wrapText="1"/>
      <protection/>
    </xf>
    <xf numFmtId="0" fontId="8" fillId="36" borderId="25" xfId="63" applyFont="1" applyFill="1" applyBorder="1" applyAlignment="1">
      <alignment horizontal="left" wrapText="1"/>
      <protection/>
    </xf>
    <xf numFmtId="0" fontId="8" fillId="36" borderId="26" xfId="63" applyFont="1" applyFill="1" applyBorder="1" applyAlignment="1">
      <alignment horizontal="left" wrapText="1"/>
      <protection/>
    </xf>
    <xf numFmtId="0" fontId="8" fillId="36" borderId="62" xfId="63" applyFont="1" applyFill="1" applyBorder="1" applyAlignment="1">
      <alignment horizontal="left" wrapText="1"/>
      <protection/>
    </xf>
    <xf numFmtId="0" fontId="8" fillId="36" borderId="16" xfId="63" applyNumberFormat="1" applyFont="1" applyFill="1" applyBorder="1" applyAlignment="1">
      <alignment horizontal="left" vertical="center" wrapText="1"/>
      <protection/>
    </xf>
    <xf numFmtId="0" fontId="8" fillId="36" borderId="10" xfId="63" applyNumberFormat="1" applyFont="1" applyFill="1" applyBorder="1" applyAlignment="1">
      <alignment horizontal="left" vertical="center" wrapText="1"/>
      <protection/>
    </xf>
    <xf numFmtId="0" fontId="8" fillId="36" borderId="11" xfId="63" applyNumberFormat="1" applyFont="1" applyFill="1" applyBorder="1" applyAlignment="1">
      <alignment horizontal="left" vertical="center" wrapText="1"/>
      <protection/>
    </xf>
    <xf numFmtId="2" fontId="8" fillId="0" borderId="0" xfId="63" applyNumberFormat="1" applyFont="1" applyFill="1" applyBorder="1" applyAlignment="1">
      <alignment horizontal="center" vertical="center" wrapText="1"/>
      <protection/>
    </xf>
    <xf numFmtId="0" fontId="14" fillId="42" borderId="0" xfId="63" applyNumberFormat="1" applyFont="1" applyFill="1" applyBorder="1" applyAlignment="1">
      <alignment horizontal="left" vertical="center" wrapText="1"/>
      <protection/>
    </xf>
    <xf numFmtId="0" fontId="0" fillId="42" borderId="0" xfId="0" applyFill="1" applyBorder="1" applyAlignment="1">
      <alignment/>
    </xf>
    <xf numFmtId="2" fontId="8" fillId="0" borderId="61" xfId="63" applyNumberFormat="1" applyFont="1" applyFill="1" applyBorder="1" applyAlignment="1">
      <alignment horizontal="left" vertical="center" wrapText="1"/>
      <protection/>
    </xf>
    <xf numFmtId="2" fontId="8" fillId="0" borderId="0" xfId="63" applyNumberFormat="1" applyFont="1" applyFill="1" applyBorder="1" applyAlignment="1">
      <alignment horizontal="left" vertical="center" wrapText="1"/>
      <protection/>
    </xf>
    <xf numFmtId="0" fontId="14" fillId="0" borderId="0" xfId="63" applyNumberFormat="1" applyFont="1" applyFill="1" applyBorder="1" applyAlignment="1">
      <alignment horizontal="left" vertical="center" wrapText="1"/>
      <protection/>
    </xf>
    <xf numFmtId="0" fontId="9" fillId="34" borderId="63" xfId="63" applyFont="1" applyFill="1" applyBorder="1" applyAlignment="1">
      <alignment horizontal="center" vertical="center"/>
      <protection/>
    </xf>
    <xf numFmtId="0" fontId="9" fillId="34" borderId="64" xfId="63" applyFont="1" applyFill="1" applyBorder="1" applyAlignment="1">
      <alignment horizontal="center" vertical="center"/>
      <protection/>
    </xf>
    <xf numFmtId="49" fontId="11" fillId="35" borderId="16" xfId="63" applyNumberFormat="1" applyFont="1" applyFill="1" applyBorder="1" applyAlignment="1" applyProtection="1">
      <alignment horizontal="left" wrapText="1"/>
      <protection locked="0"/>
    </xf>
    <xf numFmtId="49" fontId="11" fillId="35" borderId="10" xfId="63" applyNumberFormat="1" applyFont="1" applyFill="1" applyBorder="1" applyAlignment="1" applyProtection="1">
      <alignment horizontal="left" wrapText="1"/>
      <protection locked="0"/>
    </xf>
    <xf numFmtId="49" fontId="11" fillId="35" borderId="11" xfId="63" applyNumberFormat="1" applyFont="1" applyFill="1" applyBorder="1" applyAlignment="1" applyProtection="1">
      <alignment horizontal="left" wrapText="1"/>
      <protection locked="0"/>
    </xf>
    <xf numFmtId="0" fontId="12" fillId="35" borderId="16" xfId="63" applyFont="1" applyFill="1" applyBorder="1" applyAlignment="1">
      <alignment horizontal="center" vertical="center" wrapText="1"/>
      <protection/>
    </xf>
    <xf numFmtId="0" fontId="12" fillId="35" borderId="10" xfId="63" applyFont="1" applyFill="1" applyBorder="1" applyAlignment="1">
      <alignment horizontal="center" vertical="center" wrapText="1"/>
      <protection/>
    </xf>
    <xf numFmtId="0" fontId="12" fillId="35" borderId="11" xfId="63" applyFont="1" applyFill="1" applyBorder="1" applyAlignment="1">
      <alignment horizontal="center" vertical="center" wrapText="1"/>
      <protection/>
    </xf>
    <xf numFmtId="0" fontId="8" fillId="34" borderId="16" xfId="63" applyNumberFormat="1" applyFont="1" applyFill="1" applyBorder="1" applyAlignment="1">
      <alignment horizontal="left" vertical="center" wrapText="1"/>
      <protection/>
    </xf>
    <xf numFmtId="0" fontId="8" fillId="34" borderId="10" xfId="63" applyNumberFormat="1" applyFont="1" applyFill="1" applyBorder="1" applyAlignment="1">
      <alignment horizontal="left" vertical="center" wrapText="1"/>
      <protection/>
    </xf>
    <xf numFmtId="0" fontId="8" fillId="34" borderId="11" xfId="63" applyNumberFormat="1" applyFont="1" applyFill="1" applyBorder="1" applyAlignment="1">
      <alignment horizontal="left" vertical="center" wrapText="1"/>
      <protection/>
    </xf>
    <xf numFmtId="0" fontId="8" fillId="36" borderId="0" xfId="63" applyNumberFormat="1" applyFont="1" applyFill="1" applyBorder="1" applyAlignment="1">
      <alignment horizontal="center" vertical="center" wrapText="1"/>
      <protection/>
    </xf>
    <xf numFmtId="49" fontId="8" fillId="36" borderId="16" xfId="63" applyNumberFormat="1" applyFont="1" applyFill="1" applyBorder="1" applyAlignment="1">
      <alignment horizontal="left" vertical="center" wrapText="1"/>
      <protection/>
    </xf>
    <xf numFmtId="49" fontId="8" fillId="36" borderId="10" xfId="63" applyNumberFormat="1" applyFont="1" applyFill="1" applyBorder="1" applyAlignment="1">
      <alignment horizontal="left" vertical="center" wrapText="1"/>
      <protection/>
    </xf>
    <xf numFmtId="49" fontId="8" fillId="36" borderId="11" xfId="63" applyNumberFormat="1" applyFont="1" applyFill="1" applyBorder="1" applyAlignment="1">
      <alignment horizontal="left" vertical="center" wrapText="1"/>
      <protection/>
    </xf>
    <xf numFmtId="9" fontId="8" fillId="33" borderId="16" xfId="63" applyNumberFormat="1" applyFont="1" applyFill="1" applyBorder="1" applyAlignment="1">
      <alignment horizontal="center" vertical="center" wrapText="1"/>
      <protection/>
    </xf>
    <xf numFmtId="9" fontId="8" fillId="33" borderId="10" xfId="63" applyNumberFormat="1" applyFont="1" applyFill="1" applyBorder="1" applyAlignment="1">
      <alignment horizontal="center" vertical="center" wrapText="1"/>
      <protection/>
    </xf>
    <xf numFmtId="9" fontId="8" fillId="33" borderId="11" xfId="63" applyNumberFormat="1" applyFont="1" applyFill="1" applyBorder="1" applyAlignment="1">
      <alignment horizontal="center" vertical="center" wrapText="1"/>
      <protection/>
    </xf>
    <xf numFmtId="0" fontId="8" fillId="36" borderId="15" xfId="63" applyFont="1" applyFill="1" applyBorder="1" applyAlignment="1">
      <alignment horizontal="center" vertical="center" wrapText="1"/>
      <protection/>
    </xf>
    <xf numFmtId="0" fontId="8" fillId="36" borderId="12" xfId="63" applyFont="1" applyFill="1" applyBorder="1" applyAlignment="1">
      <alignment horizontal="center" vertical="center" wrapText="1"/>
      <protection/>
    </xf>
    <xf numFmtId="0" fontId="8" fillId="36" borderId="14" xfId="63" applyFont="1" applyFill="1" applyBorder="1" applyAlignment="1">
      <alignment horizontal="center" vertical="center" wrapText="1"/>
      <protection/>
    </xf>
    <xf numFmtId="0" fontId="8" fillId="36" borderId="26" xfId="63" applyFont="1" applyFill="1" applyBorder="1" applyAlignment="1">
      <alignment horizontal="center" vertical="center" wrapText="1"/>
      <protection/>
    </xf>
    <xf numFmtId="0" fontId="4" fillId="0" borderId="26" xfId="63" applyFont="1" applyBorder="1" applyAlignment="1">
      <alignment horizontal="center" vertical="center" wrapText="1"/>
      <protection/>
    </xf>
    <xf numFmtId="0" fontId="8" fillId="36" borderId="16" xfId="63" applyFont="1" applyFill="1" applyBorder="1" applyAlignment="1">
      <alignment horizontal="left" wrapText="1"/>
      <protection/>
    </xf>
    <xf numFmtId="0" fontId="8" fillId="36" borderId="10" xfId="63" applyFont="1" applyFill="1" applyBorder="1" applyAlignment="1">
      <alignment horizontal="left" wrapText="1"/>
      <protection/>
    </xf>
    <xf numFmtId="0" fontId="8" fillId="36" borderId="11" xfId="63" applyFont="1" applyFill="1" applyBorder="1" applyAlignment="1">
      <alignment horizontal="left" wrapText="1"/>
      <protection/>
    </xf>
    <xf numFmtId="0" fontId="8" fillId="33" borderId="16" xfId="61" applyFont="1" applyFill="1" applyBorder="1" applyAlignment="1">
      <alignment horizontal="left"/>
      <protection/>
    </xf>
    <xf numFmtId="0" fontId="8" fillId="33" borderId="10" xfId="61" applyFont="1" applyFill="1" applyBorder="1" applyAlignment="1">
      <alignment horizontal="left"/>
      <protection/>
    </xf>
    <xf numFmtId="0" fontId="8" fillId="33" borderId="11" xfId="61" applyFont="1" applyFill="1" applyBorder="1" applyAlignment="1">
      <alignment horizontal="left"/>
      <protection/>
    </xf>
    <xf numFmtId="0" fontId="8" fillId="34" borderId="16" xfId="63" applyFont="1" applyFill="1" applyBorder="1" applyAlignment="1">
      <alignment horizontal="left"/>
      <protection/>
    </xf>
    <xf numFmtId="0" fontId="8" fillId="34" borderId="10" xfId="63" applyFont="1" applyFill="1" applyBorder="1" applyAlignment="1">
      <alignment horizontal="left"/>
      <protection/>
    </xf>
    <xf numFmtId="0" fontId="8" fillId="34" borderId="11" xfId="63" applyFont="1" applyFill="1" applyBorder="1" applyAlignment="1">
      <alignment horizontal="left"/>
      <protection/>
    </xf>
    <xf numFmtId="49" fontId="8" fillId="33" borderId="16" xfId="61" applyNumberFormat="1" applyFont="1" applyFill="1" applyBorder="1" applyAlignment="1">
      <alignment horizontal="left"/>
      <protection/>
    </xf>
    <xf numFmtId="49" fontId="8" fillId="33" borderId="10" xfId="61" applyNumberFormat="1" applyFont="1" applyFill="1" applyBorder="1" applyAlignment="1">
      <alignment horizontal="left"/>
      <protection/>
    </xf>
    <xf numFmtId="49" fontId="8" fillId="33" borderId="11" xfId="61" applyNumberFormat="1" applyFont="1" applyFill="1" applyBorder="1" applyAlignment="1">
      <alignment horizontal="left"/>
      <protection/>
    </xf>
    <xf numFmtId="0" fontId="4" fillId="0" borderId="12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6" fillId="0" borderId="0" xfId="63" applyFont="1" applyAlignment="1">
      <alignment horizontal="center" wrapText="1" shrinkToFit="1"/>
      <protection/>
    </xf>
    <xf numFmtId="0" fontId="7" fillId="0" borderId="0" xfId="63" applyFont="1" applyBorder="1" applyAlignment="1">
      <alignment horizontal="center"/>
      <protection/>
    </xf>
    <xf numFmtId="0" fontId="8" fillId="36" borderId="16" xfId="63" applyFont="1" applyFill="1" applyBorder="1" applyAlignment="1">
      <alignment horizontal="left"/>
      <protection/>
    </xf>
    <xf numFmtId="0" fontId="8" fillId="36" borderId="10" xfId="63" applyFont="1" applyFill="1" applyBorder="1" applyAlignment="1">
      <alignment horizontal="left"/>
      <protection/>
    </xf>
    <xf numFmtId="0" fontId="8" fillId="36" borderId="11" xfId="63" applyFont="1" applyFill="1" applyBorder="1" applyAlignment="1">
      <alignment horizontal="lef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36" borderId="16" xfId="51" applyFont="1" applyFill="1" applyBorder="1" applyAlignment="1">
      <alignment horizontal="left" vertical="center"/>
      <protection/>
    </xf>
    <xf numFmtId="0" fontId="24" fillId="36" borderId="10" xfId="51" applyFont="1" applyFill="1" applyBorder="1" applyAlignment="1">
      <alignment horizontal="left" vertical="center"/>
      <protection/>
    </xf>
    <xf numFmtId="0" fontId="24" fillId="36" borderId="11" xfId="51" applyFont="1" applyFill="1" applyBorder="1" applyAlignment="1">
      <alignment horizontal="left" vertical="center"/>
      <protection/>
    </xf>
    <xf numFmtId="0" fontId="23" fillId="0" borderId="0" xfId="51" applyFont="1" applyAlignment="1">
      <alignment horizontal="left" vertical="top" wrapText="1"/>
      <protection/>
    </xf>
    <xf numFmtId="0" fontId="24" fillId="37" borderId="10" xfId="51" applyFont="1" applyFill="1" applyBorder="1" applyAlignment="1">
      <alignment horizontal="right"/>
      <protection/>
    </xf>
    <xf numFmtId="0" fontId="6" fillId="0" borderId="0" xfId="51" applyFont="1" applyAlignment="1">
      <alignment horizontal="left" vertical="top" wrapText="1"/>
      <protection/>
    </xf>
    <xf numFmtId="0" fontId="27" fillId="0" borderId="0" xfId="46" applyFont="1" applyAlignment="1">
      <alignment horizontal="left" vertical="top" wrapText="1"/>
      <protection/>
    </xf>
    <xf numFmtId="0" fontId="72" fillId="0" borderId="0" xfId="46" applyFont="1" applyAlignment="1">
      <alignment horizontal="left" vertical="top" wrapText="1"/>
      <protection/>
    </xf>
    <xf numFmtId="0" fontId="30" fillId="0" borderId="0" xfId="46" applyFont="1" applyAlignment="1">
      <alignment horizontal="left" vertical="top" wrapText="1"/>
      <protection/>
    </xf>
    <xf numFmtId="0" fontId="24" fillId="36" borderId="16" xfId="51" applyFont="1" applyFill="1" applyBorder="1" applyAlignment="1">
      <alignment horizontal="left"/>
      <protection/>
    </xf>
    <xf numFmtId="0" fontId="24" fillId="36" borderId="10" xfId="51" applyFont="1" applyFill="1" applyBorder="1" applyAlignment="1">
      <alignment horizontal="left"/>
      <protection/>
    </xf>
    <xf numFmtId="0" fontId="24" fillId="36" borderId="11" xfId="51" applyFont="1" applyFill="1" applyBorder="1" applyAlignment="1">
      <alignment horizontal="left"/>
      <protection/>
    </xf>
    <xf numFmtId="0" fontId="24" fillId="36" borderId="37" xfId="51" applyFont="1" applyFill="1" applyBorder="1" applyAlignment="1">
      <alignment horizontal="left" vertical="top" wrapText="1"/>
      <protection/>
    </xf>
    <xf numFmtId="0" fontId="24" fillId="36" borderId="65" xfId="51" applyFont="1" applyFill="1" applyBorder="1" applyAlignment="1">
      <alignment horizontal="left" vertical="top" wrapText="1"/>
      <protection/>
    </xf>
    <xf numFmtId="0" fontId="24" fillId="36" borderId="66" xfId="51" applyFont="1" applyFill="1" applyBorder="1" applyAlignment="1">
      <alignment horizontal="left" vertical="top" wrapText="1"/>
      <protection/>
    </xf>
    <xf numFmtId="0" fontId="22" fillId="0" borderId="67" xfId="51" applyNumberFormat="1" applyFont="1" applyBorder="1" applyAlignment="1" applyProtection="1">
      <alignment horizontal="left" vertical="center" wrapText="1"/>
      <protection locked="0"/>
    </xf>
    <xf numFmtId="0" fontId="22" fillId="0" borderId="35" xfId="51" applyNumberFormat="1" applyFont="1" applyBorder="1" applyAlignment="1" applyProtection="1">
      <alignment horizontal="left" vertical="center" wrapText="1"/>
      <protection locked="0"/>
    </xf>
    <xf numFmtId="0" fontId="22" fillId="0" borderId="0" xfId="51" applyFont="1" applyBorder="1" applyAlignment="1">
      <alignment horizontal="left" vertical="center" wrapText="1"/>
      <protection/>
    </xf>
    <xf numFmtId="0" fontId="25" fillId="35" borderId="16" xfId="51" applyFont="1" applyFill="1" applyBorder="1" applyAlignment="1">
      <alignment horizontal="left" vertical="center"/>
      <protection/>
    </xf>
    <xf numFmtId="0" fontId="25" fillId="35" borderId="10" xfId="51" applyFont="1" applyFill="1" applyBorder="1" applyAlignment="1">
      <alignment horizontal="left" vertical="center"/>
      <protection/>
    </xf>
    <xf numFmtId="0" fontId="25" fillId="35" borderId="10" xfId="51" applyFont="1" applyFill="1" applyBorder="1" applyAlignment="1">
      <alignment horizontal="right" vertical="center"/>
      <protection/>
    </xf>
    <xf numFmtId="0" fontId="24" fillId="36" borderId="42" xfId="51" applyFont="1" applyFill="1" applyBorder="1" applyAlignment="1">
      <alignment horizontal="left" vertical="center"/>
      <protection/>
    </xf>
    <xf numFmtId="0" fontId="24" fillId="36" borderId="39" xfId="51" applyFont="1" applyFill="1" applyBorder="1" applyAlignment="1">
      <alignment horizontal="left" vertical="center"/>
      <protection/>
    </xf>
    <xf numFmtId="0" fontId="24" fillId="36" borderId="24" xfId="51" applyFont="1" applyFill="1" applyBorder="1" applyAlignment="1">
      <alignment horizontal="left" vertical="center"/>
      <protection/>
    </xf>
    <xf numFmtId="49" fontId="22" fillId="0" borderId="68" xfId="51" applyNumberFormat="1" applyFont="1" applyBorder="1" applyAlignment="1" applyProtection="1">
      <alignment horizontal="left" vertical="center" wrapText="1"/>
      <protection locked="0"/>
    </xf>
    <xf numFmtId="49" fontId="22" fillId="0" borderId="38" xfId="51" applyNumberFormat="1" applyFont="1" applyBorder="1" applyAlignment="1" applyProtection="1">
      <alignment horizontal="left" vertical="center" wrapText="1"/>
      <protection locked="0"/>
    </xf>
    <xf numFmtId="49" fontId="22" fillId="36" borderId="17" xfId="51" applyNumberFormat="1" applyFont="1" applyFill="1" applyBorder="1" applyAlignment="1" applyProtection="1">
      <alignment horizontal="left" vertical="center" wrapText="1" indent="1"/>
      <protection locked="0"/>
    </xf>
    <xf numFmtId="49" fontId="22" fillId="36" borderId="31" xfId="51" applyNumberFormat="1" applyFont="1" applyFill="1" applyBorder="1" applyAlignment="1" applyProtection="1">
      <alignment horizontal="left" vertical="center" wrapText="1" indent="1"/>
      <protection locked="0"/>
    </xf>
    <xf numFmtId="0" fontId="25" fillId="35" borderId="26" xfId="51" applyFont="1" applyFill="1" applyBorder="1" applyAlignment="1">
      <alignment horizontal="right" vertical="center"/>
      <protection/>
    </xf>
    <xf numFmtId="0" fontId="25" fillId="35" borderId="26" xfId="51" applyFont="1" applyFill="1" applyBorder="1" applyAlignment="1">
      <alignment vertical="center"/>
      <protection/>
    </xf>
    <xf numFmtId="0" fontId="25" fillId="35" borderId="62" xfId="51" applyFont="1" applyFill="1" applyBorder="1" applyAlignment="1">
      <alignment vertical="center"/>
      <protection/>
    </xf>
    <xf numFmtId="0" fontId="22" fillId="0" borderId="14" xfId="51" applyFont="1" applyBorder="1" applyAlignment="1">
      <alignment horizontal="center" vertical="center"/>
      <protection/>
    </xf>
    <xf numFmtId="0" fontId="24" fillId="36" borderId="63" xfId="51" applyFont="1" applyFill="1" applyBorder="1" applyAlignment="1">
      <alignment horizontal="left" vertical="center"/>
      <protection/>
    </xf>
    <xf numFmtId="0" fontId="24" fillId="36" borderId="69" xfId="51" applyFont="1" applyFill="1" applyBorder="1" applyAlignment="1">
      <alignment horizontal="left" vertical="center"/>
      <protection/>
    </xf>
    <xf numFmtId="0" fontId="24" fillId="36" borderId="21" xfId="51" applyFont="1" applyFill="1" applyBorder="1" applyAlignment="1">
      <alignment horizontal="left" vertical="center"/>
      <protection/>
    </xf>
    <xf numFmtId="49" fontId="22" fillId="0" borderId="70" xfId="51" applyNumberFormat="1" applyFont="1" applyBorder="1" applyAlignment="1" applyProtection="1">
      <alignment horizontal="left" vertical="center" wrapText="1"/>
      <protection locked="0"/>
    </xf>
    <xf numFmtId="49" fontId="22" fillId="0" borderId="64" xfId="51" applyNumberFormat="1" applyFont="1" applyBorder="1" applyAlignment="1" applyProtection="1">
      <alignment horizontal="left" vertical="center" wrapText="1"/>
      <protection locked="0"/>
    </xf>
    <xf numFmtId="0" fontId="24" fillId="36" borderId="42" xfId="51" applyFont="1" applyFill="1" applyBorder="1" applyAlignment="1">
      <alignment horizontal="left"/>
      <protection/>
    </xf>
    <xf numFmtId="0" fontId="24" fillId="36" borderId="24" xfId="51" applyFont="1" applyFill="1" applyBorder="1" applyAlignment="1">
      <alignment horizontal="left"/>
      <protection/>
    </xf>
    <xf numFmtId="49" fontId="22" fillId="0" borderId="68" xfId="51" applyNumberFormat="1" applyFont="1" applyBorder="1" applyAlignment="1" applyProtection="1">
      <alignment horizontal="left" wrapText="1"/>
      <protection locked="0"/>
    </xf>
    <xf numFmtId="49" fontId="22" fillId="0" borderId="38" xfId="51" applyNumberFormat="1" applyFont="1" applyBorder="1" applyAlignment="1" applyProtection="1">
      <alignment horizontal="left" wrapText="1"/>
      <protection locked="0"/>
    </xf>
    <xf numFmtId="49" fontId="22" fillId="0" borderId="17" xfId="51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31" xfId="51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7" xfId="51" applyFont="1" applyBorder="1" applyAlignment="1">
      <alignment horizontal="left" vertical="center" indent="1"/>
      <protection/>
    </xf>
    <xf numFmtId="0" fontId="22" fillId="0" borderId="31" xfId="51" applyFont="1" applyBorder="1" applyAlignment="1">
      <alignment horizontal="left" vertical="center" indent="1"/>
      <protection/>
    </xf>
    <xf numFmtId="49" fontId="22" fillId="0" borderId="71" xfId="51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72" xfId="51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73" xfId="51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73" xfId="51" applyFont="1" applyBorder="1" applyAlignment="1">
      <alignment horizontal="left" vertical="center" indent="1"/>
      <protection/>
    </xf>
    <xf numFmtId="0" fontId="22" fillId="0" borderId="27" xfId="51" applyFont="1" applyBorder="1" applyAlignment="1">
      <alignment horizontal="left" vertical="center" indent="1"/>
      <protection/>
    </xf>
    <xf numFmtId="0" fontId="24" fillId="36" borderId="74" xfId="51" applyFont="1" applyFill="1" applyBorder="1" applyAlignment="1">
      <alignment horizontal="left" vertical="center"/>
      <protection/>
    </xf>
    <xf numFmtId="0" fontId="24" fillId="36" borderId="57" xfId="51" applyFont="1" applyFill="1" applyBorder="1" applyAlignment="1">
      <alignment horizontal="left" vertical="center"/>
      <protection/>
    </xf>
    <xf numFmtId="0" fontId="24" fillId="34" borderId="16" xfId="51" applyFont="1" applyFill="1" applyBorder="1" applyAlignment="1">
      <alignment horizontal="left" vertical="center"/>
      <protection/>
    </xf>
    <xf numFmtId="0" fontId="24" fillId="34" borderId="10" xfId="51" applyFont="1" applyFill="1" applyBorder="1" applyAlignment="1">
      <alignment horizontal="left" vertical="center"/>
      <protection/>
    </xf>
    <xf numFmtId="0" fontId="24" fillId="34" borderId="11" xfId="51" applyFont="1" applyFill="1" applyBorder="1" applyAlignment="1">
      <alignment horizontal="left" vertical="center"/>
      <protection/>
    </xf>
    <xf numFmtId="0" fontId="24" fillId="34" borderId="16" xfId="51" applyFont="1" applyFill="1" applyBorder="1" applyAlignment="1">
      <alignment horizontal="left" vertical="top"/>
      <protection/>
    </xf>
    <xf numFmtId="0" fontId="22" fillId="0" borderId="10" xfId="51" applyFont="1" applyBorder="1" applyAlignment="1">
      <alignment/>
      <protection/>
    </xf>
    <xf numFmtId="0" fontId="22" fillId="0" borderId="11" xfId="51" applyFont="1" applyBorder="1" applyAlignment="1">
      <alignment/>
      <protection/>
    </xf>
    <xf numFmtId="0" fontId="24" fillId="34" borderId="16" xfId="51" applyFont="1" applyFill="1" applyBorder="1" applyAlignment="1">
      <alignment/>
      <protection/>
    </xf>
    <xf numFmtId="0" fontId="24" fillId="34" borderId="10" xfId="51" applyFont="1" applyFill="1" applyBorder="1" applyAlignment="1">
      <alignment/>
      <protection/>
    </xf>
    <xf numFmtId="0" fontId="24" fillId="34" borderId="11" xfId="51" applyFont="1" applyFill="1" applyBorder="1" applyAlignment="1">
      <alignment/>
      <protection/>
    </xf>
    <xf numFmtId="0" fontId="25" fillId="35" borderId="11" xfId="51" applyFont="1" applyFill="1" applyBorder="1" applyAlignment="1">
      <alignment horizontal="left" vertical="center"/>
      <protection/>
    </xf>
    <xf numFmtId="0" fontId="24" fillId="36" borderId="16" xfId="51" applyFont="1" applyFill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49" fontId="22" fillId="0" borderId="22" xfId="51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22" xfId="51" applyFont="1" applyBorder="1" applyAlignment="1">
      <alignment horizontal="left" vertical="center" indent="1"/>
      <protection/>
    </xf>
    <xf numFmtId="0" fontId="22" fillId="0" borderId="52" xfId="51" applyFont="1" applyBorder="1" applyAlignment="1">
      <alignment horizontal="left" vertical="center" indent="1"/>
      <protection/>
    </xf>
    <xf numFmtId="49" fontId="22" fillId="36" borderId="68" xfId="51" applyNumberFormat="1" applyFont="1" applyFill="1" applyBorder="1" applyAlignment="1" applyProtection="1">
      <alignment horizontal="left" vertical="center" wrapText="1" indent="1"/>
      <protection locked="0"/>
    </xf>
    <xf numFmtId="49" fontId="22" fillId="36" borderId="39" xfId="51" applyNumberFormat="1" applyFont="1" applyFill="1" applyBorder="1" applyAlignment="1" applyProtection="1">
      <alignment horizontal="left" vertical="center" wrapText="1" indent="1"/>
      <protection locked="0"/>
    </xf>
    <xf numFmtId="49" fontId="22" fillId="36" borderId="38" xfId="51" applyNumberFormat="1" applyFont="1" applyFill="1" applyBorder="1" applyAlignment="1" applyProtection="1">
      <alignment horizontal="left" vertical="center" wrapText="1" indent="1"/>
      <protection locked="0"/>
    </xf>
    <xf numFmtId="0" fontId="24" fillId="36" borderId="55" xfId="51" applyFont="1" applyFill="1" applyBorder="1" applyAlignment="1">
      <alignment horizontal="left" vertical="center"/>
      <protection/>
    </xf>
    <xf numFmtId="0" fontId="24" fillId="36" borderId="56" xfId="51" applyFont="1" applyFill="1" applyBorder="1" applyAlignment="1">
      <alignment horizontal="left" vertical="center"/>
      <protection/>
    </xf>
    <xf numFmtId="49" fontId="24" fillId="0" borderId="61" xfId="51" applyNumberFormat="1" applyFont="1" applyBorder="1" applyAlignment="1" applyProtection="1">
      <alignment horizontal="left" wrapText="1"/>
      <protection locked="0"/>
    </xf>
    <xf numFmtId="49" fontId="24" fillId="0" borderId="0" xfId="51" applyNumberFormat="1" applyFont="1" applyBorder="1" applyAlignment="1" applyProtection="1">
      <alignment horizontal="left" wrapText="1"/>
      <protection locked="0"/>
    </xf>
    <xf numFmtId="49" fontId="24" fillId="0" borderId="19" xfId="51" applyNumberFormat="1" applyFont="1" applyBorder="1" applyAlignment="1" applyProtection="1">
      <alignment horizontal="left" wrapText="1"/>
      <protection locked="0"/>
    </xf>
    <xf numFmtId="49" fontId="24" fillId="36" borderId="16" xfId="51" applyNumberFormat="1" applyFont="1" applyFill="1" applyBorder="1" applyAlignment="1">
      <alignment horizontal="left" vertical="center"/>
      <protection/>
    </xf>
    <xf numFmtId="49" fontId="24" fillId="36" borderId="10" xfId="51" applyNumberFormat="1" applyFont="1" applyFill="1" applyBorder="1" applyAlignment="1">
      <alignment horizontal="left" vertical="center"/>
      <protection/>
    </xf>
    <xf numFmtId="49" fontId="24" fillId="36" borderId="11" xfId="51" applyNumberFormat="1" applyFont="1" applyFill="1" applyBorder="1" applyAlignment="1">
      <alignment horizontal="left" vertical="center"/>
      <protection/>
    </xf>
    <xf numFmtId="49" fontId="24" fillId="0" borderId="16" xfId="51" applyNumberFormat="1" applyFont="1" applyBorder="1" applyAlignment="1" applyProtection="1">
      <alignment horizontal="left" wrapText="1"/>
      <protection locked="0"/>
    </xf>
    <xf numFmtId="49" fontId="24" fillId="0" borderId="10" xfId="51" applyNumberFormat="1" applyFont="1" applyBorder="1" applyAlignment="1" applyProtection="1">
      <alignment horizontal="left" wrapText="1"/>
      <protection locked="0"/>
    </xf>
    <xf numFmtId="49" fontId="24" fillId="0" borderId="11" xfId="51" applyNumberFormat="1" applyFont="1" applyBorder="1" applyAlignment="1" applyProtection="1">
      <alignment horizontal="left" wrapText="1"/>
      <protection locked="0"/>
    </xf>
    <xf numFmtId="0" fontId="24" fillId="34" borderId="33" xfId="51" applyFont="1" applyFill="1" applyBorder="1" applyAlignment="1">
      <alignment horizontal="left" vertical="center"/>
      <protection/>
    </xf>
    <xf numFmtId="0" fontId="24" fillId="34" borderId="14" xfId="51" applyFont="1" applyFill="1" applyBorder="1" applyAlignment="1">
      <alignment horizontal="left" vertical="center"/>
      <protection/>
    </xf>
    <xf numFmtId="0" fontId="24" fillId="34" borderId="18" xfId="51" applyFont="1" applyFill="1" applyBorder="1" applyAlignment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7" fillId="0" borderId="0" xfId="51" applyFont="1" applyAlignment="1">
      <alignment horizontal="center" vertical="center"/>
      <protection/>
    </xf>
    <xf numFmtId="49" fontId="24" fillId="0" borderId="33" xfId="51" applyNumberFormat="1" applyFont="1" applyBorder="1" applyAlignment="1" applyProtection="1">
      <alignment horizontal="left" wrapText="1"/>
      <protection locked="0"/>
    </xf>
    <xf numFmtId="49" fontId="24" fillId="0" borderId="14" xfId="51" applyNumberFormat="1" applyFont="1" applyBorder="1" applyAlignment="1" applyProtection="1">
      <alignment horizontal="left" wrapText="1"/>
      <protection locked="0"/>
    </xf>
    <xf numFmtId="49" fontId="24" fillId="0" borderId="18" xfId="51" applyNumberFormat="1" applyFont="1" applyBorder="1" applyAlignment="1" applyProtection="1">
      <alignment horizontal="left" wrapText="1"/>
      <protection locked="0"/>
    </xf>
    <xf numFmtId="0" fontId="24" fillId="36" borderId="75" xfId="51" applyFont="1" applyFill="1" applyBorder="1" applyAlignment="1">
      <alignment horizontal="left" vertical="center"/>
      <protection/>
    </xf>
    <xf numFmtId="0" fontId="24" fillId="36" borderId="58" xfId="51" applyFont="1" applyFill="1" applyBorder="1" applyAlignment="1">
      <alignment horizontal="left" vertical="center"/>
      <protection/>
    </xf>
    <xf numFmtId="0" fontId="24" fillId="36" borderId="59" xfId="51" applyFont="1" applyFill="1" applyBorder="1" applyAlignment="1">
      <alignment horizontal="left" vertical="center"/>
      <protection/>
    </xf>
    <xf numFmtId="0" fontId="24" fillId="36" borderId="76" xfId="51" applyFont="1" applyFill="1" applyBorder="1" applyAlignment="1">
      <alignment horizontal="left" vertical="center"/>
      <protection/>
    </xf>
    <xf numFmtId="14" fontId="8" fillId="0" borderId="10" xfId="46" applyNumberFormat="1" applyFont="1" applyFill="1" applyBorder="1" applyAlignment="1">
      <alignment horizontal="center"/>
      <protection/>
    </xf>
    <xf numFmtId="0" fontId="8" fillId="0" borderId="10" xfId="46" applyFont="1" applyFill="1" applyBorder="1" applyAlignment="1">
      <alignment horizontal="center"/>
      <protection/>
    </xf>
    <xf numFmtId="0" fontId="8" fillId="0" borderId="11" xfId="46" applyFont="1" applyFill="1" applyBorder="1" applyAlignment="1">
      <alignment horizontal="center"/>
      <protection/>
    </xf>
    <xf numFmtId="0" fontId="8" fillId="36" borderId="16" xfId="46" applyFont="1" applyFill="1" applyBorder="1" applyAlignment="1">
      <alignment horizontal="left"/>
      <protection/>
    </xf>
    <xf numFmtId="0" fontId="8" fillId="36" borderId="11" xfId="46" applyFont="1" applyFill="1" applyBorder="1" applyAlignment="1">
      <alignment horizontal="left"/>
      <protection/>
    </xf>
    <xf numFmtId="0" fontId="4" fillId="0" borderId="16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/>
      <protection/>
    </xf>
    <xf numFmtId="0" fontId="8" fillId="36" borderId="13" xfId="46" applyFont="1" applyFill="1" applyBorder="1" applyAlignment="1">
      <alignment horizontal="left"/>
      <protection/>
    </xf>
    <xf numFmtId="0" fontId="5" fillId="0" borderId="13" xfId="46" applyFont="1" applyBorder="1" applyAlignment="1">
      <alignment horizontal="left"/>
      <protection/>
    </xf>
    <xf numFmtId="49" fontId="8" fillId="0" borderId="16" xfId="46" applyNumberFormat="1" applyFont="1" applyFill="1" applyBorder="1" applyAlignment="1" applyProtection="1">
      <alignment horizontal="left"/>
      <protection locked="0"/>
    </xf>
    <xf numFmtId="0" fontId="8" fillId="0" borderId="10" xfId="46" applyFont="1" applyBorder="1" applyAlignment="1">
      <alignment horizontal="left"/>
      <protection/>
    </xf>
    <xf numFmtId="0" fontId="8" fillId="0" borderId="11" xfId="46" applyFont="1" applyBorder="1" applyAlignment="1">
      <alignment horizontal="left"/>
      <protection/>
    </xf>
    <xf numFmtId="0" fontId="8" fillId="36" borderId="10" xfId="46" applyFont="1" applyFill="1" applyBorder="1" applyAlignment="1">
      <alignment horizontal="left"/>
      <protection/>
    </xf>
    <xf numFmtId="49" fontId="8" fillId="0" borderId="10" xfId="46" applyNumberFormat="1" applyFont="1" applyFill="1" applyBorder="1" applyAlignment="1" applyProtection="1">
      <alignment horizontal="left"/>
      <protection locked="0"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0" fontId="33" fillId="0" borderId="16" xfId="46" applyFont="1" applyBorder="1" applyAlignment="1">
      <alignment horizontal="center" wrapText="1"/>
      <protection/>
    </xf>
    <xf numFmtId="0" fontId="33" fillId="0" borderId="10" xfId="46" applyFont="1" applyBorder="1" applyAlignment="1">
      <alignment horizontal="center" wrapText="1"/>
      <protection/>
    </xf>
    <xf numFmtId="0" fontId="34" fillId="0" borderId="10" xfId="46" applyFont="1" applyBorder="1" applyAlignment="1">
      <alignment horizontal="center" wrapText="1"/>
      <protection/>
    </xf>
    <xf numFmtId="0" fontId="34" fillId="0" borderId="14" xfId="46" applyFont="1" applyBorder="1" applyAlignment="1">
      <alignment horizontal="center" wrapText="1"/>
      <protection/>
    </xf>
    <xf numFmtId="49" fontId="5" fillId="0" borderId="16" xfId="46" applyNumberFormat="1" applyFont="1" applyFill="1" applyBorder="1" applyAlignment="1" applyProtection="1">
      <alignment horizontal="left" wrapText="1"/>
      <protection locked="0"/>
    </xf>
    <xf numFmtId="0" fontId="5" fillId="0" borderId="10" xfId="46" applyFont="1" applyBorder="1" applyAlignment="1">
      <alignment horizontal="left" wrapText="1"/>
      <protection/>
    </xf>
    <xf numFmtId="0" fontId="5" fillId="0" borderId="11" xfId="46" applyFont="1" applyBorder="1" applyAlignment="1">
      <alignment horizontal="left" wrapText="1"/>
      <protection/>
    </xf>
    <xf numFmtId="0" fontId="3" fillId="0" borderId="0" xfId="46" applyFont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31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" fillId="0" borderId="0" xfId="46" applyFont="1" applyAlignment="1">
      <alignment horizontal="left"/>
      <protection/>
    </xf>
    <xf numFmtId="0" fontId="7" fillId="0" borderId="26" xfId="46" applyFont="1" applyBorder="1" applyAlignment="1">
      <alignment horizontal="center"/>
      <protection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0_02b_prilohy_1.mz_OATU" xfId="49"/>
    <cellStyle name="normální 2 11" xfId="50"/>
    <cellStyle name="normální 2 12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2_02b_prilohy_1.mz_OATU" xfId="60"/>
    <cellStyle name="normální 3" xfId="61"/>
    <cellStyle name="normální 3 2" xfId="62"/>
    <cellStyle name="normální 3_02b_prilohy_1.mz_OATU" xfId="63"/>
    <cellStyle name="normální 4" xfId="64"/>
    <cellStyle name="Poznámka" xfId="65"/>
    <cellStyle name="Percent" xfId="66"/>
    <cellStyle name="procent 2" xfId="67"/>
    <cellStyle name="procent 2 10" xfId="68"/>
    <cellStyle name="procent 2 11" xfId="69"/>
    <cellStyle name="procent 2 2" xfId="70"/>
    <cellStyle name="procent 2 3" xfId="71"/>
    <cellStyle name="procent 2 4" xfId="72"/>
    <cellStyle name="procent 2 5" xfId="73"/>
    <cellStyle name="procent 2 6" xfId="74"/>
    <cellStyle name="procent 2 7" xfId="75"/>
    <cellStyle name="procent 2 8" xfId="76"/>
    <cellStyle name="procent 2 9" xfId="77"/>
    <cellStyle name="procent 3" xfId="78"/>
    <cellStyle name="Propojená buňka" xfId="79"/>
    <cellStyle name="Správně" xfId="80"/>
    <cellStyle name="Text upozornění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152400</xdr:rowOff>
    </xdr:from>
    <xdr:to>
      <xdr:col>1</xdr:col>
      <xdr:colOff>1104900</xdr:colOff>
      <xdr:row>5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40290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3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763500" y="2867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409575</xdr:colOff>
      <xdr:row>1</xdr:row>
      <xdr:rowOff>161925</xdr:rowOff>
    </xdr:from>
    <xdr:to>
      <xdr:col>4</xdr:col>
      <xdr:colOff>704850</xdr:colOff>
      <xdr:row>1</xdr:row>
      <xdr:rowOff>942975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61950"/>
          <a:ext cx="3581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3</xdr:col>
      <xdr:colOff>2352675</xdr:colOff>
      <xdr:row>1</xdr:row>
      <xdr:rowOff>1066800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4676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95250</xdr:rowOff>
    </xdr:from>
    <xdr:to>
      <xdr:col>3</xdr:col>
      <xdr:colOff>2066925</xdr:colOff>
      <xdr:row>1</xdr:row>
      <xdr:rowOff>904875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3743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1</xdr:row>
      <xdr:rowOff>57150</xdr:rowOff>
    </xdr:from>
    <xdr:to>
      <xdr:col>4</xdr:col>
      <xdr:colOff>981075</xdr:colOff>
      <xdr:row>1</xdr:row>
      <xdr:rowOff>1076325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57175"/>
          <a:ext cx="44577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66675</xdr:rowOff>
    </xdr:from>
    <xdr:to>
      <xdr:col>5</xdr:col>
      <xdr:colOff>47625</xdr:colOff>
      <xdr:row>1</xdr:row>
      <xdr:rowOff>1095375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66700"/>
          <a:ext cx="4476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PageLayoutView="0" workbookViewId="0" topLeftCell="A23">
      <selection activeCell="A113" sqref="A113"/>
    </sheetView>
  </sheetViews>
  <sheetFormatPr defaultColWidth="9.140625" defaultRowHeight="15"/>
  <cols>
    <col min="1" max="1" width="47.421875" style="0" customWidth="1"/>
    <col min="2" max="2" width="29.140625" style="0" customWidth="1"/>
    <col min="3" max="3" width="17.28125" style="0" customWidth="1"/>
    <col min="4" max="4" width="10.140625" style="0" customWidth="1"/>
    <col min="5" max="5" width="15.00390625" style="0" customWidth="1"/>
    <col min="7" max="7" width="14.7109375" style="0" customWidth="1"/>
    <col min="10" max="10" width="16.28125" style="0" customWidth="1"/>
  </cols>
  <sheetData>
    <row r="1" spans="1:9" ht="15.75">
      <c r="A1" s="346" t="s">
        <v>69</v>
      </c>
      <c r="B1" s="347"/>
      <c r="C1" s="347"/>
      <c r="D1" s="347"/>
      <c r="E1" s="347"/>
      <c r="F1" s="347"/>
      <c r="G1" s="347"/>
      <c r="H1" s="347"/>
      <c r="I1" s="347"/>
    </row>
    <row r="2" spans="1:9" ht="15">
      <c r="A2" s="348"/>
      <c r="B2" s="348"/>
      <c r="C2" s="348"/>
      <c r="D2" s="348"/>
      <c r="E2" s="348"/>
      <c r="F2" s="348"/>
      <c r="G2" s="348"/>
      <c r="H2" s="348"/>
      <c r="I2" s="348"/>
    </row>
    <row r="3" spans="1:9" ht="15">
      <c r="A3" s="348"/>
      <c r="B3" s="348"/>
      <c r="C3" s="348"/>
      <c r="D3" s="348"/>
      <c r="E3" s="348"/>
      <c r="F3" s="348"/>
      <c r="G3" s="348"/>
      <c r="H3" s="348"/>
      <c r="I3" s="348"/>
    </row>
    <row r="4" spans="1:9" ht="15">
      <c r="A4" s="348"/>
      <c r="B4" s="348"/>
      <c r="C4" s="348"/>
      <c r="D4" s="348"/>
      <c r="E4" s="348"/>
      <c r="F4" s="348"/>
      <c r="G4" s="348"/>
      <c r="H4" s="348"/>
      <c r="I4" s="348"/>
    </row>
    <row r="5" spans="1:9" ht="15">
      <c r="A5" s="348"/>
      <c r="B5" s="348"/>
      <c r="C5" s="348"/>
      <c r="D5" s="348"/>
      <c r="E5" s="348"/>
      <c r="F5" s="348"/>
      <c r="G5" s="348"/>
      <c r="H5" s="348"/>
      <c r="I5" s="348"/>
    </row>
    <row r="6" spans="1:9" ht="15">
      <c r="A6" s="348"/>
      <c r="B6" s="348"/>
      <c r="C6" s="348"/>
      <c r="D6" s="348"/>
      <c r="E6" s="348"/>
      <c r="F6" s="348"/>
      <c r="G6" s="348"/>
      <c r="H6" s="348"/>
      <c r="I6" s="348"/>
    </row>
    <row r="7" spans="1:9" ht="15.75">
      <c r="A7" s="193"/>
      <c r="B7" s="193"/>
      <c r="C7" s="193"/>
      <c r="D7" s="193"/>
      <c r="E7" s="193"/>
      <c r="F7" s="193"/>
      <c r="G7" s="193"/>
      <c r="H7" s="193"/>
      <c r="I7" s="193"/>
    </row>
    <row r="8" spans="1:9" ht="15.75">
      <c r="A8" s="193"/>
      <c r="B8" s="193"/>
      <c r="C8" s="193"/>
      <c r="D8" s="193"/>
      <c r="E8" s="193"/>
      <c r="F8" s="193"/>
      <c r="G8" s="193"/>
      <c r="H8" s="193"/>
      <c r="I8" s="193"/>
    </row>
    <row r="9" spans="1:9" ht="15.75">
      <c r="A9" s="193"/>
      <c r="B9" s="193"/>
      <c r="C9" s="193"/>
      <c r="D9" s="193"/>
      <c r="E9" s="193"/>
      <c r="F9" s="193"/>
      <c r="G9" s="193"/>
      <c r="H9" s="193"/>
      <c r="I9" s="193"/>
    </row>
    <row r="10" spans="1:9" ht="15.75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 ht="15.75">
      <c r="A11" s="193"/>
      <c r="B11" s="193"/>
      <c r="C11" s="193"/>
      <c r="D11" s="193"/>
      <c r="E11" s="193"/>
      <c r="F11" s="193"/>
      <c r="G11" s="193"/>
      <c r="H11" s="193"/>
      <c r="I11" s="193"/>
    </row>
    <row r="12" spans="1:9" ht="15.75">
      <c r="A12" s="193"/>
      <c r="B12" s="193"/>
      <c r="C12" s="193"/>
      <c r="D12" s="193"/>
      <c r="E12" s="193"/>
      <c r="F12" s="193"/>
      <c r="G12" s="193"/>
      <c r="H12" s="193"/>
      <c r="I12" s="193"/>
    </row>
    <row r="13" spans="1:9" ht="15.75">
      <c r="A13" s="193"/>
      <c r="B13" s="193"/>
      <c r="C13" s="193"/>
      <c r="D13" s="193"/>
      <c r="E13" s="193"/>
      <c r="F13" s="193"/>
      <c r="G13" s="193"/>
      <c r="H13" s="193"/>
      <c r="I13" s="193"/>
    </row>
    <row r="14" spans="1:9" ht="15.75">
      <c r="A14" s="193"/>
      <c r="B14" s="193"/>
      <c r="C14" s="193"/>
      <c r="D14" s="193"/>
      <c r="E14" s="193"/>
      <c r="F14" s="193"/>
      <c r="G14" s="193"/>
      <c r="H14" s="193"/>
      <c r="I14" s="193"/>
    </row>
    <row r="15" spans="1:9" ht="15.75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ht="19.5" thickBot="1">
      <c r="A16" s="349" t="s">
        <v>70</v>
      </c>
      <c r="B16" s="349"/>
      <c r="C16" s="349"/>
      <c r="D16" s="349"/>
      <c r="E16" s="349"/>
      <c r="F16" s="349"/>
      <c r="G16" s="349"/>
      <c r="H16" s="349"/>
      <c r="I16" s="349"/>
    </row>
    <row r="17" spans="1:9" ht="15.75" thickBot="1">
      <c r="A17" s="175" t="s">
        <v>3</v>
      </c>
      <c r="B17" s="350" t="s">
        <v>245</v>
      </c>
      <c r="C17" s="351"/>
      <c r="D17" s="351"/>
      <c r="E17" s="351"/>
      <c r="F17" s="351"/>
      <c r="G17" s="351"/>
      <c r="H17" s="351"/>
      <c r="I17" s="352"/>
    </row>
    <row r="18" spans="1:9" ht="15.75" thickBot="1">
      <c r="A18" s="176" t="s">
        <v>4</v>
      </c>
      <c r="B18" s="353"/>
      <c r="C18" s="354"/>
      <c r="D18" s="354"/>
      <c r="E18" s="354"/>
      <c r="F18" s="354"/>
      <c r="G18" s="354"/>
      <c r="H18" s="354"/>
      <c r="I18" s="355"/>
    </row>
    <row r="19" spans="1:9" ht="15.75" thickBot="1">
      <c r="A19" s="175" t="s">
        <v>5</v>
      </c>
      <c r="B19" s="350"/>
      <c r="C19" s="351"/>
      <c r="D19" s="351"/>
      <c r="E19" s="351"/>
      <c r="F19" s="351"/>
      <c r="G19" s="351"/>
      <c r="H19" s="351"/>
      <c r="I19" s="352"/>
    </row>
    <row r="20" spans="1:9" ht="15.75" thickBot="1">
      <c r="A20" s="332" t="s">
        <v>1</v>
      </c>
      <c r="B20" s="333"/>
      <c r="C20" s="333"/>
      <c r="D20" s="333"/>
      <c r="E20" s="333"/>
      <c r="F20" s="333"/>
      <c r="G20" s="333"/>
      <c r="H20" s="333"/>
      <c r="I20" s="334"/>
    </row>
    <row r="21" spans="1:9" ht="15">
      <c r="A21" s="335" t="s">
        <v>244</v>
      </c>
      <c r="B21" s="336"/>
      <c r="C21" s="336"/>
      <c r="D21" s="336"/>
      <c r="E21" s="336"/>
      <c r="F21" s="336"/>
      <c r="G21" s="336"/>
      <c r="H21" s="336"/>
      <c r="I21" s="337"/>
    </row>
    <row r="22" spans="1:9" ht="15.75" thickBot="1">
      <c r="A22" s="338"/>
      <c r="B22" s="339"/>
      <c r="C22" s="339"/>
      <c r="D22" s="339"/>
      <c r="E22" s="339"/>
      <c r="F22" s="339"/>
      <c r="G22" s="339"/>
      <c r="H22" s="339"/>
      <c r="I22" s="340"/>
    </row>
    <row r="23" spans="1:9" ht="143.25" thickBot="1">
      <c r="A23" s="174" t="s">
        <v>71</v>
      </c>
      <c r="B23" s="171" t="s">
        <v>243</v>
      </c>
      <c r="C23" s="172" t="s">
        <v>242</v>
      </c>
      <c r="D23" s="171" t="s">
        <v>72</v>
      </c>
      <c r="E23" s="172" t="s">
        <v>241</v>
      </c>
      <c r="F23" s="171" t="s">
        <v>73</v>
      </c>
      <c r="G23" s="173" t="s">
        <v>240</v>
      </c>
      <c r="H23" s="172" t="s">
        <v>239</v>
      </c>
      <c r="I23" s="171" t="s">
        <v>74</v>
      </c>
    </row>
    <row r="24" spans="1:9" ht="15">
      <c r="A24" s="170" t="s">
        <v>238</v>
      </c>
      <c r="B24" s="169">
        <f>SUM(B25+B42+B43+B45)</f>
        <v>2135475</v>
      </c>
      <c r="C24" s="169"/>
      <c r="D24" s="168">
        <f>C24/B24</f>
        <v>0</v>
      </c>
      <c r="E24" s="169">
        <f>SUM(E25+E42+E43+E45)</f>
        <v>10795</v>
      </c>
      <c r="F24" s="168">
        <f>E24/B24</f>
        <v>0.005055081422166029</v>
      </c>
      <c r="G24" s="167">
        <f>SUM(G25+G42+G43+G44+G45)</f>
        <v>10795</v>
      </c>
      <c r="H24" s="166">
        <f>(C24+E24)/B24</f>
        <v>0.005055081422166029</v>
      </c>
      <c r="I24" s="156" t="s">
        <v>94</v>
      </c>
    </row>
    <row r="25" spans="1:9" ht="15">
      <c r="A25" s="152" t="s">
        <v>75</v>
      </c>
      <c r="B25" s="163">
        <f>SUM(B26+B34)</f>
        <v>971500</v>
      </c>
      <c r="C25" s="163"/>
      <c r="D25" s="161">
        <f>C25/B25</f>
        <v>0</v>
      </c>
      <c r="E25" s="163">
        <f>SUM(E26+E34)</f>
        <v>8200</v>
      </c>
      <c r="F25" s="161">
        <f>E25/B25</f>
        <v>0.008440555841482244</v>
      </c>
      <c r="G25" s="163">
        <f>G26+G34</f>
        <v>8200</v>
      </c>
      <c r="H25" s="160">
        <f>(C25+E25)/B25</f>
        <v>0.008440555841482244</v>
      </c>
      <c r="I25" s="156" t="s">
        <v>94</v>
      </c>
    </row>
    <row r="26" spans="1:9" ht="15">
      <c r="A26" s="162" t="s">
        <v>237</v>
      </c>
      <c r="B26" s="164">
        <f>SUM(B27+B29+B31+B33)</f>
        <v>69000</v>
      </c>
      <c r="C26" s="164"/>
      <c r="D26" s="161">
        <f>C26/B26</f>
        <v>0</v>
      </c>
      <c r="E26" s="164">
        <f>SUM(E27+E29+E31+E33)</f>
        <v>5000</v>
      </c>
      <c r="F26" s="161">
        <f>E26/B26</f>
        <v>0.07246376811594203</v>
      </c>
      <c r="G26" s="163">
        <f>SUM(G27+G29+G31+G33)</f>
        <v>5000</v>
      </c>
      <c r="H26" s="160">
        <f>(C26+E26)/B26</f>
        <v>0.07246376811594203</v>
      </c>
      <c r="I26" s="156" t="s">
        <v>94</v>
      </c>
    </row>
    <row r="27" spans="1:9" ht="15">
      <c r="A27" s="162" t="s">
        <v>236</v>
      </c>
      <c r="B27" s="151">
        <f>B28</f>
        <v>50000</v>
      </c>
      <c r="C27" s="155"/>
      <c r="D27" s="291">
        <f aca="true" t="shared" si="0" ref="D27:D34">C27/B27</f>
        <v>0</v>
      </c>
      <c r="E27" s="151">
        <f>E28</f>
        <v>5000</v>
      </c>
      <c r="F27" s="291">
        <f>E27/B27</f>
        <v>0.1</v>
      </c>
      <c r="G27" s="165">
        <f aca="true" t="shared" si="1" ref="G27:G33">C27+E27</f>
        <v>5000</v>
      </c>
      <c r="H27" s="292">
        <f>(C27+E27)/B27</f>
        <v>0.1</v>
      </c>
      <c r="I27" s="156"/>
    </row>
    <row r="28" spans="1:9" ht="15">
      <c r="A28" s="293" t="s">
        <v>248</v>
      </c>
      <c r="B28" s="294">
        <v>50000</v>
      </c>
      <c r="C28" s="295"/>
      <c r="D28" s="296">
        <f t="shared" si="0"/>
        <v>0</v>
      </c>
      <c r="E28" s="294">
        <v>5000</v>
      </c>
      <c r="F28" s="296">
        <f>E28/B28</f>
        <v>0.1</v>
      </c>
      <c r="G28" s="294">
        <f t="shared" si="1"/>
        <v>5000</v>
      </c>
      <c r="H28" s="297">
        <f>(C28+E28)/B28</f>
        <v>0.1</v>
      </c>
      <c r="I28" s="298" t="s">
        <v>24</v>
      </c>
    </row>
    <row r="29" spans="1:9" ht="15">
      <c r="A29" s="162" t="s">
        <v>235</v>
      </c>
      <c r="B29" s="151">
        <v>10000</v>
      </c>
      <c r="C29" s="155"/>
      <c r="D29" s="291">
        <f t="shared" si="0"/>
        <v>0</v>
      </c>
      <c r="E29" s="151">
        <f>SUM(E30)</f>
        <v>0</v>
      </c>
      <c r="F29" s="291">
        <f>E29/B27</f>
        <v>0</v>
      </c>
      <c r="G29" s="165">
        <f t="shared" si="1"/>
        <v>0</v>
      </c>
      <c r="H29" s="292">
        <f>(C29+E29)/B27</f>
        <v>0</v>
      </c>
      <c r="I29" s="156"/>
    </row>
    <row r="30" spans="1:9" ht="15">
      <c r="A30" s="162" t="s">
        <v>249</v>
      </c>
      <c r="B30" s="151">
        <v>10000</v>
      </c>
      <c r="C30" s="155"/>
      <c r="D30" s="291">
        <f t="shared" si="0"/>
        <v>0</v>
      </c>
      <c r="E30" s="151">
        <v>0</v>
      </c>
      <c r="F30" s="291">
        <f>E30/B28</f>
        <v>0</v>
      </c>
      <c r="G30" s="154">
        <f t="shared" si="1"/>
        <v>0</v>
      </c>
      <c r="H30" s="292">
        <f>(C30+E30)/B28</f>
        <v>0</v>
      </c>
      <c r="I30" s="156"/>
    </row>
    <row r="31" spans="1:9" ht="15">
      <c r="A31" s="162" t="s">
        <v>234</v>
      </c>
      <c r="B31" s="151">
        <v>9000</v>
      </c>
      <c r="C31" s="155"/>
      <c r="D31" s="291">
        <f t="shared" si="0"/>
        <v>0</v>
      </c>
      <c r="E31" s="151">
        <f>SUM(E32)</f>
        <v>0</v>
      </c>
      <c r="F31" s="291">
        <f>E31/B31</f>
        <v>0</v>
      </c>
      <c r="G31" s="165">
        <f t="shared" si="1"/>
        <v>0</v>
      </c>
      <c r="H31" s="292">
        <f aca="true" t="shared" si="2" ref="H31:H36">(C31+E31)/B31</f>
        <v>0</v>
      </c>
      <c r="I31" s="156"/>
    </row>
    <row r="32" spans="1:9" ht="15">
      <c r="A32" s="162" t="s">
        <v>251</v>
      </c>
      <c r="B32" s="151">
        <v>9000</v>
      </c>
      <c r="C32" s="155"/>
      <c r="D32" s="291">
        <f t="shared" si="0"/>
        <v>0</v>
      </c>
      <c r="E32" s="151">
        <v>0</v>
      </c>
      <c r="F32" s="291">
        <f>E32/B32</f>
        <v>0</v>
      </c>
      <c r="G32" s="154">
        <f t="shared" si="1"/>
        <v>0</v>
      </c>
      <c r="H32" s="292">
        <f t="shared" si="2"/>
        <v>0</v>
      </c>
      <c r="I32" s="156"/>
    </row>
    <row r="33" spans="1:9" ht="15">
      <c r="A33" s="162" t="s">
        <v>233</v>
      </c>
      <c r="B33" s="151">
        <v>0</v>
      </c>
      <c r="C33" s="155"/>
      <c r="D33" s="291" t="e">
        <f t="shared" si="0"/>
        <v>#DIV/0!</v>
      </c>
      <c r="E33" s="151"/>
      <c r="F33" s="291" t="e">
        <f>E33/B33</f>
        <v>#DIV/0!</v>
      </c>
      <c r="G33" s="165">
        <f t="shared" si="1"/>
        <v>0</v>
      </c>
      <c r="H33" s="292" t="e">
        <f t="shared" si="2"/>
        <v>#DIV/0!</v>
      </c>
      <c r="I33" s="156"/>
    </row>
    <row r="34" spans="1:9" ht="15">
      <c r="A34" s="162" t="s">
        <v>232</v>
      </c>
      <c r="B34" s="151">
        <f>B35+B39+B40+B41</f>
        <v>902500</v>
      </c>
      <c r="C34" s="151"/>
      <c r="D34" s="291">
        <f t="shared" si="0"/>
        <v>0</v>
      </c>
      <c r="E34" s="151">
        <f>E35+E39+E40+E41</f>
        <v>3200</v>
      </c>
      <c r="F34" s="291">
        <f>E34/B34</f>
        <v>0.0035457063711911356</v>
      </c>
      <c r="G34" s="165">
        <f>SUM(G35+G40+G41)</f>
        <v>3200</v>
      </c>
      <c r="H34" s="292">
        <f t="shared" si="2"/>
        <v>0.0035457063711911356</v>
      </c>
      <c r="I34" s="156" t="s">
        <v>94</v>
      </c>
    </row>
    <row r="35" spans="1:9" s="198" customFormat="1" ht="15">
      <c r="A35" s="162" t="s">
        <v>231</v>
      </c>
      <c r="B35" s="151">
        <f>SUM(B36:B38)</f>
        <v>902500</v>
      </c>
      <c r="C35" s="155"/>
      <c r="D35" s="291">
        <f>C35/B35</f>
        <v>0</v>
      </c>
      <c r="E35" s="151">
        <f>SUM(E36:E38)</f>
        <v>3200</v>
      </c>
      <c r="F35" s="291">
        <f>E35/B35</f>
        <v>0.0035457063711911356</v>
      </c>
      <c r="G35" s="165">
        <f>C35+E35</f>
        <v>3200</v>
      </c>
      <c r="H35" s="292">
        <f t="shared" si="2"/>
        <v>0.0035457063711911356</v>
      </c>
      <c r="I35" s="156"/>
    </row>
    <row r="36" spans="1:9" ht="15">
      <c r="A36" s="179" t="s">
        <v>252</v>
      </c>
      <c r="B36" s="180">
        <v>112500</v>
      </c>
      <c r="C36" s="181"/>
      <c r="D36" s="182">
        <f>C36/B36</f>
        <v>0</v>
      </c>
      <c r="E36" s="180">
        <v>3200</v>
      </c>
      <c r="F36" s="182">
        <f>E36/B36</f>
        <v>0.028444444444444446</v>
      </c>
      <c r="G36" s="183">
        <f>C36+E36</f>
        <v>3200</v>
      </c>
      <c r="H36" s="184">
        <f t="shared" si="2"/>
        <v>0.028444444444444446</v>
      </c>
      <c r="I36" s="185" t="s">
        <v>22</v>
      </c>
    </row>
    <row r="37" spans="1:9" ht="15">
      <c r="A37" s="162" t="s">
        <v>253</v>
      </c>
      <c r="B37" s="151">
        <v>560000</v>
      </c>
      <c r="C37" s="155"/>
      <c r="D37" s="291">
        <f>C37/B37</f>
        <v>0</v>
      </c>
      <c r="E37" s="151">
        <v>0</v>
      </c>
      <c r="F37" s="291">
        <f>E37/B37</f>
        <v>0</v>
      </c>
      <c r="G37" s="165">
        <f>C37+E37</f>
        <v>0</v>
      </c>
      <c r="H37" s="292">
        <f>(C37+E37)/B37</f>
        <v>0</v>
      </c>
      <c r="I37" s="156"/>
    </row>
    <row r="38" spans="1:9" ht="15">
      <c r="A38" s="162" t="s">
        <v>254</v>
      </c>
      <c r="B38" s="151">
        <v>230000</v>
      </c>
      <c r="C38" s="155"/>
      <c r="D38" s="291">
        <f>C38/B38</f>
        <v>0</v>
      </c>
      <c r="E38" s="151">
        <v>0</v>
      </c>
      <c r="F38" s="291">
        <f>E38/B38</f>
        <v>0</v>
      </c>
      <c r="G38" s="165">
        <f>C38+E38</f>
        <v>0</v>
      </c>
      <c r="H38" s="292">
        <f>(C38+E38)/B38</f>
        <v>0</v>
      </c>
      <c r="I38" s="156"/>
    </row>
    <row r="39" spans="1:9" ht="15">
      <c r="A39" s="162" t="s">
        <v>230</v>
      </c>
      <c r="B39" s="151"/>
      <c r="C39" s="155"/>
      <c r="D39" s="291" t="e">
        <f>C39/B39</f>
        <v>#DIV/0!</v>
      </c>
      <c r="E39" s="151"/>
      <c r="F39" s="291" t="e">
        <f>E39/B39</f>
        <v>#DIV/0!</v>
      </c>
      <c r="G39" s="154"/>
      <c r="H39" s="292" t="e">
        <f>(C39+E39)/B39</f>
        <v>#DIV/0!</v>
      </c>
      <c r="I39" s="156"/>
    </row>
    <row r="40" spans="1:9" ht="15">
      <c r="A40" s="162" t="s">
        <v>229</v>
      </c>
      <c r="B40" s="151"/>
      <c r="C40" s="155"/>
      <c r="D40" s="161" t="e">
        <f aca="true" t="shared" si="3" ref="D40:D63">C40/B40</f>
        <v>#DIV/0!</v>
      </c>
      <c r="E40" s="151"/>
      <c r="F40" s="161" t="e">
        <f aca="true" t="shared" si="4" ref="F40:F63">E40/B40</f>
        <v>#DIV/0!</v>
      </c>
      <c r="G40" s="154">
        <f aca="true" t="shared" si="5" ref="G40:G45">C40+E40</f>
        <v>0</v>
      </c>
      <c r="H40" s="160" t="e">
        <f aca="true" t="shared" si="6" ref="H40:H63">(C40+E40)/B40</f>
        <v>#DIV/0!</v>
      </c>
      <c r="I40" s="156"/>
    </row>
    <row r="41" spans="1:9" ht="15">
      <c r="A41" s="162" t="s">
        <v>228</v>
      </c>
      <c r="B41" s="151"/>
      <c r="C41" s="155"/>
      <c r="D41" s="161" t="e">
        <f t="shared" si="3"/>
        <v>#DIV/0!</v>
      </c>
      <c r="E41" s="151"/>
      <c r="F41" s="161" t="e">
        <f t="shared" si="4"/>
        <v>#DIV/0!</v>
      </c>
      <c r="G41" s="154">
        <f t="shared" si="5"/>
        <v>0</v>
      </c>
      <c r="H41" s="160" t="e">
        <f t="shared" si="6"/>
        <v>#DIV/0!</v>
      </c>
      <c r="I41" s="156"/>
    </row>
    <row r="42" spans="1:9" ht="15">
      <c r="A42" s="152" t="s">
        <v>76</v>
      </c>
      <c r="B42" s="151">
        <f>SUM(B27+B29+B35+B36*0.25)</f>
        <v>990625</v>
      </c>
      <c r="C42" s="155"/>
      <c r="D42" s="161">
        <f t="shared" si="3"/>
        <v>0</v>
      </c>
      <c r="E42" s="151">
        <v>1750</v>
      </c>
      <c r="F42" s="161">
        <f t="shared" si="4"/>
        <v>0.0017665615141955835</v>
      </c>
      <c r="G42" s="154">
        <f t="shared" si="5"/>
        <v>1750</v>
      </c>
      <c r="H42" s="160">
        <f t="shared" si="6"/>
        <v>0.0017665615141955835</v>
      </c>
      <c r="I42" s="156" t="s">
        <v>265</v>
      </c>
    </row>
    <row r="43" spans="1:9" ht="15">
      <c r="A43" s="152" t="s">
        <v>77</v>
      </c>
      <c r="B43" s="151">
        <f>SUM(B28+B30+B36+B40*0.09)</f>
        <v>172500</v>
      </c>
      <c r="C43" s="155"/>
      <c r="D43" s="161">
        <f t="shared" si="3"/>
        <v>0</v>
      </c>
      <c r="E43" s="151">
        <v>630</v>
      </c>
      <c r="F43" s="161">
        <f t="shared" si="4"/>
        <v>0.0036521739130434784</v>
      </c>
      <c r="G43" s="154">
        <f t="shared" si="5"/>
        <v>630</v>
      </c>
      <c r="H43" s="160">
        <f t="shared" si="6"/>
        <v>0.0036521739130434784</v>
      </c>
      <c r="I43" s="156" t="s">
        <v>265</v>
      </c>
    </row>
    <row r="44" spans="1:9" ht="15">
      <c r="A44" s="152" t="s">
        <v>78</v>
      </c>
      <c r="B44" s="151">
        <f>SUM(B29+B31+B40+B41*1)</f>
        <v>19000</v>
      </c>
      <c r="C44" s="155"/>
      <c r="D44" s="161">
        <f t="shared" si="3"/>
        <v>0</v>
      </c>
      <c r="E44" s="151"/>
      <c r="F44" s="161">
        <f t="shared" si="4"/>
        <v>0</v>
      </c>
      <c r="G44" s="154">
        <f t="shared" si="5"/>
        <v>0</v>
      </c>
      <c r="H44" s="160">
        <f t="shared" si="6"/>
        <v>0</v>
      </c>
      <c r="I44" s="156"/>
    </row>
    <row r="45" spans="1:9" ht="15">
      <c r="A45" s="299" t="s">
        <v>262</v>
      </c>
      <c r="B45" s="180">
        <v>850</v>
      </c>
      <c r="C45" s="181"/>
      <c r="D45" s="182">
        <f t="shared" si="3"/>
        <v>0</v>
      </c>
      <c r="E45" s="180">
        <v>215</v>
      </c>
      <c r="F45" s="182">
        <f t="shared" si="4"/>
        <v>0.2529411764705882</v>
      </c>
      <c r="G45" s="183">
        <f t="shared" si="5"/>
        <v>215</v>
      </c>
      <c r="H45" s="184">
        <f t="shared" si="6"/>
        <v>0.2529411764705882</v>
      </c>
      <c r="I45" s="185" t="s">
        <v>22</v>
      </c>
    </row>
    <row r="46" spans="1:9" ht="15">
      <c r="A46" s="143" t="s">
        <v>227</v>
      </c>
      <c r="B46" s="159">
        <f>B47+B48+B49+B50</f>
        <v>2000</v>
      </c>
      <c r="C46" s="159"/>
      <c r="D46" s="130">
        <f t="shared" si="3"/>
        <v>0</v>
      </c>
      <c r="E46" s="159"/>
      <c r="F46" s="130">
        <f t="shared" si="4"/>
        <v>0</v>
      </c>
      <c r="G46" s="159">
        <f>SUM(G47:G50)</f>
        <v>0</v>
      </c>
      <c r="H46" s="157">
        <f t="shared" si="6"/>
        <v>0</v>
      </c>
      <c r="I46" s="156" t="s">
        <v>94</v>
      </c>
    </row>
    <row r="47" spans="1:9" ht="15">
      <c r="A47" s="152" t="s">
        <v>226</v>
      </c>
      <c r="B47" s="165"/>
      <c r="C47" s="165"/>
      <c r="D47" s="161" t="e">
        <f t="shared" si="3"/>
        <v>#DIV/0!</v>
      </c>
      <c r="E47" s="165"/>
      <c r="F47" s="161" t="e">
        <f t="shared" si="4"/>
        <v>#DIV/0!</v>
      </c>
      <c r="G47" s="154">
        <f>C47+E47</f>
        <v>0</v>
      </c>
      <c r="H47" s="160" t="e">
        <f t="shared" si="6"/>
        <v>#DIV/0!</v>
      </c>
      <c r="I47" s="156"/>
    </row>
    <row r="48" spans="1:9" ht="15">
      <c r="A48" s="152" t="s">
        <v>225</v>
      </c>
      <c r="B48" s="151">
        <v>2000</v>
      </c>
      <c r="C48" s="155"/>
      <c r="D48" s="161">
        <f t="shared" si="3"/>
        <v>0</v>
      </c>
      <c r="E48" s="151"/>
      <c r="F48" s="161">
        <f t="shared" si="4"/>
        <v>0</v>
      </c>
      <c r="G48" s="154">
        <f>C48+E48</f>
        <v>0</v>
      </c>
      <c r="H48" s="160">
        <f t="shared" si="6"/>
        <v>0</v>
      </c>
      <c r="I48" s="156"/>
    </row>
    <row r="49" spans="1:9" ht="15">
      <c r="A49" s="152" t="s">
        <v>224</v>
      </c>
      <c r="B49" s="151"/>
      <c r="C49" s="155"/>
      <c r="D49" s="161" t="e">
        <f t="shared" si="3"/>
        <v>#DIV/0!</v>
      </c>
      <c r="E49" s="151"/>
      <c r="F49" s="161" t="e">
        <f t="shared" si="4"/>
        <v>#DIV/0!</v>
      </c>
      <c r="G49" s="154">
        <f>C49+E49</f>
        <v>0</v>
      </c>
      <c r="H49" s="160" t="e">
        <f t="shared" si="6"/>
        <v>#DIV/0!</v>
      </c>
      <c r="I49" s="156"/>
    </row>
    <row r="50" spans="1:9" ht="15">
      <c r="A50" s="152" t="s">
        <v>223</v>
      </c>
      <c r="B50" s="151"/>
      <c r="C50" s="155"/>
      <c r="D50" s="161" t="e">
        <f t="shared" si="3"/>
        <v>#DIV/0!</v>
      </c>
      <c r="E50" s="151"/>
      <c r="F50" s="161" t="e">
        <f t="shared" si="4"/>
        <v>#DIV/0!</v>
      </c>
      <c r="G50" s="154">
        <f>C50+E50</f>
        <v>0</v>
      </c>
      <c r="H50" s="160" t="e">
        <f t="shared" si="6"/>
        <v>#DIV/0!</v>
      </c>
      <c r="I50" s="156"/>
    </row>
    <row r="51" spans="1:9" ht="15">
      <c r="A51" s="143" t="s">
        <v>79</v>
      </c>
      <c r="B51" s="159">
        <f>B52+B55+B58+B65+B66+B67+B68+B69</f>
        <v>764000</v>
      </c>
      <c r="C51" s="159"/>
      <c r="D51" s="130">
        <f t="shared" si="3"/>
        <v>0</v>
      </c>
      <c r="E51" s="159">
        <f>E52+E55+E58+E65+E66+E67+E68+E69</f>
        <v>139000</v>
      </c>
      <c r="F51" s="130">
        <f t="shared" si="4"/>
        <v>0.18193717277486912</v>
      </c>
      <c r="G51" s="159">
        <f>G52+G55+G58+G65+G66+G67+G68+G69</f>
        <v>139000</v>
      </c>
      <c r="H51" s="157">
        <f t="shared" si="6"/>
        <v>0.18193717277486912</v>
      </c>
      <c r="I51" s="156" t="s">
        <v>94</v>
      </c>
    </row>
    <row r="52" spans="1:9" ht="15">
      <c r="A52" s="152" t="s">
        <v>80</v>
      </c>
      <c r="B52" s="164">
        <f>B53+B54</f>
        <v>25000</v>
      </c>
      <c r="C52" s="164"/>
      <c r="D52" s="161">
        <f t="shared" si="3"/>
        <v>0</v>
      </c>
      <c r="E52" s="164">
        <f>E53+E54</f>
        <v>25000</v>
      </c>
      <c r="F52" s="161">
        <f t="shared" si="4"/>
        <v>1</v>
      </c>
      <c r="G52" s="163">
        <f>G53+G54</f>
        <v>25000</v>
      </c>
      <c r="H52" s="160">
        <f t="shared" si="6"/>
        <v>1</v>
      </c>
      <c r="I52" s="156" t="s">
        <v>94</v>
      </c>
    </row>
    <row r="53" spans="1:9" ht="15">
      <c r="A53" s="306" t="s">
        <v>81</v>
      </c>
      <c r="B53" s="307">
        <v>25000</v>
      </c>
      <c r="C53" s="308"/>
      <c r="D53" s="309">
        <f t="shared" si="3"/>
        <v>0</v>
      </c>
      <c r="E53" s="310">
        <v>25000</v>
      </c>
      <c r="F53" s="309">
        <f t="shared" si="4"/>
        <v>1</v>
      </c>
      <c r="G53" s="311">
        <f>C53+E53</f>
        <v>25000</v>
      </c>
      <c r="H53" s="312">
        <f t="shared" si="6"/>
        <v>1</v>
      </c>
      <c r="I53" s="313" t="s">
        <v>26</v>
      </c>
    </row>
    <row r="54" spans="1:9" ht="15">
      <c r="A54" s="162" t="s">
        <v>82</v>
      </c>
      <c r="B54" s="151"/>
      <c r="C54" s="155"/>
      <c r="D54" s="161" t="e">
        <f t="shared" si="3"/>
        <v>#DIV/0!</v>
      </c>
      <c r="E54" s="151"/>
      <c r="F54" s="161" t="e">
        <f t="shared" si="4"/>
        <v>#DIV/0!</v>
      </c>
      <c r="G54" s="154">
        <f>C54+E54</f>
        <v>0</v>
      </c>
      <c r="H54" s="160" t="e">
        <f t="shared" si="6"/>
        <v>#DIV/0!</v>
      </c>
      <c r="I54" s="156"/>
    </row>
    <row r="55" spans="1:9" ht="15">
      <c r="A55" s="152" t="s">
        <v>83</v>
      </c>
      <c r="B55" s="164">
        <v>100000</v>
      </c>
      <c r="C55" s="164"/>
      <c r="D55" s="161">
        <f t="shared" si="3"/>
        <v>0</v>
      </c>
      <c r="E55" s="164"/>
      <c r="F55" s="161">
        <f t="shared" si="4"/>
        <v>0</v>
      </c>
      <c r="G55" s="163">
        <f>G56+G57</f>
        <v>0</v>
      </c>
      <c r="H55" s="160">
        <f t="shared" si="6"/>
        <v>0</v>
      </c>
      <c r="I55" s="156" t="s">
        <v>94</v>
      </c>
    </row>
    <row r="56" spans="1:9" ht="15">
      <c r="A56" s="162" t="s">
        <v>84</v>
      </c>
      <c r="B56" s="151"/>
      <c r="C56" s="155"/>
      <c r="D56" s="161" t="e">
        <f t="shared" si="3"/>
        <v>#DIV/0!</v>
      </c>
      <c r="E56" s="151"/>
      <c r="F56" s="161" t="e">
        <f t="shared" si="4"/>
        <v>#DIV/0!</v>
      </c>
      <c r="G56" s="154">
        <f>C56+E56</f>
        <v>0</v>
      </c>
      <c r="H56" s="160" t="e">
        <f t="shared" si="6"/>
        <v>#DIV/0!</v>
      </c>
      <c r="I56" s="156"/>
    </row>
    <row r="57" spans="1:9" ht="15">
      <c r="A57" s="162" t="s">
        <v>85</v>
      </c>
      <c r="B57" s="151"/>
      <c r="C57" s="155"/>
      <c r="D57" s="161" t="e">
        <f t="shared" si="3"/>
        <v>#DIV/0!</v>
      </c>
      <c r="E57" s="151"/>
      <c r="F57" s="161" t="e">
        <f t="shared" si="4"/>
        <v>#DIV/0!</v>
      </c>
      <c r="G57" s="154">
        <f>C57+E57</f>
        <v>0</v>
      </c>
      <c r="H57" s="160" t="e">
        <f t="shared" si="6"/>
        <v>#DIV/0!</v>
      </c>
      <c r="I57" s="156"/>
    </row>
    <row r="58" spans="1:9" ht="15">
      <c r="A58" s="152" t="s">
        <v>86</v>
      </c>
      <c r="B58" s="151">
        <f>SUM(B59:B64)</f>
        <v>79000</v>
      </c>
      <c r="C58" s="155"/>
      <c r="D58" s="161">
        <f t="shared" si="3"/>
        <v>0</v>
      </c>
      <c r="E58" s="300">
        <f>SUM(E59:E64)</f>
        <v>54000</v>
      </c>
      <c r="F58" s="161">
        <f t="shared" si="4"/>
        <v>0.6835443037974683</v>
      </c>
      <c r="G58" s="154">
        <f aca="true" t="shared" si="7" ref="G58:G64">C58+E58</f>
        <v>54000</v>
      </c>
      <c r="H58" s="292">
        <f t="shared" si="6"/>
        <v>0.6835443037974683</v>
      </c>
      <c r="I58" s="156"/>
    </row>
    <row r="59" spans="1:9" ht="15">
      <c r="A59" s="314" t="s">
        <v>256</v>
      </c>
      <c r="B59" s="315">
        <v>15000</v>
      </c>
      <c r="C59" s="316"/>
      <c r="D59" s="317">
        <f t="shared" si="3"/>
        <v>0</v>
      </c>
      <c r="E59" s="321">
        <v>15000</v>
      </c>
      <c r="F59" s="317">
        <f>E59/B59</f>
        <v>1</v>
      </c>
      <c r="G59" s="318">
        <f t="shared" si="7"/>
        <v>15000</v>
      </c>
      <c r="H59" s="319">
        <f t="shared" si="6"/>
        <v>1</v>
      </c>
      <c r="I59" s="320" t="s">
        <v>28</v>
      </c>
    </row>
    <row r="60" spans="1:9" ht="15">
      <c r="A60" s="314" t="s">
        <v>257</v>
      </c>
      <c r="B60" s="315">
        <v>8000</v>
      </c>
      <c r="C60" s="316"/>
      <c r="D60" s="317">
        <f t="shared" si="3"/>
        <v>0</v>
      </c>
      <c r="E60" s="321">
        <v>8000</v>
      </c>
      <c r="F60" s="317">
        <f t="shared" si="4"/>
        <v>1</v>
      </c>
      <c r="G60" s="318">
        <f t="shared" si="7"/>
        <v>8000</v>
      </c>
      <c r="H60" s="319">
        <f t="shared" si="6"/>
        <v>1</v>
      </c>
      <c r="I60" s="320" t="s">
        <v>28</v>
      </c>
    </row>
    <row r="61" spans="1:9" ht="15">
      <c r="A61" s="314" t="s">
        <v>259</v>
      </c>
      <c r="B61" s="315">
        <v>2000</v>
      </c>
      <c r="C61" s="316"/>
      <c r="D61" s="317">
        <f t="shared" si="3"/>
        <v>0</v>
      </c>
      <c r="E61" s="321">
        <v>2000</v>
      </c>
      <c r="F61" s="317">
        <f t="shared" si="4"/>
        <v>1</v>
      </c>
      <c r="G61" s="318">
        <f t="shared" si="7"/>
        <v>2000</v>
      </c>
      <c r="H61" s="319">
        <f t="shared" si="6"/>
        <v>1</v>
      </c>
      <c r="I61" s="320" t="s">
        <v>28</v>
      </c>
    </row>
    <row r="62" spans="1:9" ht="15">
      <c r="A62" s="314" t="s">
        <v>258</v>
      </c>
      <c r="B62" s="315">
        <v>9000</v>
      </c>
      <c r="C62" s="316"/>
      <c r="D62" s="317">
        <f t="shared" si="3"/>
        <v>0</v>
      </c>
      <c r="E62" s="321">
        <v>9000</v>
      </c>
      <c r="F62" s="317">
        <f t="shared" si="4"/>
        <v>1</v>
      </c>
      <c r="G62" s="318">
        <f t="shared" si="7"/>
        <v>9000</v>
      </c>
      <c r="H62" s="319">
        <f t="shared" si="6"/>
        <v>1</v>
      </c>
      <c r="I62" s="320" t="s">
        <v>28</v>
      </c>
    </row>
    <row r="63" spans="1:9" ht="15">
      <c r="A63" s="314" t="s">
        <v>255</v>
      </c>
      <c r="B63" s="315">
        <v>25000</v>
      </c>
      <c r="C63" s="316"/>
      <c r="D63" s="317">
        <f t="shared" si="3"/>
        <v>0</v>
      </c>
      <c r="E63" s="321">
        <v>20000</v>
      </c>
      <c r="F63" s="317">
        <f t="shared" si="4"/>
        <v>0.8</v>
      </c>
      <c r="G63" s="318">
        <f t="shared" si="7"/>
        <v>20000</v>
      </c>
      <c r="H63" s="319">
        <f t="shared" si="6"/>
        <v>0.8</v>
      </c>
      <c r="I63" s="320" t="s">
        <v>28</v>
      </c>
    </row>
    <row r="64" spans="1:9" ht="15">
      <c r="A64" s="152" t="s">
        <v>260</v>
      </c>
      <c r="B64" s="151">
        <v>20000</v>
      </c>
      <c r="C64" s="155"/>
      <c r="D64" s="161"/>
      <c r="E64" s="186"/>
      <c r="F64" s="161"/>
      <c r="G64" s="154">
        <f t="shared" si="7"/>
        <v>0</v>
      </c>
      <c r="H64" s="160"/>
      <c r="I64" s="156"/>
    </row>
    <row r="65" spans="1:9" ht="15">
      <c r="A65" s="152" t="s">
        <v>87</v>
      </c>
      <c r="B65" s="151">
        <v>500000</v>
      </c>
      <c r="C65" s="155"/>
      <c r="D65" s="161">
        <f aca="true" t="shared" si="8" ref="D65:D71">C65/B65</f>
        <v>0</v>
      </c>
      <c r="E65" s="151"/>
      <c r="F65" s="161">
        <f aca="true" t="shared" si="9" ref="F65:F71">E65/B65</f>
        <v>0</v>
      </c>
      <c r="G65" s="154">
        <f>C65+E65</f>
        <v>0</v>
      </c>
      <c r="H65" s="160">
        <f aca="true" t="shared" si="10" ref="H65:H71">(C65+E65)/B65</f>
        <v>0</v>
      </c>
      <c r="I65" s="156"/>
    </row>
    <row r="66" spans="1:9" ht="15">
      <c r="A66" s="152" t="s">
        <v>88</v>
      </c>
      <c r="B66" s="151"/>
      <c r="C66" s="155"/>
      <c r="D66" s="161" t="e">
        <f t="shared" si="8"/>
        <v>#DIV/0!</v>
      </c>
      <c r="E66" s="151"/>
      <c r="F66" s="161" t="e">
        <f t="shared" si="9"/>
        <v>#DIV/0!</v>
      </c>
      <c r="G66" s="154">
        <f>C66+E66</f>
        <v>0</v>
      </c>
      <c r="H66" s="160" t="e">
        <f t="shared" si="10"/>
        <v>#DIV/0!</v>
      </c>
      <c r="I66" s="156"/>
    </row>
    <row r="67" spans="1:9" ht="15">
      <c r="A67" s="152" t="s">
        <v>89</v>
      </c>
      <c r="B67" s="151"/>
      <c r="C67" s="155"/>
      <c r="D67" s="161" t="e">
        <f t="shared" si="8"/>
        <v>#DIV/0!</v>
      </c>
      <c r="E67" s="151"/>
      <c r="F67" s="161" t="e">
        <f t="shared" si="9"/>
        <v>#DIV/0!</v>
      </c>
      <c r="G67" s="154">
        <f>C67+E67</f>
        <v>0</v>
      </c>
      <c r="H67" s="160" t="e">
        <f t="shared" si="10"/>
        <v>#DIV/0!</v>
      </c>
      <c r="I67" s="156"/>
    </row>
    <row r="68" spans="1:9" ht="15">
      <c r="A68" s="152" t="s">
        <v>90</v>
      </c>
      <c r="B68" s="151"/>
      <c r="C68" s="155"/>
      <c r="D68" s="161" t="e">
        <f t="shared" si="8"/>
        <v>#DIV/0!</v>
      </c>
      <c r="E68" s="151"/>
      <c r="F68" s="161" t="e">
        <f t="shared" si="9"/>
        <v>#DIV/0!</v>
      </c>
      <c r="G68" s="154">
        <f>C68+E68</f>
        <v>0</v>
      </c>
      <c r="H68" s="160" t="e">
        <f t="shared" si="10"/>
        <v>#DIV/0!</v>
      </c>
      <c r="I68" s="156"/>
    </row>
    <row r="69" spans="1:9" ht="15">
      <c r="A69" s="152" t="s">
        <v>91</v>
      </c>
      <c r="B69" s="164">
        <f>SUM(B70+B72)</f>
        <v>60000</v>
      </c>
      <c r="C69" s="164"/>
      <c r="D69" s="161">
        <f t="shared" si="8"/>
        <v>0</v>
      </c>
      <c r="E69" s="164">
        <f>SUM(E70+E72)</f>
        <v>60000</v>
      </c>
      <c r="F69" s="161">
        <f t="shared" si="9"/>
        <v>1</v>
      </c>
      <c r="G69" s="163">
        <f>G70+G72</f>
        <v>60000</v>
      </c>
      <c r="H69" s="160">
        <f t="shared" si="10"/>
        <v>1</v>
      </c>
      <c r="I69" s="156" t="s">
        <v>94</v>
      </c>
    </row>
    <row r="70" spans="1:9" ht="15">
      <c r="A70" s="162" t="s">
        <v>92</v>
      </c>
      <c r="B70" s="151">
        <f>SUM(B71)</f>
        <v>60000</v>
      </c>
      <c r="C70" s="155"/>
      <c r="D70" s="161">
        <f t="shared" si="8"/>
        <v>0</v>
      </c>
      <c r="E70" s="151">
        <f>SUM(E71)</f>
        <v>60000</v>
      </c>
      <c r="F70" s="161">
        <f t="shared" si="9"/>
        <v>1</v>
      </c>
      <c r="G70" s="154">
        <f>C70+E70</f>
        <v>60000</v>
      </c>
      <c r="H70" s="160">
        <f t="shared" si="10"/>
        <v>1</v>
      </c>
      <c r="I70" s="156"/>
    </row>
    <row r="71" spans="1:9" ht="15">
      <c r="A71" s="190" t="s">
        <v>263</v>
      </c>
      <c r="B71" s="327">
        <v>60000</v>
      </c>
      <c r="C71" s="328"/>
      <c r="D71" s="197">
        <f t="shared" si="8"/>
        <v>0</v>
      </c>
      <c r="E71" s="327">
        <v>60000</v>
      </c>
      <c r="F71" s="197">
        <f t="shared" si="9"/>
        <v>1</v>
      </c>
      <c r="G71" s="329">
        <f>C71+E71</f>
        <v>60000</v>
      </c>
      <c r="H71" s="330">
        <f t="shared" si="10"/>
        <v>1</v>
      </c>
      <c r="I71" s="331" t="s">
        <v>266</v>
      </c>
    </row>
    <row r="72" spans="1:9" ht="15">
      <c r="A72" s="162" t="s">
        <v>93</v>
      </c>
      <c r="B72" s="151"/>
      <c r="C72" s="155"/>
      <c r="D72" s="161" t="e">
        <f>C72/B72</f>
        <v>#DIV/0!</v>
      </c>
      <c r="E72" s="151"/>
      <c r="F72" s="161" t="e">
        <f>E72/B72</f>
        <v>#DIV/0!</v>
      </c>
      <c r="G72" s="154">
        <f>C72+E72</f>
        <v>0</v>
      </c>
      <c r="H72" s="160" t="e">
        <f>(C72+E72)/B72</f>
        <v>#DIV/0!</v>
      </c>
      <c r="I72" s="156"/>
    </row>
    <row r="73" spans="1:9" ht="15">
      <c r="A73" s="128" t="s">
        <v>222</v>
      </c>
      <c r="B73" s="127">
        <f>B51/B98</f>
        <v>0.20159167764538724</v>
      </c>
      <c r="C73" s="126"/>
      <c r="D73" s="124"/>
      <c r="E73" s="125"/>
      <c r="F73" s="124"/>
      <c r="G73" s="123"/>
      <c r="H73" s="127">
        <f>G51/G98</f>
        <v>0.7026657318010839</v>
      </c>
      <c r="I73" s="146" t="s">
        <v>94</v>
      </c>
    </row>
    <row r="74" spans="1:9" ht="15">
      <c r="A74" s="143" t="s">
        <v>277</v>
      </c>
      <c r="B74" s="159">
        <f>B75+B76+B77+B79+B80</f>
        <v>200000</v>
      </c>
      <c r="C74" s="159"/>
      <c r="D74" s="130">
        <f aca="true" t="shared" si="11" ref="D74:D80">C74/B74</f>
        <v>0</v>
      </c>
      <c r="E74" s="159">
        <f>E75+E76+E77+E79+E80</f>
        <v>27000</v>
      </c>
      <c r="F74" s="130">
        <f aca="true" t="shared" si="12" ref="F74:F80">E74/B74</f>
        <v>0.135</v>
      </c>
      <c r="G74" s="159">
        <f>G75+G76+G77+G79+G80</f>
        <v>27000</v>
      </c>
      <c r="H74" s="157">
        <f aca="true" t="shared" si="13" ref="H74:H80">(C74+E74)/B74</f>
        <v>0.135</v>
      </c>
      <c r="I74" s="156" t="s">
        <v>94</v>
      </c>
    </row>
    <row r="75" spans="1:9" ht="15">
      <c r="A75" s="152" t="s">
        <v>279</v>
      </c>
      <c r="B75" s="151"/>
      <c r="C75" s="155"/>
      <c r="D75" s="161" t="e">
        <f t="shared" si="11"/>
        <v>#DIV/0!</v>
      </c>
      <c r="E75" s="151"/>
      <c r="F75" s="161" t="e">
        <f t="shared" si="12"/>
        <v>#DIV/0!</v>
      </c>
      <c r="G75" s="154">
        <f aca="true" t="shared" si="14" ref="G75:G80">C75+E75</f>
        <v>0</v>
      </c>
      <c r="H75" s="160" t="e">
        <f t="shared" si="13"/>
        <v>#DIV/0!</v>
      </c>
      <c r="I75" s="156"/>
    </row>
    <row r="76" spans="1:9" ht="15">
      <c r="A76" s="152" t="s">
        <v>280</v>
      </c>
      <c r="B76" s="151"/>
      <c r="C76" s="155"/>
      <c r="D76" s="161" t="e">
        <f t="shared" si="11"/>
        <v>#DIV/0!</v>
      </c>
      <c r="E76" s="151"/>
      <c r="F76" s="161" t="e">
        <f t="shared" si="12"/>
        <v>#DIV/0!</v>
      </c>
      <c r="G76" s="154">
        <f t="shared" si="14"/>
        <v>0</v>
      </c>
      <c r="H76" s="160" t="e">
        <f t="shared" si="13"/>
        <v>#DIV/0!</v>
      </c>
      <c r="I76" s="156"/>
    </row>
    <row r="77" spans="1:9" ht="15">
      <c r="A77" s="152" t="s">
        <v>281</v>
      </c>
      <c r="B77" s="151">
        <f>SUM(B78)</f>
        <v>200000</v>
      </c>
      <c r="C77" s="155"/>
      <c r="D77" s="161">
        <f t="shared" si="11"/>
        <v>0</v>
      </c>
      <c r="E77" s="151">
        <f>SUM(E78)</f>
        <v>27000</v>
      </c>
      <c r="F77" s="161">
        <f t="shared" si="12"/>
        <v>0.135</v>
      </c>
      <c r="G77" s="154">
        <f t="shared" si="14"/>
        <v>27000</v>
      </c>
      <c r="H77" s="160">
        <f t="shared" si="13"/>
        <v>0.135</v>
      </c>
      <c r="I77" s="156"/>
    </row>
    <row r="78" spans="1:9" ht="15">
      <c r="A78" s="188" t="s">
        <v>282</v>
      </c>
      <c r="B78" s="187">
        <v>200000</v>
      </c>
      <c r="C78" s="322"/>
      <c r="D78" s="323">
        <f t="shared" si="11"/>
        <v>0</v>
      </c>
      <c r="E78" s="187">
        <v>27000</v>
      </c>
      <c r="F78" s="323">
        <f t="shared" si="12"/>
        <v>0.135</v>
      </c>
      <c r="G78" s="324">
        <f t="shared" si="14"/>
        <v>27000</v>
      </c>
      <c r="H78" s="325">
        <f t="shared" si="13"/>
        <v>0.135</v>
      </c>
      <c r="I78" s="326" t="s">
        <v>267</v>
      </c>
    </row>
    <row r="79" spans="1:9" ht="15">
      <c r="A79" s="152" t="s">
        <v>283</v>
      </c>
      <c r="B79" s="151"/>
      <c r="C79" s="155"/>
      <c r="D79" s="161" t="e">
        <f t="shared" si="11"/>
        <v>#DIV/0!</v>
      </c>
      <c r="E79" s="151"/>
      <c r="F79" s="161" t="e">
        <f t="shared" si="12"/>
        <v>#DIV/0!</v>
      </c>
      <c r="G79" s="154">
        <f t="shared" si="14"/>
        <v>0</v>
      </c>
      <c r="H79" s="160" t="e">
        <f t="shared" si="13"/>
        <v>#DIV/0!</v>
      </c>
      <c r="I79" s="156"/>
    </row>
    <row r="80" spans="1:9" ht="15">
      <c r="A80" s="152" t="s">
        <v>284</v>
      </c>
      <c r="B80" s="151"/>
      <c r="C80" s="155"/>
      <c r="D80" s="161" t="e">
        <f t="shared" si="11"/>
        <v>#DIV/0!</v>
      </c>
      <c r="E80" s="151"/>
      <c r="F80" s="161" t="e">
        <f t="shared" si="12"/>
        <v>#DIV/0!</v>
      </c>
      <c r="G80" s="154">
        <f t="shared" si="14"/>
        <v>0</v>
      </c>
      <c r="H80" s="160" t="e">
        <f t="shared" si="13"/>
        <v>#DIV/0!</v>
      </c>
      <c r="I80" s="156"/>
    </row>
    <row r="81" spans="1:9" ht="15">
      <c r="A81" s="128" t="s">
        <v>285</v>
      </c>
      <c r="B81" s="127">
        <f>B74/B98</f>
        <v>0.052772690483085666</v>
      </c>
      <c r="C81" s="126"/>
      <c r="D81" s="124"/>
      <c r="E81" s="125"/>
      <c r="F81" s="124"/>
      <c r="G81" s="123"/>
      <c r="H81" s="127">
        <f>G74/G98</f>
        <v>0.1364890270404983</v>
      </c>
      <c r="I81" s="146" t="s">
        <v>94</v>
      </c>
    </row>
    <row r="82" spans="1:9" ht="15">
      <c r="A82" s="143" t="s">
        <v>278</v>
      </c>
      <c r="B82" s="159">
        <f>B83+B84+B85</f>
        <v>0</v>
      </c>
      <c r="C82" s="159"/>
      <c r="D82" s="130" t="e">
        <f aca="true" t="shared" si="15" ref="D82:D89">C82/B82</f>
        <v>#DIV/0!</v>
      </c>
      <c r="E82" s="159"/>
      <c r="F82" s="130" t="e">
        <f aca="true" t="shared" si="16" ref="F82:F89">E82/B82</f>
        <v>#DIV/0!</v>
      </c>
      <c r="G82" s="159">
        <f>G83+G84+G85</f>
        <v>0</v>
      </c>
      <c r="H82" s="157" t="e">
        <f aca="true" t="shared" si="17" ref="H82:H89">(C82+E82)/B82</f>
        <v>#DIV/0!</v>
      </c>
      <c r="I82" s="156" t="s">
        <v>94</v>
      </c>
    </row>
    <row r="83" spans="1:9" ht="15">
      <c r="A83" s="152" t="s">
        <v>286</v>
      </c>
      <c r="B83" s="151"/>
      <c r="C83" s="155"/>
      <c r="D83" s="161" t="e">
        <f t="shared" si="15"/>
        <v>#DIV/0!</v>
      </c>
      <c r="E83" s="151"/>
      <c r="F83" s="161" t="e">
        <f t="shared" si="16"/>
        <v>#DIV/0!</v>
      </c>
      <c r="G83" s="154">
        <f>C83+E83</f>
        <v>0</v>
      </c>
      <c r="H83" s="160" t="e">
        <f t="shared" si="17"/>
        <v>#DIV/0!</v>
      </c>
      <c r="I83" s="156"/>
    </row>
    <row r="84" spans="1:9" ht="15">
      <c r="A84" s="152" t="s">
        <v>287</v>
      </c>
      <c r="B84" s="151"/>
      <c r="C84" s="155"/>
      <c r="D84" s="161" t="e">
        <f t="shared" si="15"/>
        <v>#DIV/0!</v>
      </c>
      <c r="E84" s="151"/>
      <c r="F84" s="161" t="e">
        <f t="shared" si="16"/>
        <v>#DIV/0!</v>
      </c>
      <c r="G84" s="154">
        <f>C84+E84</f>
        <v>0</v>
      </c>
      <c r="H84" s="160" t="e">
        <f t="shared" si="17"/>
        <v>#DIV/0!</v>
      </c>
      <c r="I84" s="156"/>
    </row>
    <row r="85" spans="1:9" ht="15">
      <c r="A85" s="152" t="s">
        <v>288</v>
      </c>
      <c r="B85" s="151"/>
      <c r="C85" s="155"/>
      <c r="D85" s="161" t="e">
        <f t="shared" si="15"/>
        <v>#DIV/0!</v>
      </c>
      <c r="E85" s="151"/>
      <c r="F85" s="161" t="e">
        <f t="shared" si="16"/>
        <v>#DIV/0!</v>
      </c>
      <c r="G85" s="154"/>
      <c r="H85" s="160" t="e">
        <f t="shared" si="17"/>
        <v>#DIV/0!</v>
      </c>
      <c r="I85" s="156"/>
    </row>
    <row r="86" spans="1:9" ht="15">
      <c r="A86" s="143" t="s">
        <v>289</v>
      </c>
      <c r="B86" s="159">
        <f>B87+B88+B89</f>
        <v>19405.5</v>
      </c>
      <c r="C86" s="159"/>
      <c r="D86" s="130">
        <f t="shared" si="15"/>
        <v>0</v>
      </c>
      <c r="E86" s="159"/>
      <c r="F86" s="130">
        <f t="shared" si="16"/>
        <v>0</v>
      </c>
      <c r="G86" s="159">
        <f>G87+G88+G89</f>
        <v>0</v>
      </c>
      <c r="H86" s="157">
        <f t="shared" si="17"/>
        <v>0</v>
      </c>
      <c r="I86" s="156" t="s">
        <v>94</v>
      </c>
    </row>
    <row r="87" spans="1:9" ht="15">
      <c r="A87" s="152" t="s">
        <v>290</v>
      </c>
      <c r="B87" s="151"/>
      <c r="C87" s="155"/>
      <c r="D87" s="161" t="e">
        <f t="shared" si="15"/>
        <v>#DIV/0!</v>
      </c>
      <c r="E87" s="151"/>
      <c r="F87" s="161" t="e">
        <f t="shared" si="16"/>
        <v>#DIV/0!</v>
      </c>
      <c r="G87" s="154">
        <f>C87+E87</f>
        <v>0</v>
      </c>
      <c r="H87" s="160" t="e">
        <f t="shared" si="17"/>
        <v>#DIV/0!</v>
      </c>
      <c r="I87" s="156"/>
    </row>
    <row r="88" spans="1:9" ht="15">
      <c r="A88" s="152" t="s">
        <v>291</v>
      </c>
      <c r="B88" s="151">
        <v>19405.5</v>
      </c>
      <c r="C88" s="155"/>
      <c r="D88" s="161">
        <f t="shared" si="15"/>
        <v>0</v>
      </c>
      <c r="E88" s="151"/>
      <c r="F88" s="161">
        <f t="shared" si="16"/>
        <v>0</v>
      </c>
      <c r="G88" s="154">
        <f>C88+E88</f>
        <v>0</v>
      </c>
      <c r="H88" s="160">
        <f t="shared" si="17"/>
        <v>0</v>
      </c>
      <c r="I88" s="156"/>
    </row>
    <row r="89" spans="1:9" ht="15">
      <c r="A89" s="152" t="s">
        <v>292</v>
      </c>
      <c r="B89" s="151"/>
      <c r="C89" s="155"/>
      <c r="D89" s="161" t="e">
        <f t="shared" si="15"/>
        <v>#DIV/0!</v>
      </c>
      <c r="E89" s="151"/>
      <c r="F89" s="161" t="e">
        <f t="shared" si="16"/>
        <v>#DIV/0!</v>
      </c>
      <c r="G89" s="154">
        <f>C89+E89</f>
        <v>0</v>
      </c>
      <c r="H89" s="160" t="e">
        <f t="shared" si="17"/>
        <v>#DIV/0!</v>
      </c>
      <c r="I89" s="156"/>
    </row>
    <row r="90" spans="1:9" ht="15">
      <c r="A90" s="128" t="s">
        <v>294</v>
      </c>
      <c r="B90" s="127">
        <f>B86/B98</f>
        <v>0.0051204022258475946</v>
      </c>
      <c r="C90" s="126"/>
      <c r="D90" s="124"/>
      <c r="E90" s="125"/>
      <c r="F90" s="124"/>
      <c r="G90" s="123"/>
      <c r="H90" s="127">
        <f>G86/G98</f>
        <v>0</v>
      </c>
      <c r="I90" s="146" t="s">
        <v>94</v>
      </c>
    </row>
    <row r="91" spans="1:9" ht="15">
      <c r="A91" s="143" t="s">
        <v>293</v>
      </c>
      <c r="B91" s="159">
        <f>B92+B93</f>
        <v>100000</v>
      </c>
      <c r="C91" s="159"/>
      <c r="D91" s="130">
        <f aca="true" t="shared" si="18" ref="D91:D100">C91/B91</f>
        <v>0</v>
      </c>
      <c r="E91" s="159"/>
      <c r="F91" s="130">
        <f aca="true" t="shared" si="19" ref="F91:F111">E91/B91</f>
        <v>0</v>
      </c>
      <c r="G91" s="159">
        <f>G92+G93</f>
        <v>0</v>
      </c>
      <c r="H91" s="157">
        <f aca="true" t="shared" si="20" ref="H91:H96">(C91+E91)/B91</f>
        <v>0</v>
      </c>
      <c r="I91" s="156" t="s">
        <v>94</v>
      </c>
    </row>
    <row r="92" spans="1:9" ht="15">
      <c r="A92" s="158" t="s">
        <v>295</v>
      </c>
      <c r="B92" s="151">
        <v>100000</v>
      </c>
      <c r="C92" s="155"/>
      <c r="D92" s="130">
        <f t="shared" si="18"/>
        <v>0</v>
      </c>
      <c r="E92" s="151"/>
      <c r="F92" s="130">
        <f t="shared" si="19"/>
        <v>0</v>
      </c>
      <c r="G92" s="154">
        <f>C92+E92</f>
        <v>0</v>
      </c>
      <c r="H92" s="157">
        <f t="shared" si="20"/>
        <v>0</v>
      </c>
      <c r="I92" s="156" t="s">
        <v>94</v>
      </c>
    </row>
    <row r="93" spans="1:9" ht="15">
      <c r="A93" s="152" t="s">
        <v>296</v>
      </c>
      <c r="B93" s="151"/>
      <c r="C93" s="155"/>
      <c r="D93" s="130" t="e">
        <f t="shared" si="18"/>
        <v>#DIV/0!</v>
      </c>
      <c r="E93" s="151"/>
      <c r="F93" s="130" t="e">
        <f t="shared" si="19"/>
        <v>#DIV/0!</v>
      </c>
      <c r="G93" s="154">
        <f>C93+E93</f>
        <v>0</v>
      </c>
      <c r="H93" s="153" t="e">
        <f t="shared" si="20"/>
        <v>#DIV/0!</v>
      </c>
      <c r="I93" s="137" t="s">
        <v>94</v>
      </c>
    </row>
    <row r="94" spans="1:9" ht="15">
      <c r="A94" s="143" t="s">
        <v>297</v>
      </c>
      <c r="B94" s="150">
        <f>B24+B46+B51+B74+B82+B86+B91</f>
        <v>3220880.5</v>
      </c>
      <c r="C94" s="150">
        <f>C24+C46+C51+C74+C82+C86+C91</f>
        <v>0</v>
      </c>
      <c r="D94" s="130">
        <f t="shared" si="18"/>
        <v>0</v>
      </c>
      <c r="E94" s="150">
        <f>E24+E46+E51+E74+E82+E86+E91</f>
        <v>176795</v>
      </c>
      <c r="F94" s="130">
        <f t="shared" si="19"/>
        <v>0.054890269912218105</v>
      </c>
      <c r="G94" s="150">
        <f>G24+G46+G51+G74+G82+G86+G91</f>
        <v>176795</v>
      </c>
      <c r="H94" s="130">
        <f t="shared" si="20"/>
        <v>0.054890269912218105</v>
      </c>
      <c r="I94" s="146" t="s">
        <v>94</v>
      </c>
    </row>
    <row r="95" spans="1:9" ht="15">
      <c r="A95" s="152" t="s">
        <v>298</v>
      </c>
      <c r="B95" s="151">
        <f>B94-B111</f>
        <v>3160880.5</v>
      </c>
      <c r="C95" s="151">
        <f>C94-C111</f>
        <v>0</v>
      </c>
      <c r="D95" s="130">
        <f t="shared" si="18"/>
        <v>0</v>
      </c>
      <c r="E95" s="151">
        <f>E94-E111</f>
        <v>116795</v>
      </c>
      <c r="F95" s="130">
        <f t="shared" si="19"/>
        <v>0.03695014727700082</v>
      </c>
      <c r="G95" s="148">
        <f>G94-G111</f>
        <v>116795</v>
      </c>
      <c r="H95" s="130">
        <f t="shared" si="20"/>
        <v>0.03695014727700082</v>
      </c>
      <c r="I95" s="137" t="s">
        <v>94</v>
      </c>
    </row>
    <row r="96" spans="1:10" ht="15">
      <c r="A96" s="143" t="s">
        <v>299</v>
      </c>
      <c r="B96" s="150">
        <f>B95*$B$114/100</f>
        <v>568958.49</v>
      </c>
      <c r="C96" s="150">
        <f>C95*$B$114/100</f>
        <v>0</v>
      </c>
      <c r="D96" s="130">
        <f t="shared" si="18"/>
        <v>0</v>
      </c>
      <c r="E96" s="150">
        <f>E95*$B$114/100</f>
        <v>21023.1</v>
      </c>
      <c r="F96" s="130">
        <f t="shared" si="19"/>
        <v>0.03695014727700082</v>
      </c>
      <c r="G96" s="150">
        <f>G95*$B$114/100</f>
        <v>21023.1</v>
      </c>
      <c r="H96" s="130">
        <f t="shared" si="20"/>
        <v>0.03695014727700082</v>
      </c>
      <c r="I96" s="146" t="s">
        <v>94</v>
      </c>
      <c r="J96" s="178"/>
    </row>
    <row r="97" spans="1:9" ht="15">
      <c r="A97" s="149" t="s">
        <v>300</v>
      </c>
      <c r="B97" s="148">
        <f>B96</f>
        <v>568958.49</v>
      </c>
      <c r="C97" s="148">
        <v>0</v>
      </c>
      <c r="D97" s="147">
        <f t="shared" si="18"/>
        <v>0</v>
      </c>
      <c r="E97" s="148">
        <v>10000</v>
      </c>
      <c r="F97" s="147">
        <f t="shared" si="19"/>
        <v>0.017575974655022725</v>
      </c>
      <c r="G97" s="148">
        <f>C97+E97</f>
        <v>10000</v>
      </c>
      <c r="H97" s="147">
        <f>G97/B97</f>
        <v>0.017575974655022725</v>
      </c>
      <c r="I97" s="146" t="s">
        <v>94</v>
      </c>
    </row>
    <row r="98" spans="1:9" ht="15">
      <c r="A98" s="143" t="s">
        <v>301</v>
      </c>
      <c r="B98" s="145">
        <f>B94+B96</f>
        <v>3789838.99</v>
      </c>
      <c r="C98" s="145">
        <f>C94+C96</f>
        <v>0</v>
      </c>
      <c r="D98" s="130">
        <f t="shared" si="18"/>
        <v>0</v>
      </c>
      <c r="E98" s="145">
        <f>E94+E96</f>
        <v>197818.1</v>
      </c>
      <c r="F98" s="130">
        <f t="shared" si="19"/>
        <v>0.052196966816260446</v>
      </c>
      <c r="G98" s="144">
        <f>G94+G96</f>
        <v>197818.1</v>
      </c>
      <c r="H98" s="130">
        <f aca="true" t="shared" si="21" ref="H98:H111">(C98+E98)/B98</f>
        <v>0.052196966816260446</v>
      </c>
      <c r="I98" s="146" t="s">
        <v>94</v>
      </c>
    </row>
    <row r="99" spans="1:9" ht="15">
      <c r="A99" s="140" t="s">
        <v>302</v>
      </c>
      <c r="B99" s="139">
        <f>B84+B70+B55</f>
        <v>160000</v>
      </c>
      <c r="C99" s="139">
        <f>C84+C70+C55</f>
        <v>0</v>
      </c>
      <c r="D99" s="130">
        <f t="shared" si="18"/>
        <v>0</v>
      </c>
      <c r="E99" s="139">
        <f>E84+E70+E55</f>
        <v>60000</v>
      </c>
      <c r="F99" s="130">
        <f t="shared" si="19"/>
        <v>0.375</v>
      </c>
      <c r="G99" s="138">
        <f>G84+G70+G55</f>
        <v>60000</v>
      </c>
      <c r="H99" s="130">
        <f t="shared" si="21"/>
        <v>0.375</v>
      </c>
      <c r="I99" s="137" t="s">
        <v>94</v>
      </c>
    </row>
    <row r="100" spans="1:9" ht="15">
      <c r="A100" s="140" t="s">
        <v>303</v>
      </c>
      <c r="B100" s="139">
        <f>B98-B99</f>
        <v>3629838.99</v>
      </c>
      <c r="C100" s="139">
        <f>C98-C99</f>
        <v>0</v>
      </c>
      <c r="D100" s="130">
        <f t="shared" si="18"/>
        <v>0</v>
      </c>
      <c r="E100" s="139">
        <f>E98-E99</f>
        <v>137818.1</v>
      </c>
      <c r="F100" s="130">
        <f t="shared" si="19"/>
        <v>0.03796810282210341</v>
      </c>
      <c r="G100" s="138">
        <f>G98-G99</f>
        <v>137818.1</v>
      </c>
      <c r="H100" s="130">
        <f t="shared" si="21"/>
        <v>0.03796810282210341</v>
      </c>
      <c r="I100" s="137" t="s">
        <v>94</v>
      </c>
    </row>
    <row r="101" spans="1:9" ht="15">
      <c r="A101" s="143" t="s">
        <v>305</v>
      </c>
      <c r="B101" s="145">
        <f>B102+B103</f>
        <v>0</v>
      </c>
      <c r="C101" s="145">
        <f>C102+C103</f>
        <v>0</v>
      </c>
      <c r="D101" s="130" t="str">
        <f>D102</f>
        <v>-</v>
      </c>
      <c r="E101" s="145">
        <f>E102+E103</f>
        <v>0</v>
      </c>
      <c r="F101" s="130" t="e">
        <f t="shared" si="19"/>
        <v>#DIV/0!</v>
      </c>
      <c r="G101" s="144">
        <f>G102+G103</f>
        <v>0</v>
      </c>
      <c r="H101" s="130" t="e">
        <f t="shared" si="21"/>
        <v>#DIV/0!</v>
      </c>
      <c r="I101" s="137" t="s">
        <v>94</v>
      </c>
    </row>
    <row r="102" spans="1:9" ht="15">
      <c r="A102" s="140" t="s">
        <v>306</v>
      </c>
      <c r="B102" s="139"/>
      <c r="C102" s="139"/>
      <c r="D102" s="130" t="s">
        <v>94</v>
      </c>
      <c r="E102" s="139"/>
      <c r="F102" s="130" t="e">
        <f t="shared" si="19"/>
        <v>#DIV/0!</v>
      </c>
      <c r="G102" s="138">
        <f>C102+E102</f>
        <v>0</v>
      </c>
      <c r="H102" s="130" t="e">
        <f t="shared" si="21"/>
        <v>#DIV/0!</v>
      </c>
      <c r="I102" s="137" t="s">
        <v>94</v>
      </c>
    </row>
    <row r="103" spans="1:9" ht="15">
      <c r="A103" s="140" t="s">
        <v>307</v>
      </c>
      <c r="B103" s="139"/>
      <c r="C103" s="139"/>
      <c r="D103" s="130" t="s">
        <v>94</v>
      </c>
      <c r="E103" s="139"/>
      <c r="F103" s="130" t="e">
        <f t="shared" si="19"/>
        <v>#DIV/0!</v>
      </c>
      <c r="G103" s="138">
        <f>C103+E103</f>
        <v>0</v>
      </c>
      <c r="H103" s="130" t="e">
        <f t="shared" si="21"/>
        <v>#DIV/0!</v>
      </c>
      <c r="I103" s="137" t="s">
        <v>94</v>
      </c>
    </row>
    <row r="104" spans="1:9" ht="15">
      <c r="A104" s="143" t="s">
        <v>304</v>
      </c>
      <c r="B104" s="145">
        <f>B98+B101</f>
        <v>3789838.99</v>
      </c>
      <c r="C104" s="145">
        <f>C98+C101</f>
        <v>0</v>
      </c>
      <c r="D104" s="130">
        <f aca="true" t="shared" si="22" ref="D104:D111">C104/B104</f>
        <v>0</v>
      </c>
      <c r="E104" s="145">
        <f>E105+E106</f>
        <v>197818.1</v>
      </c>
      <c r="F104" s="130">
        <f t="shared" si="19"/>
        <v>0.052196966816260446</v>
      </c>
      <c r="G104" s="144">
        <f>G105+G106</f>
        <v>197818.1</v>
      </c>
      <c r="H104" s="130">
        <f t="shared" si="21"/>
        <v>0.052196966816260446</v>
      </c>
      <c r="I104" s="137" t="s">
        <v>94</v>
      </c>
    </row>
    <row r="105" spans="1:9" ht="15">
      <c r="A105" s="140" t="s">
        <v>308</v>
      </c>
      <c r="B105" s="139">
        <f>B99+B102</f>
        <v>160000</v>
      </c>
      <c r="C105" s="139">
        <f>C99+C102</f>
        <v>0</v>
      </c>
      <c r="D105" s="130">
        <f t="shared" si="22"/>
        <v>0</v>
      </c>
      <c r="E105" s="139">
        <f>E99+E102</f>
        <v>60000</v>
      </c>
      <c r="F105" s="130">
        <f t="shared" si="19"/>
        <v>0.375</v>
      </c>
      <c r="G105" s="138">
        <f>G99+G102</f>
        <v>60000</v>
      </c>
      <c r="H105" s="130">
        <f t="shared" si="21"/>
        <v>0.375</v>
      </c>
      <c r="I105" s="137" t="s">
        <v>94</v>
      </c>
    </row>
    <row r="106" spans="1:9" ht="15">
      <c r="A106" s="140" t="s">
        <v>309</v>
      </c>
      <c r="B106" s="139">
        <f>B104-B105</f>
        <v>3629838.99</v>
      </c>
      <c r="C106" s="139">
        <f>C104-C105</f>
        <v>0</v>
      </c>
      <c r="D106" s="130">
        <f t="shared" si="22"/>
        <v>0</v>
      </c>
      <c r="E106" s="139">
        <f>E100+E103</f>
        <v>137818.1</v>
      </c>
      <c r="F106" s="130">
        <f t="shared" si="19"/>
        <v>0.03796810282210341</v>
      </c>
      <c r="G106" s="138">
        <f>G100+G103</f>
        <v>137818.1</v>
      </c>
      <c r="H106" s="130">
        <f t="shared" si="21"/>
        <v>0.03796810282210341</v>
      </c>
      <c r="I106" s="137" t="s">
        <v>94</v>
      </c>
    </row>
    <row r="107" spans="1:9" ht="15">
      <c r="A107" s="143" t="s">
        <v>310</v>
      </c>
      <c r="B107" s="142">
        <f>B108+B109</f>
        <v>0</v>
      </c>
      <c r="C107" s="142">
        <f>C108+C109</f>
        <v>0</v>
      </c>
      <c r="D107" s="130" t="e">
        <f t="shared" si="22"/>
        <v>#DIV/0!</v>
      </c>
      <c r="E107" s="142">
        <f>E108+E109</f>
        <v>0</v>
      </c>
      <c r="F107" s="130" t="e">
        <f t="shared" si="19"/>
        <v>#DIV/0!</v>
      </c>
      <c r="G107" s="141">
        <f>G108+G109</f>
        <v>0</v>
      </c>
      <c r="H107" s="130" t="e">
        <f t="shared" si="21"/>
        <v>#DIV/0!</v>
      </c>
      <c r="I107" s="137" t="s">
        <v>94</v>
      </c>
    </row>
    <row r="108" spans="1:9" ht="15">
      <c r="A108" s="140" t="s">
        <v>311</v>
      </c>
      <c r="B108" s="139"/>
      <c r="C108" s="139"/>
      <c r="D108" s="130" t="e">
        <f t="shared" si="22"/>
        <v>#DIV/0!</v>
      </c>
      <c r="E108" s="139"/>
      <c r="F108" s="130" t="e">
        <f t="shared" si="19"/>
        <v>#DIV/0!</v>
      </c>
      <c r="G108" s="138"/>
      <c r="H108" s="130" t="e">
        <f t="shared" si="21"/>
        <v>#DIV/0!</v>
      </c>
      <c r="I108" s="137" t="s">
        <v>94</v>
      </c>
    </row>
    <row r="109" spans="1:9" ht="15">
      <c r="A109" s="140" t="s">
        <v>312</v>
      </c>
      <c r="B109" s="139"/>
      <c r="C109" s="139"/>
      <c r="D109" s="130" t="e">
        <f t="shared" si="22"/>
        <v>#DIV/0!</v>
      </c>
      <c r="E109" s="139"/>
      <c r="F109" s="130" t="e">
        <f t="shared" si="19"/>
        <v>#DIV/0!</v>
      </c>
      <c r="G109" s="138"/>
      <c r="H109" s="130" t="e">
        <f t="shared" si="21"/>
        <v>#DIV/0!</v>
      </c>
      <c r="I109" s="137" t="s">
        <v>94</v>
      </c>
    </row>
    <row r="110" spans="1:9" ht="15">
      <c r="A110" s="136" t="s">
        <v>313</v>
      </c>
      <c r="B110" s="135">
        <v>0</v>
      </c>
      <c r="C110" s="135">
        <v>0</v>
      </c>
      <c r="D110" s="130" t="e">
        <f t="shared" si="22"/>
        <v>#DIV/0!</v>
      </c>
      <c r="E110" s="135">
        <v>0</v>
      </c>
      <c r="F110" s="130" t="e">
        <f t="shared" si="19"/>
        <v>#DIV/0!</v>
      </c>
      <c r="G110" s="131">
        <f>C110+E110</f>
        <v>0</v>
      </c>
      <c r="H110" s="130" t="e">
        <f t="shared" si="21"/>
        <v>#DIV/0!</v>
      </c>
      <c r="I110" s="129" t="s">
        <v>94</v>
      </c>
    </row>
    <row r="111" spans="1:9" ht="15">
      <c r="A111" s="134" t="s">
        <v>314</v>
      </c>
      <c r="B111" s="133">
        <f>B69+B84</f>
        <v>60000</v>
      </c>
      <c r="C111" s="133">
        <f>C69+C84</f>
        <v>0</v>
      </c>
      <c r="D111" s="130">
        <f t="shared" si="22"/>
        <v>0</v>
      </c>
      <c r="E111" s="132">
        <f>E69+E84</f>
        <v>60000</v>
      </c>
      <c r="F111" s="130">
        <f t="shared" si="19"/>
        <v>1</v>
      </c>
      <c r="G111" s="131">
        <f>G69+G84</f>
        <v>60000</v>
      </c>
      <c r="H111" s="130">
        <f t="shared" si="21"/>
        <v>1</v>
      </c>
      <c r="I111" s="129" t="s">
        <v>94</v>
      </c>
    </row>
    <row r="112" spans="1:9" ht="15">
      <c r="A112" s="128" t="s">
        <v>221</v>
      </c>
      <c r="B112" s="127">
        <f>B111/B98</f>
        <v>0.0158318071449257</v>
      </c>
      <c r="C112" s="126"/>
      <c r="D112" s="124"/>
      <c r="E112" s="125"/>
      <c r="F112" s="124"/>
      <c r="G112" s="123"/>
      <c r="H112" s="122">
        <f>G111/G98</f>
        <v>0.30330894897888516</v>
      </c>
      <c r="I112" s="121"/>
    </row>
    <row r="113" spans="1:9" ht="15.75" thickBot="1">
      <c r="A113" s="116"/>
      <c r="B113" s="116"/>
      <c r="C113" s="115"/>
      <c r="D113" s="115"/>
      <c r="E113" s="115"/>
      <c r="F113" s="115"/>
      <c r="G113" s="115"/>
      <c r="H113" s="115"/>
      <c r="I113" s="115"/>
    </row>
    <row r="114" spans="1:9" ht="15.75" thickBot="1">
      <c r="A114" s="120" t="s">
        <v>220</v>
      </c>
      <c r="B114" s="119">
        <v>18</v>
      </c>
      <c r="C114" s="115"/>
      <c r="D114" s="115"/>
      <c r="E114" s="115"/>
      <c r="F114" s="115"/>
      <c r="G114" s="115"/>
      <c r="H114" s="115"/>
      <c r="I114" s="115"/>
    </row>
    <row r="115" spans="1:9" ht="15.75" thickBot="1">
      <c r="A115" s="116"/>
      <c r="B115" s="116"/>
      <c r="C115" s="115"/>
      <c r="D115" s="115"/>
      <c r="E115" s="115"/>
      <c r="F115" s="115"/>
      <c r="G115" s="115"/>
      <c r="H115" s="115"/>
      <c r="I115" s="115"/>
    </row>
    <row r="116" spans="1:9" ht="15.75" thickBot="1">
      <c r="A116" s="116" t="s">
        <v>276</v>
      </c>
      <c r="B116" s="118" t="s">
        <v>65</v>
      </c>
      <c r="C116" s="117" t="s">
        <v>261</v>
      </c>
      <c r="D116" s="115"/>
      <c r="E116" s="341" t="s">
        <v>66</v>
      </c>
      <c r="F116" s="342"/>
      <c r="G116" s="343"/>
      <c r="H116" s="344"/>
      <c r="I116" s="345"/>
    </row>
    <row r="117" spans="1:9" ht="15">
      <c r="A117" s="116"/>
      <c r="B117" s="116"/>
      <c r="C117" s="115"/>
      <c r="D117" s="115"/>
      <c r="E117" s="115"/>
      <c r="F117" s="115"/>
      <c r="G117" s="115"/>
      <c r="H117" s="115"/>
      <c r="I117" s="115"/>
    </row>
    <row r="118" spans="1:9" ht="15">
      <c r="A118" s="116"/>
      <c r="B118" s="116"/>
      <c r="C118" s="115"/>
      <c r="D118" s="115"/>
      <c r="E118" s="115"/>
      <c r="F118" s="115"/>
      <c r="G118" s="115"/>
      <c r="H118" s="115"/>
      <c r="I118" s="115"/>
    </row>
    <row r="119" spans="1:9" ht="15">
      <c r="A119" s="116"/>
      <c r="B119" s="116"/>
      <c r="C119" s="115"/>
      <c r="D119" s="115"/>
      <c r="E119" s="115"/>
      <c r="F119" s="115"/>
      <c r="G119" s="115"/>
      <c r="H119" s="115"/>
      <c r="I119" s="115"/>
    </row>
  </sheetData>
  <sheetProtection/>
  <mergeCells count="10">
    <mergeCell ref="A20:I20"/>
    <mergeCell ref="A21:I22"/>
    <mergeCell ref="E116:F116"/>
    <mergeCell ref="G116:I116"/>
    <mergeCell ref="A1:I1"/>
    <mergeCell ref="A2:I6"/>
    <mergeCell ref="A16:I16"/>
    <mergeCell ref="B17:I17"/>
    <mergeCell ref="B18:I18"/>
    <mergeCell ref="B19:I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8"/>
  <sheetViews>
    <sheetView showGridLines="0" zoomScale="90" zoomScaleNormal="90" zoomScaleSheetLayoutView="75" zoomScalePageLayoutView="0" workbookViewId="0" topLeftCell="B13">
      <selection activeCell="G40" sqref="G40"/>
    </sheetView>
  </sheetViews>
  <sheetFormatPr defaultColWidth="9.140625" defaultRowHeight="15"/>
  <cols>
    <col min="1" max="1" width="10.7109375" style="2" customWidth="1"/>
    <col min="2" max="2" width="15.57421875" style="2" customWidth="1"/>
    <col min="3" max="3" width="15.421875" style="2" customWidth="1"/>
    <col min="4" max="4" width="18.28125" style="2" customWidth="1"/>
    <col min="5" max="5" width="30.421875" style="2" customWidth="1"/>
    <col min="6" max="6" width="32.28125" style="2" customWidth="1"/>
    <col min="7" max="7" width="13.28125" style="2" customWidth="1"/>
    <col min="8" max="9" width="14.140625" style="2" customWidth="1"/>
    <col min="10" max="10" width="10.7109375" style="2" customWidth="1"/>
    <col min="11" max="11" width="13.57421875" style="2" customWidth="1"/>
    <col min="12" max="13" width="10.7109375" style="2" customWidth="1"/>
    <col min="14" max="16384" width="9.140625" style="2" customWidth="1"/>
  </cols>
  <sheetData>
    <row r="1" spans="1:13" s="1" customFormat="1" ht="15.75" customHeight="1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10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ht="10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5.75" customHeight="1">
      <c r="A4" s="431" t="s">
        <v>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3" ht="18" customHeight="1" thickBot="1">
      <c r="A5" s="432" t="s">
        <v>2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</row>
    <row r="6" spans="1:13" ht="15.75" customHeight="1" thickBot="1">
      <c r="A6" s="433" t="s">
        <v>3</v>
      </c>
      <c r="B6" s="434"/>
      <c r="C6" s="434"/>
      <c r="D6" s="435"/>
      <c r="E6" s="419"/>
      <c r="F6" s="420"/>
      <c r="G6" s="420"/>
      <c r="H6" s="420"/>
      <c r="I6" s="420"/>
      <c r="J6" s="420"/>
      <c r="K6" s="420"/>
      <c r="L6" s="420"/>
      <c r="M6" s="421"/>
    </row>
    <row r="7" spans="1:13" ht="15.75" customHeight="1" thickBot="1">
      <c r="A7" s="416" t="s">
        <v>4</v>
      </c>
      <c r="B7" s="417"/>
      <c r="C7" s="417"/>
      <c r="D7" s="418"/>
      <c r="E7" s="419"/>
      <c r="F7" s="420"/>
      <c r="G7" s="420"/>
      <c r="H7" s="420"/>
      <c r="I7" s="420"/>
      <c r="J7" s="420"/>
      <c r="K7" s="420"/>
      <c r="L7" s="420"/>
      <c r="M7" s="421"/>
    </row>
    <row r="8" spans="1:13" ht="15.75" customHeight="1" thickBot="1">
      <c r="A8" s="422" t="s">
        <v>5</v>
      </c>
      <c r="B8" s="423"/>
      <c r="C8" s="423"/>
      <c r="D8" s="424"/>
      <c r="E8" s="419"/>
      <c r="F8" s="420"/>
      <c r="G8" s="420"/>
      <c r="H8" s="420"/>
      <c r="I8" s="420"/>
      <c r="J8" s="420"/>
      <c r="K8" s="420"/>
      <c r="L8" s="420"/>
      <c r="M8" s="421"/>
    </row>
    <row r="9" spans="1:13" ht="15.75" customHeight="1" thickBot="1">
      <c r="A9" s="422" t="s">
        <v>6</v>
      </c>
      <c r="B9" s="423"/>
      <c r="C9" s="423"/>
      <c r="D9" s="424"/>
      <c r="E9" s="425" t="s">
        <v>209</v>
      </c>
      <c r="F9" s="426"/>
      <c r="G9" s="426"/>
      <c r="H9" s="426"/>
      <c r="I9" s="426"/>
      <c r="J9" s="426"/>
      <c r="K9" s="426"/>
      <c r="L9" s="426"/>
      <c r="M9" s="427"/>
    </row>
    <row r="10" spans="1:13" ht="15.75" customHeight="1" thickBot="1">
      <c r="A10" s="422" t="s">
        <v>7</v>
      </c>
      <c r="B10" s="423"/>
      <c r="C10" s="423"/>
      <c r="D10" s="424"/>
      <c r="E10" s="192" t="s">
        <v>271</v>
      </c>
      <c r="F10" s="3"/>
      <c r="G10" s="3"/>
      <c r="H10" s="3"/>
      <c r="I10" s="3"/>
      <c r="J10" s="3"/>
      <c r="K10" s="3"/>
      <c r="L10" s="3"/>
      <c r="M10" s="4"/>
    </row>
    <row r="11" spans="1:11" ht="15.75" customHeight="1" thickBot="1">
      <c r="A11" s="5"/>
      <c r="B11" s="6"/>
      <c r="C11" s="6"/>
      <c r="D11" s="6"/>
      <c r="E11" s="6"/>
      <c r="F11" s="6"/>
      <c r="G11" s="6"/>
      <c r="H11" s="6"/>
      <c r="I11" s="6"/>
      <c r="J11" s="1"/>
      <c r="K11" s="1"/>
    </row>
    <row r="12" spans="1:13" ht="34.5" customHeight="1">
      <c r="A12" s="411" t="s">
        <v>8</v>
      </c>
      <c r="B12" s="411" t="s">
        <v>9</v>
      </c>
      <c r="C12" s="411" t="s">
        <v>10</v>
      </c>
      <c r="D12" s="411" t="s">
        <v>11</v>
      </c>
      <c r="E12" s="411" t="s">
        <v>12</v>
      </c>
      <c r="F12" s="411" t="s">
        <v>13</v>
      </c>
      <c r="G12" s="413" t="s">
        <v>14</v>
      </c>
      <c r="H12" s="411" t="s">
        <v>15</v>
      </c>
      <c r="I12" s="411" t="s">
        <v>16</v>
      </c>
      <c r="J12" s="411" t="s">
        <v>17</v>
      </c>
      <c r="K12" s="413" t="s">
        <v>18</v>
      </c>
      <c r="L12" s="393" t="s">
        <v>19</v>
      </c>
      <c r="M12" s="394"/>
    </row>
    <row r="13" spans="1:13" ht="50.25" customHeight="1" thickBot="1">
      <c r="A13" s="412"/>
      <c r="B13" s="428"/>
      <c r="C13" s="428"/>
      <c r="D13" s="412"/>
      <c r="E13" s="412"/>
      <c r="F13" s="412"/>
      <c r="G13" s="414"/>
      <c r="H13" s="412"/>
      <c r="I13" s="412"/>
      <c r="J13" s="412"/>
      <c r="K13" s="415"/>
      <c r="L13" s="7" t="s">
        <v>20</v>
      </c>
      <c r="M13" s="7" t="s">
        <v>21</v>
      </c>
    </row>
    <row r="14" spans="1:13" ht="15.75" customHeight="1">
      <c r="A14" s="214" t="s">
        <v>22</v>
      </c>
      <c r="B14" s="225" t="s">
        <v>272</v>
      </c>
      <c r="C14" s="225" t="s">
        <v>23</v>
      </c>
      <c r="D14" s="225"/>
      <c r="E14" s="226" t="s">
        <v>198</v>
      </c>
      <c r="F14" s="214"/>
      <c r="G14" s="217">
        <v>4095</v>
      </c>
      <c r="H14" s="217">
        <v>3200</v>
      </c>
      <c r="I14" s="214"/>
      <c r="J14" s="214"/>
      <c r="K14" s="218">
        <v>40548</v>
      </c>
      <c r="L14" s="215"/>
      <c r="M14" s="215"/>
    </row>
    <row r="15" spans="1:13" ht="15.75" customHeight="1">
      <c r="A15" s="214" t="s">
        <v>22</v>
      </c>
      <c r="B15" s="225" t="s">
        <v>25</v>
      </c>
      <c r="C15" s="225" t="s">
        <v>23</v>
      </c>
      <c r="D15" s="225"/>
      <c r="E15" s="225" t="s">
        <v>199</v>
      </c>
      <c r="F15" s="214"/>
      <c r="G15" s="219"/>
      <c r="H15" s="219">
        <v>500</v>
      </c>
      <c r="I15" s="214"/>
      <c r="J15" s="214"/>
      <c r="K15" s="218">
        <v>40548</v>
      </c>
      <c r="L15" s="216"/>
      <c r="M15" s="216"/>
    </row>
    <row r="16" spans="1:13" ht="15.75" customHeight="1">
      <c r="A16" s="214" t="s">
        <v>22</v>
      </c>
      <c r="B16" s="225" t="s">
        <v>27</v>
      </c>
      <c r="C16" s="225" t="s">
        <v>23</v>
      </c>
      <c r="D16" s="225"/>
      <c r="E16" s="225" t="s">
        <v>200</v>
      </c>
      <c r="F16" s="214"/>
      <c r="G16" s="219"/>
      <c r="H16" s="219">
        <v>180</v>
      </c>
      <c r="I16" s="214"/>
      <c r="J16" s="214"/>
      <c r="K16" s="218">
        <v>40548</v>
      </c>
      <c r="L16" s="216"/>
      <c r="M16" s="216"/>
    </row>
    <row r="17" spans="1:13" ht="15.75" customHeight="1">
      <c r="A17" s="214" t="s">
        <v>22</v>
      </c>
      <c r="B17" s="225" t="s">
        <v>29</v>
      </c>
      <c r="C17" s="225" t="s">
        <v>23</v>
      </c>
      <c r="D17" s="225"/>
      <c r="E17" s="226" t="s">
        <v>201</v>
      </c>
      <c r="F17" s="214"/>
      <c r="G17" s="219"/>
      <c r="H17" s="219">
        <v>215</v>
      </c>
      <c r="I17" s="214"/>
      <c r="J17" s="214"/>
      <c r="K17" s="218">
        <v>40548</v>
      </c>
      <c r="L17" s="216"/>
      <c r="M17" s="216"/>
    </row>
    <row r="18" spans="1:13" ht="15.75" customHeight="1">
      <c r="A18" s="200" t="s">
        <v>24</v>
      </c>
      <c r="B18" s="220" t="s">
        <v>275</v>
      </c>
      <c r="C18" s="221" t="s">
        <v>23</v>
      </c>
      <c r="D18" s="200"/>
      <c r="E18" s="222" t="s">
        <v>202</v>
      </c>
      <c r="F18" s="200"/>
      <c r="G18" s="223">
        <v>6700</v>
      </c>
      <c r="H18" s="223">
        <v>5000</v>
      </c>
      <c r="I18" s="200"/>
      <c r="J18" s="200"/>
      <c r="K18" s="201">
        <v>40579</v>
      </c>
      <c r="L18" s="202"/>
      <c r="M18" s="202"/>
    </row>
    <row r="19" spans="1:13" ht="17.25" customHeight="1">
      <c r="A19" s="200" t="s">
        <v>24</v>
      </c>
      <c r="B19" s="220" t="s">
        <v>25</v>
      </c>
      <c r="C19" s="221" t="s">
        <v>23</v>
      </c>
      <c r="D19" s="200"/>
      <c r="E19" s="222" t="s">
        <v>203</v>
      </c>
      <c r="F19" s="200"/>
      <c r="G19" s="223"/>
      <c r="H19" s="223">
        <v>1250</v>
      </c>
      <c r="I19" s="200"/>
      <c r="J19" s="200"/>
      <c r="K19" s="201">
        <v>40579</v>
      </c>
      <c r="L19" s="202"/>
      <c r="M19" s="202"/>
    </row>
    <row r="20" spans="1:13" ht="17.25" customHeight="1">
      <c r="A20" s="200" t="s">
        <v>24</v>
      </c>
      <c r="B20" s="220" t="s">
        <v>27</v>
      </c>
      <c r="C20" s="221" t="s">
        <v>23</v>
      </c>
      <c r="D20" s="200"/>
      <c r="E20" s="224" t="s">
        <v>204</v>
      </c>
      <c r="F20" s="200"/>
      <c r="G20" s="223"/>
      <c r="H20" s="223">
        <v>450</v>
      </c>
      <c r="I20" s="200"/>
      <c r="J20" s="200"/>
      <c r="K20" s="201">
        <v>40579</v>
      </c>
      <c r="L20" s="202"/>
      <c r="M20" s="202"/>
    </row>
    <row r="21" spans="1:13" ht="15.75" customHeight="1">
      <c r="A21" s="301" t="s">
        <v>26</v>
      </c>
      <c r="B21" s="302" t="s">
        <v>273</v>
      </c>
      <c r="C21" s="244" t="s">
        <v>30</v>
      </c>
      <c r="D21" s="303"/>
      <c r="E21" s="304" t="s">
        <v>31</v>
      </c>
      <c r="F21" s="304" t="s">
        <v>32</v>
      </c>
      <c r="G21" s="305">
        <v>25000</v>
      </c>
      <c r="H21" s="305">
        <v>25000</v>
      </c>
      <c r="I21" s="301"/>
      <c r="J21" s="303"/>
      <c r="K21" s="245">
        <v>40553</v>
      </c>
      <c r="L21" s="246"/>
      <c r="M21" s="246"/>
    </row>
    <row r="22" spans="1:13" ht="15.75" customHeight="1">
      <c r="A22" s="113" t="s">
        <v>28</v>
      </c>
      <c r="B22" s="227" t="s">
        <v>35</v>
      </c>
      <c r="C22" s="228" t="s">
        <v>30</v>
      </c>
      <c r="D22" s="229"/>
      <c r="E22" s="234" t="s">
        <v>36</v>
      </c>
      <c r="F22" s="231" t="s">
        <v>34</v>
      </c>
      <c r="G22" s="114">
        <v>54000</v>
      </c>
      <c r="H22" s="114">
        <v>15000</v>
      </c>
      <c r="I22" s="114"/>
      <c r="J22" s="229"/>
      <c r="K22" s="232">
        <v>40554</v>
      </c>
      <c r="L22" s="233"/>
      <c r="M22" s="233"/>
    </row>
    <row r="23" spans="1:13" ht="15.75" customHeight="1">
      <c r="A23" s="113" t="s">
        <v>28</v>
      </c>
      <c r="B23" s="227" t="s">
        <v>37</v>
      </c>
      <c r="C23" s="228" t="s">
        <v>30</v>
      </c>
      <c r="D23" s="229"/>
      <c r="E23" s="234" t="s">
        <v>38</v>
      </c>
      <c r="F23" s="231" t="s">
        <v>34</v>
      </c>
      <c r="G23" s="114"/>
      <c r="H23" s="114">
        <v>8000</v>
      </c>
      <c r="I23" s="114"/>
      <c r="J23" s="229"/>
      <c r="K23" s="232">
        <v>40554</v>
      </c>
      <c r="L23" s="233"/>
      <c r="M23" s="233"/>
    </row>
    <row r="24" spans="1:13" ht="15.75" customHeight="1">
      <c r="A24" s="113" t="s">
        <v>28</v>
      </c>
      <c r="B24" s="227" t="s">
        <v>39</v>
      </c>
      <c r="C24" s="228" t="s">
        <v>30</v>
      </c>
      <c r="D24" s="229"/>
      <c r="E24" s="234" t="s">
        <v>40</v>
      </c>
      <c r="F24" s="231" t="s">
        <v>34</v>
      </c>
      <c r="G24" s="114"/>
      <c r="H24" s="114">
        <v>2000</v>
      </c>
      <c r="I24" s="114"/>
      <c r="J24" s="229"/>
      <c r="K24" s="232">
        <v>40554</v>
      </c>
      <c r="L24" s="233"/>
      <c r="M24" s="233"/>
    </row>
    <row r="25" spans="1:13" ht="15.75" customHeight="1">
      <c r="A25" s="113" t="s">
        <v>28</v>
      </c>
      <c r="B25" s="227" t="s">
        <v>41</v>
      </c>
      <c r="C25" s="228" t="s">
        <v>30</v>
      </c>
      <c r="D25" s="229"/>
      <c r="E25" s="230" t="s">
        <v>42</v>
      </c>
      <c r="F25" s="231" t="s">
        <v>34</v>
      </c>
      <c r="G25" s="114"/>
      <c r="H25" s="114">
        <v>9000</v>
      </c>
      <c r="I25" s="114"/>
      <c r="J25" s="229"/>
      <c r="K25" s="232">
        <v>40554</v>
      </c>
      <c r="L25" s="233"/>
      <c r="M25" s="233"/>
    </row>
    <row r="26" spans="1:13" ht="15.75" customHeight="1">
      <c r="A26" s="113" t="s">
        <v>28</v>
      </c>
      <c r="B26" s="235" t="s">
        <v>274</v>
      </c>
      <c r="C26" s="228" t="s">
        <v>30</v>
      </c>
      <c r="D26" s="229"/>
      <c r="E26" s="234" t="s">
        <v>33</v>
      </c>
      <c r="F26" s="231" t="s">
        <v>34</v>
      </c>
      <c r="G26" s="114"/>
      <c r="H26" s="114">
        <v>20000</v>
      </c>
      <c r="I26" s="114"/>
      <c r="J26" s="229"/>
      <c r="K26" s="232">
        <v>40554</v>
      </c>
      <c r="L26" s="233"/>
      <c r="M26" s="233"/>
    </row>
    <row r="27" spans="1:13" ht="15.75" customHeight="1">
      <c r="A27" s="236" t="s">
        <v>266</v>
      </c>
      <c r="B27" s="237" t="s">
        <v>43</v>
      </c>
      <c r="C27" s="238" t="s">
        <v>30</v>
      </c>
      <c r="D27" s="239"/>
      <c r="E27" s="240" t="s">
        <v>44</v>
      </c>
      <c r="F27" s="241" t="s">
        <v>45</v>
      </c>
      <c r="G27" s="189">
        <v>60000</v>
      </c>
      <c r="H27" s="189">
        <v>60000</v>
      </c>
      <c r="I27" s="189">
        <v>60000</v>
      </c>
      <c r="J27" s="239"/>
      <c r="K27" s="242">
        <v>40555</v>
      </c>
      <c r="L27" s="243"/>
      <c r="M27" s="243"/>
    </row>
    <row r="28" spans="1:13" ht="15.75" customHeight="1" thickBot="1">
      <c r="A28" s="247" t="s">
        <v>267</v>
      </c>
      <c r="B28" s="248" t="s">
        <v>315</v>
      </c>
      <c r="C28" s="249" t="s">
        <v>30</v>
      </c>
      <c r="D28" s="250"/>
      <c r="E28" s="251" t="s">
        <v>46</v>
      </c>
      <c r="F28" s="252" t="s">
        <v>47</v>
      </c>
      <c r="G28" s="253">
        <v>27000</v>
      </c>
      <c r="H28" s="253">
        <v>27000</v>
      </c>
      <c r="I28" s="253"/>
      <c r="J28" s="250"/>
      <c r="K28" s="254">
        <v>40556</v>
      </c>
      <c r="L28" s="255"/>
      <c r="M28" s="255"/>
    </row>
    <row r="29" spans="1:13" ht="15.75" customHeight="1" thickBot="1">
      <c r="A29" s="395" t="s">
        <v>48</v>
      </c>
      <c r="B29" s="396"/>
      <c r="C29" s="396"/>
      <c r="D29" s="396"/>
      <c r="E29" s="396"/>
      <c r="F29" s="396"/>
      <c r="G29" s="397"/>
      <c r="H29" s="8">
        <f>SUM(H14:H28)</f>
        <v>176795</v>
      </c>
      <c r="I29" s="9">
        <f>SUM(I14:I28)</f>
        <v>60000</v>
      </c>
      <c r="J29" s="398"/>
      <c r="K29" s="399"/>
      <c r="L29" s="399"/>
      <c r="M29" s="400"/>
    </row>
    <row r="30" spans="1:13" ht="15.75" customHeight="1" thickBot="1">
      <c r="A30" s="401" t="s">
        <v>49</v>
      </c>
      <c r="B30" s="402"/>
      <c r="C30" s="402"/>
      <c r="D30" s="402"/>
      <c r="E30" s="402"/>
      <c r="F30" s="402"/>
      <c r="G30" s="403"/>
      <c r="H30" s="10">
        <v>60000</v>
      </c>
      <c r="I30" s="10">
        <v>60000</v>
      </c>
      <c r="J30" s="404"/>
      <c r="K30" s="404"/>
      <c r="L30" s="404"/>
      <c r="M30" s="404"/>
    </row>
    <row r="31" spans="1:13" ht="15.75" customHeight="1" thickBot="1">
      <c r="A31" s="401" t="s">
        <v>50</v>
      </c>
      <c r="B31" s="402"/>
      <c r="C31" s="402"/>
      <c r="D31" s="402"/>
      <c r="E31" s="402"/>
      <c r="F31" s="402"/>
      <c r="G31" s="403"/>
      <c r="H31" s="11">
        <f>H29-H30</f>
        <v>116795</v>
      </c>
      <c r="I31" s="387"/>
      <c r="J31" s="387"/>
      <c r="K31" s="387"/>
      <c r="L31" s="387"/>
      <c r="M31" s="387"/>
    </row>
    <row r="32" spans="1:13" ht="15.75" customHeight="1" thickBot="1">
      <c r="A32" s="405" t="s">
        <v>51</v>
      </c>
      <c r="B32" s="406"/>
      <c r="C32" s="406"/>
      <c r="D32" s="407"/>
      <c r="E32" s="408">
        <v>0.18</v>
      </c>
      <c r="F32" s="409"/>
      <c r="G32" s="410"/>
      <c r="H32" s="258">
        <f>($E$32*H31)</f>
        <v>21023.1</v>
      </c>
      <c r="I32" s="387"/>
      <c r="J32" s="387"/>
      <c r="K32" s="387"/>
      <c r="L32" s="387"/>
      <c r="M32" s="387"/>
    </row>
    <row r="33" spans="1:13" ht="15.75" customHeight="1" thickBot="1">
      <c r="A33" s="1"/>
      <c r="B33" s="1"/>
      <c r="C33" s="1"/>
      <c r="D33" s="1"/>
      <c r="E33" s="1"/>
      <c r="F33" s="1"/>
      <c r="G33" s="12"/>
      <c r="H33" s="13"/>
      <c r="I33" s="12"/>
      <c r="J33" s="12"/>
      <c r="K33" s="12"/>
      <c r="L33" s="14"/>
      <c r="M33" s="14"/>
    </row>
    <row r="34" spans="1:13" ht="15.75" customHeight="1" thickBot="1">
      <c r="A34" s="384" t="s">
        <v>52</v>
      </c>
      <c r="B34" s="385"/>
      <c r="C34" s="385"/>
      <c r="D34" s="385"/>
      <c r="E34" s="385"/>
      <c r="F34" s="385"/>
      <c r="G34" s="386"/>
      <c r="H34" s="259">
        <f>H29+H32-H36</f>
        <v>197808.1</v>
      </c>
      <c r="I34" s="387"/>
      <c r="J34" s="387"/>
      <c r="K34" s="387"/>
      <c r="L34" s="387"/>
      <c r="M34" s="387"/>
    </row>
    <row r="35" spans="1:12" ht="15.75" customHeight="1" thickBot="1">
      <c r="A35" s="1"/>
      <c r="B35" s="1"/>
      <c r="C35" s="1"/>
      <c r="D35" s="15"/>
      <c r="E35" s="15"/>
      <c r="F35" s="15"/>
      <c r="G35" s="16"/>
      <c r="H35" s="191"/>
      <c r="I35" s="17"/>
      <c r="J35" s="388"/>
      <c r="K35" s="388"/>
      <c r="L35" s="389"/>
    </row>
    <row r="36" spans="1:13" ht="15.75" customHeight="1" thickBot="1">
      <c r="A36" s="384" t="s">
        <v>53</v>
      </c>
      <c r="B36" s="385"/>
      <c r="C36" s="385"/>
      <c r="D36" s="385"/>
      <c r="E36" s="385"/>
      <c r="F36" s="385"/>
      <c r="G36" s="386"/>
      <c r="H36" s="260">
        <v>10</v>
      </c>
      <c r="I36" s="390"/>
      <c r="J36" s="391"/>
      <c r="K36" s="391"/>
      <c r="L36" s="257"/>
      <c r="M36" s="257"/>
    </row>
    <row r="37" spans="1:11" ht="15.75" customHeight="1" thickBot="1">
      <c r="A37" s="1"/>
      <c r="B37" s="1"/>
      <c r="C37" s="1"/>
      <c r="D37" s="15"/>
      <c r="E37" s="15"/>
      <c r="F37" s="15"/>
      <c r="G37" s="16"/>
      <c r="H37" s="1"/>
      <c r="I37" s="17"/>
      <c r="J37" s="392"/>
      <c r="K37" s="392"/>
    </row>
    <row r="38" spans="1:11" ht="15.75" customHeight="1" thickBot="1">
      <c r="A38" s="1"/>
      <c r="B38" s="1"/>
      <c r="C38" s="1"/>
      <c r="D38" s="362" t="s">
        <v>54</v>
      </c>
      <c r="E38" s="363"/>
      <c r="F38" s="364"/>
      <c r="G38" s="18">
        <f>I29</f>
        <v>60000</v>
      </c>
      <c r="H38" s="1"/>
      <c r="I38" s="1"/>
      <c r="J38" s="1"/>
      <c r="K38" s="1"/>
    </row>
    <row r="39" spans="1:11" ht="15.75" customHeight="1" thickBot="1">
      <c r="A39" s="1"/>
      <c r="B39" s="1"/>
      <c r="C39" s="1"/>
      <c r="D39" s="362" t="s">
        <v>55</v>
      </c>
      <c r="E39" s="363"/>
      <c r="F39" s="364"/>
      <c r="G39" s="19">
        <f>I30</f>
        <v>60000</v>
      </c>
      <c r="H39" s="1"/>
      <c r="I39" s="256"/>
      <c r="J39" s="1"/>
      <c r="K39" s="1"/>
    </row>
    <row r="40" spans="1:11" ht="15.75" customHeight="1" thickBot="1">
      <c r="A40" s="1"/>
      <c r="B40" s="1"/>
      <c r="C40" s="1"/>
      <c r="D40" s="365" t="s">
        <v>56</v>
      </c>
      <c r="E40" s="366"/>
      <c r="F40" s="367"/>
      <c r="G40" s="18">
        <f>H34-I29</f>
        <v>137808.1</v>
      </c>
      <c r="H40" s="1"/>
      <c r="I40" s="1"/>
      <c r="J40" s="1"/>
      <c r="K40" s="1"/>
    </row>
    <row r="41" spans="1:11" ht="15.75" customHeight="1" thickBot="1">
      <c r="A41" s="1"/>
      <c r="B41" s="1"/>
      <c r="C41" s="1"/>
      <c r="D41" s="368" t="s">
        <v>57</v>
      </c>
      <c r="E41" s="369"/>
      <c r="F41" s="370"/>
      <c r="G41" s="18">
        <f>H30-I30</f>
        <v>0</v>
      </c>
      <c r="H41" s="1"/>
      <c r="I41" s="17"/>
      <c r="J41" s="17"/>
      <c r="K41" s="17"/>
    </row>
    <row r="42" spans="1:11" ht="15.75" customHeight="1">
      <c r="A42" s="1"/>
      <c r="B42" s="1"/>
      <c r="C42" s="1"/>
      <c r="D42" s="15"/>
      <c r="E42" s="15"/>
      <c r="F42" s="15"/>
      <c r="G42" s="16"/>
      <c r="H42" s="1"/>
      <c r="I42" s="17"/>
      <c r="J42" s="17"/>
      <c r="K42" s="17"/>
    </row>
    <row r="43" spans="1:11" ht="15.75" customHeight="1">
      <c r="A43" s="1"/>
      <c r="B43" s="1"/>
      <c r="C43" s="1"/>
      <c r="D43" s="15"/>
      <c r="E43" s="15"/>
      <c r="F43" s="15"/>
      <c r="G43" s="16"/>
      <c r="H43" s="1"/>
      <c r="I43" s="17"/>
      <c r="J43" s="17"/>
      <c r="K43" s="17"/>
    </row>
    <row r="44" spans="1:11" ht="15.75" customHeight="1">
      <c r="A44" s="20" t="s">
        <v>58</v>
      </c>
      <c r="B44" s="17"/>
      <c r="C44" s="17"/>
      <c r="D44" s="17"/>
      <c r="E44" s="17"/>
      <c r="F44" s="17"/>
      <c r="G44" s="17"/>
      <c r="H44" s="17"/>
      <c r="I44" s="21"/>
      <c r="J44" s="21"/>
      <c r="K44" s="21"/>
    </row>
    <row r="45" spans="1:11" ht="15.75" customHeight="1">
      <c r="A45" s="371" t="s">
        <v>59</v>
      </c>
      <c r="B45" s="371"/>
      <c r="C45" s="371"/>
      <c r="D45" s="371"/>
      <c r="E45" s="371"/>
      <c r="F45" s="371"/>
      <c r="G45" s="17"/>
      <c r="H45" s="17"/>
      <c r="I45" s="21"/>
      <c r="J45" s="21"/>
      <c r="K45" s="21"/>
    </row>
    <row r="46" spans="2:11" ht="15.75" customHeight="1" thickBot="1">
      <c r="B46" s="20"/>
      <c r="C46" s="20"/>
      <c r="D46" s="20"/>
      <c r="E46" s="20"/>
      <c r="F46" s="20"/>
      <c r="G46" s="21"/>
      <c r="H46" s="21"/>
      <c r="I46" s="21"/>
      <c r="J46" s="21"/>
      <c r="K46" s="21"/>
    </row>
    <row r="47" spans="1:13" ht="15.75" customHeight="1" thickBot="1">
      <c r="A47" s="372" t="s">
        <v>60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4"/>
    </row>
    <row r="48" spans="1:13" ht="15.75" customHeight="1">
      <c r="A48" s="375" t="s">
        <v>61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7"/>
    </row>
    <row r="49" spans="1:13" ht="15.75" customHeight="1">
      <c r="A49" s="378" t="s">
        <v>62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80"/>
    </row>
    <row r="50" spans="1:13" ht="15.75" customHeight="1">
      <c r="A50" s="378" t="s">
        <v>63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80"/>
    </row>
    <row r="51" spans="1:13" ht="15.75" customHeight="1" thickBot="1">
      <c r="A51" s="381" t="s">
        <v>64</v>
      </c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3"/>
    </row>
    <row r="52" spans="1:11" ht="15.7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3" ht="27" customHeight="1" thickBot="1">
      <c r="A53" s="22" t="s">
        <v>65</v>
      </c>
      <c r="B53" s="23" t="s">
        <v>264</v>
      </c>
      <c r="C53" s="24"/>
      <c r="D53" s="24"/>
      <c r="E53" s="25"/>
      <c r="F53" s="25"/>
      <c r="G53" s="26" t="s">
        <v>66</v>
      </c>
      <c r="H53" s="27"/>
      <c r="I53" s="27"/>
      <c r="J53" s="359"/>
      <c r="K53" s="360"/>
      <c r="L53" s="360"/>
      <c r="M53" s="361"/>
    </row>
    <row r="54" spans="1:11" ht="15.75" customHeight="1" thickBo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3" ht="27" customHeight="1" thickBot="1">
      <c r="A55" s="29" t="s">
        <v>65</v>
      </c>
      <c r="B55" s="30"/>
      <c r="C55" s="28"/>
      <c r="D55" s="28"/>
      <c r="E55" s="28"/>
      <c r="G55" s="356" t="s">
        <v>67</v>
      </c>
      <c r="H55" s="357"/>
      <c r="I55" s="358"/>
      <c r="J55" s="359"/>
      <c r="K55" s="360"/>
      <c r="L55" s="360"/>
      <c r="M55" s="361"/>
    </row>
    <row r="56" ht="15.75" customHeight="1"/>
    <row r="57" ht="15.75" customHeight="1">
      <c r="A57" s="31" t="s">
        <v>68</v>
      </c>
    </row>
    <row r="58" spans="5:11" ht="15.75" customHeight="1">
      <c r="E58" s="32"/>
      <c r="F58" s="32"/>
      <c r="G58" s="32"/>
      <c r="H58" s="32"/>
      <c r="I58" s="32"/>
      <c r="J58" s="32"/>
      <c r="K58" s="32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52">
    <mergeCell ref="A1:M1"/>
    <mergeCell ref="A2:M2"/>
    <mergeCell ref="A4:M4"/>
    <mergeCell ref="A5:M5"/>
    <mergeCell ref="A6:D6"/>
    <mergeCell ref="E6:M6"/>
    <mergeCell ref="E12:E13"/>
    <mergeCell ref="A7:D7"/>
    <mergeCell ref="E7:M7"/>
    <mergeCell ref="A8:D8"/>
    <mergeCell ref="E8:M8"/>
    <mergeCell ref="A9:D9"/>
    <mergeCell ref="E9:M9"/>
    <mergeCell ref="A10:D10"/>
    <mergeCell ref="A12:A13"/>
    <mergeCell ref="B12:B13"/>
    <mergeCell ref="C12:C13"/>
    <mergeCell ref="D12:D13"/>
    <mergeCell ref="J37:K37"/>
    <mergeCell ref="L12:M12"/>
    <mergeCell ref="A29:G29"/>
    <mergeCell ref="J29:M29"/>
    <mergeCell ref="A30:G30"/>
    <mergeCell ref="J30:M30"/>
    <mergeCell ref="A31:G31"/>
    <mergeCell ref="I31:M32"/>
    <mergeCell ref="A32:D32"/>
    <mergeCell ref="E32:G32"/>
    <mergeCell ref="F12:F13"/>
    <mergeCell ref="G12:G13"/>
    <mergeCell ref="H12:H13"/>
    <mergeCell ref="I12:I13"/>
    <mergeCell ref="J12:J13"/>
    <mergeCell ref="K12:K13"/>
    <mergeCell ref="A34:G34"/>
    <mergeCell ref="I34:M34"/>
    <mergeCell ref="J35:L35"/>
    <mergeCell ref="A36:G36"/>
    <mergeCell ref="I36:K36"/>
    <mergeCell ref="G55:I55"/>
    <mergeCell ref="J55:M55"/>
    <mergeCell ref="D38:F38"/>
    <mergeCell ref="D39:F39"/>
    <mergeCell ref="D40:F40"/>
    <mergeCell ref="D41:F41"/>
    <mergeCell ref="A45:F45"/>
    <mergeCell ref="A47:M47"/>
    <mergeCell ref="A48:M48"/>
    <mergeCell ref="A49:M49"/>
    <mergeCell ref="A50:M50"/>
    <mergeCell ref="A51:M51"/>
    <mergeCell ref="J53:M5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84" zoomScaleNormal="84" zoomScalePageLayoutView="0" workbookViewId="0" topLeftCell="A35">
      <selection activeCell="L29" sqref="L29"/>
    </sheetView>
  </sheetViews>
  <sheetFormatPr defaultColWidth="9.140625" defaultRowHeight="15"/>
  <cols>
    <col min="1" max="1" width="8.140625" style="37" customWidth="1"/>
    <col min="2" max="2" width="11.00390625" style="37" customWidth="1"/>
    <col min="3" max="3" width="15.7109375" style="37" customWidth="1"/>
    <col min="4" max="4" width="38.00390625" style="37" customWidth="1"/>
    <col min="5" max="5" width="2.00390625" style="37" customWidth="1"/>
    <col min="6" max="6" width="7.8515625" style="37" customWidth="1"/>
    <col min="7" max="7" width="18.8515625" style="37" customWidth="1"/>
    <col min="8" max="8" width="20.7109375" style="37" customWidth="1"/>
    <col min="9" max="9" width="41.421875" style="37" customWidth="1"/>
    <col min="10" max="13" width="9.140625" style="36" customWidth="1"/>
    <col min="14" max="14" width="26.7109375" style="36" customWidth="1"/>
    <col min="15" max="16384" width="9.140625" style="36" customWidth="1"/>
  </cols>
  <sheetData>
    <row r="1" spans="1:9" s="34" customFormat="1" ht="15.75" customHeight="1">
      <c r="A1" s="522" t="s">
        <v>95</v>
      </c>
      <c r="B1" s="522"/>
      <c r="C1" s="522"/>
      <c r="D1" s="522"/>
      <c r="E1" s="522"/>
      <c r="F1" s="522"/>
      <c r="G1" s="522"/>
      <c r="H1" s="522"/>
      <c r="I1" s="522"/>
    </row>
    <row r="2" spans="1:9" ht="10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05" customHeight="1">
      <c r="A3" s="35"/>
      <c r="B3" s="35"/>
      <c r="C3" s="35"/>
      <c r="D3" s="35"/>
      <c r="E3" s="35"/>
      <c r="F3" s="35"/>
      <c r="G3" s="35"/>
      <c r="H3" s="35"/>
      <c r="I3" s="35"/>
    </row>
    <row r="4" ht="15.75" customHeight="1"/>
    <row r="5" spans="1:9" ht="18" customHeight="1" thickBot="1">
      <c r="A5" s="523" t="s">
        <v>96</v>
      </c>
      <c r="B5" s="523"/>
      <c r="C5" s="523"/>
      <c r="D5" s="523"/>
      <c r="E5" s="523"/>
      <c r="F5" s="523"/>
      <c r="G5" s="523"/>
      <c r="H5" s="523"/>
      <c r="I5" s="523"/>
    </row>
    <row r="6" spans="1:9" ht="18" customHeight="1" thickBot="1">
      <c r="A6" s="487" t="s">
        <v>3</v>
      </c>
      <c r="B6" s="508"/>
      <c r="C6" s="509"/>
      <c r="D6" s="488"/>
      <c r="E6" s="524"/>
      <c r="F6" s="525"/>
      <c r="G6" s="525"/>
      <c r="H6" s="525"/>
      <c r="I6" s="526"/>
    </row>
    <row r="7" spans="1:9" ht="18" customHeight="1" thickBot="1">
      <c r="A7" s="527" t="s">
        <v>4</v>
      </c>
      <c r="B7" s="528"/>
      <c r="C7" s="529"/>
      <c r="D7" s="530"/>
      <c r="E7" s="516"/>
      <c r="F7" s="517"/>
      <c r="G7" s="517"/>
      <c r="H7" s="517"/>
      <c r="I7" s="518"/>
    </row>
    <row r="8" spans="1:9" ht="18" customHeight="1" thickBot="1">
      <c r="A8" s="487" t="s">
        <v>5</v>
      </c>
      <c r="B8" s="508"/>
      <c r="C8" s="509"/>
      <c r="D8" s="488"/>
      <c r="E8" s="510"/>
      <c r="F8" s="511"/>
      <c r="G8" s="511"/>
      <c r="H8" s="511"/>
      <c r="I8" s="512"/>
    </row>
    <row r="9" spans="1:9" ht="18" customHeight="1" thickBot="1">
      <c r="A9" s="513" t="s">
        <v>6</v>
      </c>
      <c r="B9" s="514"/>
      <c r="C9" s="514"/>
      <c r="D9" s="515"/>
      <c r="E9" s="516"/>
      <c r="F9" s="517"/>
      <c r="G9" s="517"/>
      <c r="H9" s="517"/>
      <c r="I9" s="518"/>
    </row>
    <row r="10" spans="1:9" ht="18" customHeight="1" thickBot="1">
      <c r="A10" s="48"/>
      <c r="B10" s="48"/>
      <c r="C10" s="49"/>
      <c r="D10" s="48" t="s">
        <v>98</v>
      </c>
      <c r="E10" s="49"/>
      <c r="F10" s="49"/>
      <c r="G10" s="49"/>
      <c r="H10" s="50"/>
      <c r="I10" s="50"/>
    </row>
    <row r="11" spans="1:9" ht="18" customHeight="1" thickBot="1">
      <c r="A11" s="487" t="s">
        <v>99</v>
      </c>
      <c r="B11" s="438"/>
      <c r="C11" s="488"/>
      <c r="D11" s="51" t="s">
        <v>214</v>
      </c>
      <c r="E11" s="52"/>
      <c r="F11" s="519" t="s">
        <v>100</v>
      </c>
      <c r="G11" s="520"/>
      <c r="H11" s="521"/>
      <c r="I11" s="53" t="s">
        <v>217</v>
      </c>
    </row>
    <row r="12" spans="1:9" ht="18" customHeight="1" thickBot="1">
      <c r="A12" s="487" t="s">
        <v>102</v>
      </c>
      <c r="B12" s="438"/>
      <c r="C12" s="488"/>
      <c r="D12" s="51" t="s">
        <v>215</v>
      </c>
      <c r="E12" s="52"/>
      <c r="F12" s="489" t="s">
        <v>103</v>
      </c>
      <c r="G12" s="490"/>
      <c r="H12" s="491"/>
      <c r="I12" s="54">
        <v>44</v>
      </c>
    </row>
    <row r="13" spans="1:9" ht="18" customHeight="1" thickBot="1">
      <c r="A13" s="437" t="s">
        <v>104</v>
      </c>
      <c r="B13" s="438"/>
      <c r="C13" s="439"/>
      <c r="D13" s="51" t="s">
        <v>210</v>
      </c>
      <c r="E13" s="52"/>
      <c r="F13" s="492" t="s">
        <v>105</v>
      </c>
      <c r="G13" s="493"/>
      <c r="H13" s="494"/>
      <c r="I13" s="55" t="s">
        <v>216</v>
      </c>
    </row>
    <row r="14" spans="1:9" ht="18" customHeight="1" thickBot="1">
      <c r="A14" s="56"/>
      <c r="B14" s="56"/>
      <c r="C14" s="56"/>
      <c r="D14" s="56"/>
      <c r="E14" s="56"/>
      <c r="F14" s="495" t="s">
        <v>106</v>
      </c>
      <c r="G14" s="496"/>
      <c r="H14" s="497"/>
      <c r="I14" s="57">
        <v>0.1</v>
      </c>
    </row>
    <row r="15" spans="1:9" ht="15.75" customHeight="1" thickBot="1">
      <c r="A15" s="56"/>
      <c r="B15" s="56"/>
      <c r="C15" s="56"/>
      <c r="D15" s="56"/>
      <c r="E15" s="58"/>
      <c r="F15" s="58"/>
      <c r="G15" s="58"/>
      <c r="H15" s="58"/>
      <c r="I15" s="58"/>
    </row>
    <row r="16" spans="1:9" ht="15.75" customHeight="1" thickBot="1">
      <c r="A16" s="455" t="s">
        <v>107</v>
      </c>
      <c r="B16" s="456"/>
      <c r="C16" s="456"/>
      <c r="D16" s="456"/>
      <c r="E16" s="456"/>
      <c r="F16" s="456"/>
      <c r="G16" s="456"/>
      <c r="H16" s="456"/>
      <c r="I16" s="498"/>
    </row>
    <row r="17" spans="1:9" ht="33.75" customHeight="1" thickBot="1">
      <c r="A17" s="112" t="s">
        <v>108</v>
      </c>
      <c r="B17" s="112" t="s">
        <v>109</v>
      </c>
      <c r="C17" s="60" t="s">
        <v>110</v>
      </c>
      <c r="D17" s="499" t="s">
        <v>111</v>
      </c>
      <c r="E17" s="500"/>
      <c r="F17" s="500"/>
      <c r="G17" s="500"/>
      <c r="H17" s="500"/>
      <c r="I17" s="501"/>
    </row>
    <row r="18" spans="1:9" ht="21.75" customHeight="1">
      <c r="A18" s="61" t="s">
        <v>97</v>
      </c>
      <c r="B18" s="62" t="s">
        <v>112</v>
      </c>
      <c r="C18" s="63">
        <v>6</v>
      </c>
      <c r="D18" s="502" t="s">
        <v>316</v>
      </c>
      <c r="E18" s="503"/>
      <c r="F18" s="503"/>
      <c r="G18" s="503"/>
      <c r="H18" s="503"/>
      <c r="I18" s="504"/>
    </row>
    <row r="19" spans="1:9" ht="21.75" customHeight="1">
      <c r="A19" s="64" t="s">
        <v>113</v>
      </c>
      <c r="B19" s="65" t="s">
        <v>114</v>
      </c>
      <c r="C19" s="38"/>
      <c r="D19" s="505"/>
      <c r="E19" s="506"/>
      <c r="F19" s="506"/>
      <c r="G19" s="506"/>
      <c r="H19" s="506"/>
      <c r="I19" s="507"/>
    </row>
    <row r="20" spans="1:9" ht="21.75" customHeight="1">
      <c r="A20" s="64" t="s">
        <v>115</v>
      </c>
      <c r="B20" s="65" t="s">
        <v>116</v>
      </c>
      <c r="C20" s="38"/>
      <c r="D20" s="505"/>
      <c r="E20" s="506"/>
      <c r="F20" s="506"/>
      <c r="G20" s="506"/>
      <c r="H20" s="506"/>
      <c r="I20" s="507"/>
    </row>
    <row r="21" spans="1:9" ht="21.75" customHeight="1">
      <c r="A21" s="64" t="s">
        <v>117</v>
      </c>
      <c r="B21" s="66" t="s">
        <v>118</v>
      </c>
      <c r="C21" s="39">
        <v>10</v>
      </c>
      <c r="D21" s="478" t="s">
        <v>317</v>
      </c>
      <c r="E21" s="478"/>
      <c r="F21" s="478"/>
      <c r="G21" s="478"/>
      <c r="H21" s="478"/>
      <c r="I21" s="479"/>
    </row>
    <row r="22" spans="1:9" ht="21.75" customHeight="1">
      <c r="A22" s="64" t="s">
        <v>119</v>
      </c>
      <c r="B22" s="66" t="s">
        <v>120</v>
      </c>
      <c r="C22" s="39">
        <v>5</v>
      </c>
      <c r="D22" s="478" t="s">
        <v>319</v>
      </c>
      <c r="E22" s="478"/>
      <c r="F22" s="478"/>
      <c r="G22" s="478"/>
      <c r="H22" s="478"/>
      <c r="I22" s="479"/>
    </row>
    <row r="23" spans="1:9" ht="21.75" customHeight="1">
      <c r="A23" s="64" t="s">
        <v>121</v>
      </c>
      <c r="B23" s="66" t="s">
        <v>122</v>
      </c>
      <c r="C23" s="39">
        <v>10</v>
      </c>
      <c r="D23" s="482" t="s">
        <v>318</v>
      </c>
      <c r="E23" s="482"/>
      <c r="F23" s="482"/>
      <c r="G23" s="482"/>
      <c r="H23" s="482"/>
      <c r="I23" s="483"/>
    </row>
    <row r="24" spans="1:9" ht="21.75" customHeight="1">
      <c r="A24" s="64" t="s">
        <v>123</v>
      </c>
      <c r="B24" s="66" t="s">
        <v>124</v>
      </c>
      <c r="C24" s="39">
        <v>5</v>
      </c>
      <c r="D24" s="478" t="s">
        <v>320</v>
      </c>
      <c r="E24" s="480"/>
      <c r="F24" s="480"/>
      <c r="G24" s="480"/>
      <c r="H24" s="480"/>
      <c r="I24" s="481"/>
    </row>
    <row r="25" spans="1:9" ht="21.75" customHeight="1">
      <c r="A25" s="64" t="s">
        <v>125</v>
      </c>
      <c r="B25" s="66" t="s">
        <v>112</v>
      </c>
      <c r="C25" s="39">
        <v>4</v>
      </c>
      <c r="D25" s="484" t="s">
        <v>320</v>
      </c>
      <c r="E25" s="485"/>
      <c r="F25" s="485"/>
      <c r="G25" s="485"/>
      <c r="H25" s="485"/>
      <c r="I25" s="486"/>
    </row>
    <row r="26" spans="1:9" ht="21.75" customHeight="1">
      <c r="A26" s="64" t="s">
        <v>126</v>
      </c>
      <c r="B26" s="65" t="s">
        <v>114</v>
      </c>
      <c r="C26" s="38"/>
      <c r="D26" s="463"/>
      <c r="E26" s="463"/>
      <c r="F26" s="463"/>
      <c r="G26" s="463"/>
      <c r="H26" s="463"/>
      <c r="I26" s="464"/>
    </row>
    <row r="27" spans="1:9" ht="21.75" customHeight="1">
      <c r="A27" s="64" t="s">
        <v>127</v>
      </c>
      <c r="B27" s="65" t="s">
        <v>116</v>
      </c>
      <c r="C27" s="38"/>
      <c r="D27" s="463"/>
      <c r="E27" s="463"/>
      <c r="F27" s="463"/>
      <c r="G27" s="463"/>
      <c r="H27" s="463"/>
      <c r="I27" s="464"/>
    </row>
    <row r="28" spans="1:9" ht="21.75" customHeight="1">
      <c r="A28" s="64" t="s">
        <v>128</v>
      </c>
      <c r="B28" s="66" t="s">
        <v>118</v>
      </c>
      <c r="C28" s="39"/>
      <c r="D28" s="478"/>
      <c r="E28" s="478"/>
      <c r="F28" s="478"/>
      <c r="G28" s="478"/>
      <c r="H28" s="478"/>
      <c r="I28" s="479"/>
    </row>
    <row r="29" spans="1:9" ht="21.75" customHeight="1">
      <c r="A29" s="64" t="s">
        <v>129</v>
      </c>
      <c r="B29" s="66" t="s">
        <v>120</v>
      </c>
      <c r="C29" s="39">
        <v>4</v>
      </c>
      <c r="D29" s="478" t="s">
        <v>219</v>
      </c>
      <c r="E29" s="478"/>
      <c r="F29" s="478"/>
      <c r="G29" s="478"/>
      <c r="H29" s="478"/>
      <c r="I29" s="479"/>
    </row>
    <row r="30" spans="1:9" ht="21.75" customHeight="1">
      <c r="A30" s="64" t="s">
        <v>130</v>
      </c>
      <c r="B30" s="66" t="s">
        <v>122</v>
      </c>
      <c r="C30" s="39"/>
      <c r="D30" s="478"/>
      <c r="E30" s="478"/>
      <c r="F30" s="478"/>
      <c r="G30" s="478"/>
      <c r="H30" s="478"/>
      <c r="I30" s="479"/>
    </row>
    <row r="31" spans="1:9" ht="21.75" customHeight="1">
      <c r="A31" s="64" t="s">
        <v>131</v>
      </c>
      <c r="B31" s="66" t="s">
        <v>124</v>
      </c>
      <c r="C31" s="39"/>
      <c r="D31" s="478"/>
      <c r="E31" s="478"/>
      <c r="F31" s="478"/>
      <c r="G31" s="478"/>
      <c r="H31" s="478"/>
      <c r="I31" s="479"/>
    </row>
    <row r="32" spans="1:9" ht="21.75" customHeight="1">
      <c r="A32" s="64" t="s">
        <v>132</v>
      </c>
      <c r="B32" s="66" t="s">
        <v>112</v>
      </c>
      <c r="C32" s="39"/>
      <c r="D32" s="478"/>
      <c r="E32" s="478"/>
      <c r="F32" s="478"/>
      <c r="G32" s="478"/>
      <c r="H32" s="478"/>
      <c r="I32" s="479"/>
    </row>
    <row r="33" spans="1:9" ht="21.75" customHeight="1">
      <c r="A33" s="64" t="s">
        <v>133</v>
      </c>
      <c r="B33" s="65" t="s">
        <v>114</v>
      </c>
      <c r="C33" s="38"/>
      <c r="D33" s="463"/>
      <c r="E33" s="463"/>
      <c r="F33" s="463"/>
      <c r="G33" s="463"/>
      <c r="H33" s="463"/>
      <c r="I33" s="464"/>
    </row>
    <row r="34" spans="1:9" ht="21.75" customHeight="1">
      <c r="A34" s="64" t="s">
        <v>134</v>
      </c>
      <c r="B34" s="65" t="s">
        <v>116</v>
      </c>
      <c r="C34" s="38"/>
      <c r="D34" s="463"/>
      <c r="E34" s="463"/>
      <c r="F34" s="463"/>
      <c r="G34" s="463"/>
      <c r="H34" s="463"/>
      <c r="I34" s="464"/>
    </row>
    <row r="35" spans="1:9" ht="21.75" customHeight="1">
      <c r="A35" s="64" t="s">
        <v>135</v>
      </c>
      <c r="B35" s="66" t="s">
        <v>118</v>
      </c>
      <c r="C35" s="39"/>
      <c r="D35" s="480"/>
      <c r="E35" s="480"/>
      <c r="F35" s="480"/>
      <c r="G35" s="480"/>
      <c r="H35" s="480"/>
      <c r="I35" s="481"/>
    </row>
    <row r="36" spans="1:9" ht="21.75" customHeight="1">
      <c r="A36" s="64" t="s">
        <v>136</v>
      </c>
      <c r="B36" s="66" t="s">
        <v>120</v>
      </c>
      <c r="C36" s="39"/>
      <c r="D36" s="478"/>
      <c r="E36" s="478"/>
      <c r="F36" s="478"/>
      <c r="G36" s="478"/>
      <c r="H36" s="478"/>
      <c r="I36" s="479"/>
    </row>
    <row r="37" spans="1:9" ht="21.75" customHeight="1">
      <c r="A37" s="64" t="s">
        <v>137</v>
      </c>
      <c r="B37" s="66" t="s">
        <v>122</v>
      </c>
      <c r="C37" s="39"/>
      <c r="D37" s="478"/>
      <c r="E37" s="478"/>
      <c r="F37" s="478"/>
      <c r="G37" s="478"/>
      <c r="H37" s="478"/>
      <c r="I37" s="479"/>
    </row>
    <row r="38" spans="1:9" ht="21.75" customHeight="1">
      <c r="A38" s="64" t="s">
        <v>138</v>
      </c>
      <c r="B38" s="66" t="s">
        <v>124</v>
      </c>
      <c r="C38" s="39"/>
      <c r="D38" s="478"/>
      <c r="E38" s="478"/>
      <c r="F38" s="478"/>
      <c r="G38" s="478"/>
      <c r="H38" s="478"/>
      <c r="I38" s="479"/>
    </row>
    <row r="39" spans="1:9" ht="21.75" customHeight="1">
      <c r="A39" s="64" t="s">
        <v>139</v>
      </c>
      <c r="B39" s="66" t="s">
        <v>112</v>
      </c>
      <c r="C39" s="39"/>
      <c r="D39" s="478"/>
      <c r="E39" s="478"/>
      <c r="F39" s="478"/>
      <c r="G39" s="478"/>
      <c r="H39" s="478"/>
      <c r="I39" s="479"/>
    </row>
    <row r="40" spans="1:9" ht="21.75" customHeight="1">
      <c r="A40" s="64" t="s">
        <v>140</v>
      </c>
      <c r="B40" s="65" t="s">
        <v>114</v>
      </c>
      <c r="C40" s="38"/>
      <c r="D40" s="463"/>
      <c r="E40" s="463"/>
      <c r="F40" s="463"/>
      <c r="G40" s="463"/>
      <c r="H40" s="463"/>
      <c r="I40" s="464"/>
    </row>
    <row r="41" spans="1:9" ht="21.75" customHeight="1">
      <c r="A41" s="64" t="s">
        <v>141</v>
      </c>
      <c r="B41" s="65" t="s">
        <v>116</v>
      </c>
      <c r="C41" s="38"/>
      <c r="D41" s="463"/>
      <c r="E41" s="463"/>
      <c r="F41" s="463"/>
      <c r="G41" s="463"/>
      <c r="H41" s="463"/>
      <c r="I41" s="464"/>
    </row>
    <row r="42" spans="1:9" ht="21.75" customHeight="1">
      <c r="A42" s="64" t="s">
        <v>142</v>
      </c>
      <c r="B42" s="66" t="s">
        <v>118</v>
      </c>
      <c r="C42" s="40"/>
      <c r="D42" s="478"/>
      <c r="E42" s="478"/>
      <c r="F42" s="478"/>
      <c r="G42" s="478"/>
      <c r="H42" s="478"/>
      <c r="I42" s="479"/>
    </row>
    <row r="43" spans="1:9" ht="21.75" customHeight="1">
      <c r="A43" s="64" t="s">
        <v>143</v>
      </c>
      <c r="B43" s="66" t="s">
        <v>120</v>
      </c>
      <c r="C43" s="40"/>
      <c r="D43" s="478"/>
      <c r="E43" s="478"/>
      <c r="F43" s="478"/>
      <c r="G43" s="478"/>
      <c r="H43" s="478"/>
      <c r="I43" s="479"/>
    </row>
    <row r="44" spans="1:9" ht="21.75" customHeight="1">
      <c r="A44" s="64" t="s">
        <v>144</v>
      </c>
      <c r="B44" s="66" t="s">
        <v>122</v>
      </c>
      <c r="C44" s="40"/>
      <c r="D44" s="478"/>
      <c r="E44" s="478"/>
      <c r="F44" s="478"/>
      <c r="G44" s="478"/>
      <c r="H44" s="478"/>
      <c r="I44" s="479"/>
    </row>
    <row r="45" spans="1:9" ht="21.75" customHeight="1">
      <c r="A45" s="64" t="s">
        <v>145</v>
      </c>
      <c r="B45" s="66" t="s">
        <v>124</v>
      </c>
      <c r="C45" s="40"/>
      <c r="D45" s="478"/>
      <c r="E45" s="478"/>
      <c r="F45" s="478"/>
      <c r="G45" s="478"/>
      <c r="H45" s="478"/>
      <c r="I45" s="479"/>
    </row>
    <row r="46" spans="1:9" ht="21.75" customHeight="1">
      <c r="A46" s="64" t="s">
        <v>146</v>
      </c>
      <c r="B46" s="66" t="s">
        <v>112</v>
      </c>
      <c r="C46" s="40"/>
      <c r="D46" s="478"/>
      <c r="E46" s="478"/>
      <c r="F46" s="478"/>
      <c r="G46" s="478"/>
      <c r="H46" s="478"/>
      <c r="I46" s="479"/>
    </row>
    <row r="47" spans="1:9" ht="21.75" customHeight="1">
      <c r="A47" s="64" t="s">
        <v>147</v>
      </c>
      <c r="B47" s="65" t="s">
        <v>114</v>
      </c>
      <c r="C47" s="41"/>
      <c r="D47" s="463"/>
      <c r="E47" s="463"/>
      <c r="F47" s="463"/>
      <c r="G47" s="463"/>
      <c r="H47" s="463"/>
      <c r="I47" s="464"/>
    </row>
    <row r="48" spans="1:9" ht="21.75" customHeight="1">
      <c r="A48" s="64" t="s">
        <v>148</v>
      </c>
      <c r="B48" s="65" t="s">
        <v>116</v>
      </c>
      <c r="C48" s="67"/>
      <c r="D48" s="463"/>
      <c r="E48" s="463"/>
      <c r="F48" s="463"/>
      <c r="G48" s="463"/>
      <c r="H48" s="463"/>
      <c r="I48" s="464"/>
    </row>
    <row r="49" spans="1:9" ht="21.75" customHeight="1" thickBot="1">
      <c r="A49" s="68" t="s">
        <v>149</v>
      </c>
      <c r="B49" s="111"/>
      <c r="C49" s="465">
        <f>SUM(C18:C32,C33:C48)</f>
        <v>44</v>
      </c>
      <c r="D49" s="465"/>
      <c r="E49" s="465"/>
      <c r="F49" s="465"/>
      <c r="G49" s="465"/>
      <c r="H49" s="466" t="s">
        <v>150</v>
      </c>
      <c r="I49" s="467"/>
    </row>
    <row r="50" spans="1:9" ht="15.75" customHeight="1" thickBot="1">
      <c r="A50" s="468"/>
      <c r="B50" s="468"/>
      <c r="C50" s="468"/>
      <c r="D50" s="468"/>
      <c r="E50" s="468"/>
      <c r="F50" s="468"/>
      <c r="G50" s="468"/>
      <c r="H50" s="468"/>
      <c r="I50" s="468"/>
    </row>
    <row r="51" spans="1:9" ht="15.75" customHeight="1" thickBot="1">
      <c r="A51" s="437" t="s">
        <v>151</v>
      </c>
      <c r="B51" s="438"/>
      <c r="C51" s="438"/>
      <c r="D51" s="439"/>
      <c r="E51" s="70"/>
      <c r="F51" s="437" t="s">
        <v>152</v>
      </c>
      <c r="G51" s="438"/>
      <c r="H51" s="438"/>
      <c r="I51" s="439"/>
    </row>
    <row r="52" spans="1:9" ht="15.75" customHeight="1">
      <c r="A52" s="469" t="s">
        <v>153</v>
      </c>
      <c r="B52" s="470"/>
      <c r="C52" s="471"/>
      <c r="D52" s="71"/>
      <c r="E52" s="72"/>
      <c r="F52" s="469" t="s">
        <v>154</v>
      </c>
      <c r="G52" s="471"/>
      <c r="H52" s="472"/>
      <c r="I52" s="473"/>
    </row>
    <row r="53" spans="1:9" ht="15.75" customHeight="1">
      <c r="A53" s="73" t="s">
        <v>155</v>
      </c>
      <c r="B53" s="74"/>
      <c r="C53" s="75"/>
      <c r="D53" s="76"/>
      <c r="E53" s="72"/>
      <c r="F53" s="474" t="s">
        <v>155</v>
      </c>
      <c r="G53" s="475"/>
      <c r="H53" s="476"/>
      <c r="I53" s="477"/>
    </row>
    <row r="54" spans="1:9" ht="15.75" customHeight="1">
      <c r="A54" s="458" t="s">
        <v>156</v>
      </c>
      <c r="B54" s="459"/>
      <c r="C54" s="460"/>
      <c r="D54" s="77"/>
      <c r="E54" s="72"/>
      <c r="F54" s="458" t="s">
        <v>157</v>
      </c>
      <c r="G54" s="460"/>
      <c r="H54" s="461"/>
      <c r="I54" s="462"/>
    </row>
    <row r="55" spans="1:9" ht="50.25" customHeight="1" thickBot="1">
      <c r="A55" s="449" t="s">
        <v>158</v>
      </c>
      <c r="B55" s="450"/>
      <c r="C55" s="451"/>
      <c r="D55" s="78"/>
      <c r="E55" s="72"/>
      <c r="F55" s="449" t="s">
        <v>159</v>
      </c>
      <c r="G55" s="451"/>
      <c r="H55" s="452"/>
      <c r="I55" s="453"/>
    </row>
    <row r="56" spans="1:9" ht="15.75" customHeight="1" thickBot="1">
      <c r="A56" s="454"/>
      <c r="B56" s="454"/>
      <c r="C56" s="454"/>
      <c r="D56" s="454"/>
      <c r="E56" s="454"/>
      <c r="F56" s="454"/>
      <c r="G56" s="454"/>
      <c r="H56" s="454"/>
      <c r="I56" s="454"/>
    </row>
    <row r="57" spans="1:9" ht="15.75" customHeight="1" thickBot="1">
      <c r="A57" s="455" t="s">
        <v>160</v>
      </c>
      <c r="B57" s="456"/>
      <c r="C57" s="456"/>
      <c r="D57" s="456"/>
      <c r="E57" s="79"/>
      <c r="F57" s="457">
        <f>SUM(C49,H55,D55)</f>
        <v>44</v>
      </c>
      <c r="G57" s="457"/>
      <c r="H57" s="457"/>
      <c r="I57" s="80" t="s">
        <v>150</v>
      </c>
    </row>
    <row r="58" spans="1:9" ht="23.25" customHeight="1" thickBot="1">
      <c r="A58" s="81" t="s">
        <v>161</v>
      </c>
      <c r="B58" s="79"/>
      <c r="C58" s="79"/>
      <c r="D58" s="79"/>
      <c r="E58" s="80"/>
      <c r="F58" s="441">
        <v>44</v>
      </c>
      <c r="G58" s="441"/>
      <c r="H58" s="441"/>
      <c r="I58" s="80" t="s">
        <v>150</v>
      </c>
    </row>
    <row r="59" spans="1:9" s="45" customFormat="1" ht="15.75" customHeight="1">
      <c r="A59" s="43"/>
      <c r="B59" s="43"/>
      <c r="C59" s="43"/>
      <c r="D59" s="43"/>
      <c r="E59" s="43"/>
      <c r="F59" s="44"/>
      <c r="G59" s="44"/>
      <c r="H59" s="44"/>
      <c r="I59" s="43"/>
    </row>
    <row r="60" spans="1:9" s="45" customFormat="1" ht="15.75" customHeight="1">
      <c r="A60" s="442" t="s">
        <v>162</v>
      </c>
      <c r="B60" s="442"/>
      <c r="C60" s="442"/>
      <c r="D60" s="442"/>
      <c r="E60" s="442"/>
      <c r="F60" s="442"/>
      <c r="G60" s="442"/>
      <c r="H60" s="442"/>
      <c r="I60" s="442"/>
    </row>
    <row r="61" spans="1:9" s="45" customFormat="1" ht="15.75" customHeight="1">
      <c r="A61" s="442"/>
      <c r="B61" s="442"/>
      <c r="C61" s="442"/>
      <c r="D61" s="442"/>
      <c r="E61" s="442"/>
      <c r="F61" s="442"/>
      <c r="G61" s="442"/>
      <c r="H61" s="442"/>
      <c r="I61" s="442"/>
    </row>
    <row r="62" spans="1:9" s="45" customFormat="1" ht="15.75" customHeight="1">
      <c r="A62" s="442"/>
      <c r="B62" s="442"/>
      <c r="C62" s="442"/>
      <c r="D62" s="442"/>
      <c r="E62" s="442"/>
      <c r="F62" s="442"/>
      <c r="G62" s="442"/>
      <c r="H62" s="442"/>
      <c r="I62" s="442"/>
    </row>
    <row r="63" spans="1:9" s="83" customFormat="1" ht="15.75" customHeight="1">
      <c r="A63" s="443" t="s">
        <v>174</v>
      </c>
      <c r="B63" s="444"/>
      <c r="C63" s="444"/>
      <c r="D63" s="82"/>
      <c r="E63" s="82"/>
      <c r="F63" s="82"/>
      <c r="G63" s="82"/>
      <c r="H63" s="82"/>
      <c r="I63" s="82"/>
    </row>
    <row r="64" spans="1:9" s="84" customFormat="1" ht="15.75" customHeight="1">
      <c r="A64" s="445" t="s">
        <v>175</v>
      </c>
      <c r="B64" s="445"/>
      <c r="C64" s="445"/>
      <c r="D64" s="445"/>
      <c r="E64" s="445"/>
      <c r="F64" s="445"/>
      <c r="G64" s="445"/>
      <c r="H64" s="445"/>
      <c r="I64" s="445"/>
    </row>
    <row r="65" spans="1:9" ht="24.75" customHeight="1">
      <c r="A65" s="110"/>
      <c r="B65" s="110"/>
      <c r="C65" s="110"/>
      <c r="D65" s="110"/>
      <c r="E65" s="110"/>
      <c r="F65" s="110"/>
      <c r="G65" s="110"/>
      <c r="H65" s="110"/>
      <c r="I65" s="110"/>
    </row>
    <row r="66" spans="1:9" ht="15.75" customHeight="1" thickBot="1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39" customHeight="1" thickBot="1">
      <c r="A67" s="437" t="s">
        <v>65</v>
      </c>
      <c r="B67" s="438"/>
      <c r="C67" s="439"/>
      <c r="D67" s="46" t="s">
        <v>218</v>
      </c>
      <c r="E67" s="86"/>
      <c r="F67" s="446" t="s">
        <v>65</v>
      </c>
      <c r="G67" s="447"/>
      <c r="H67" s="448"/>
      <c r="I67" s="46" t="s">
        <v>218</v>
      </c>
    </row>
    <row r="68" spans="1:9" ht="15.75" customHeight="1" thickBot="1">
      <c r="A68" s="87"/>
      <c r="B68" s="87"/>
      <c r="C68" s="87"/>
      <c r="D68" s="88"/>
      <c r="E68" s="72"/>
      <c r="F68" s="436"/>
      <c r="G68" s="436"/>
      <c r="H68" s="436"/>
      <c r="I68" s="88"/>
    </row>
    <row r="69" spans="1:9" ht="15.75" customHeight="1" thickBot="1">
      <c r="A69" s="437" t="s">
        <v>163</v>
      </c>
      <c r="B69" s="438"/>
      <c r="C69" s="439"/>
      <c r="D69" s="89"/>
      <c r="E69" s="72"/>
      <c r="F69" s="437" t="s">
        <v>164</v>
      </c>
      <c r="G69" s="438"/>
      <c r="H69" s="439"/>
      <c r="I69" s="89"/>
    </row>
    <row r="71" spans="1:9" ht="15">
      <c r="A71" s="47" t="s">
        <v>68</v>
      </c>
      <c r="B71" s="47"/>
      <c r="E71" s="36"/>
      <c r="F71" s="36"/>
      <c r="G71" s="36"/>
      <c r="H71" s="36"/>
      <c r="I71" s="36"/>
    </row>
    <row r="74" spans="1:9" ht="12.7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2.7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2.75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2.75">
      <c r="A77" s="440"/>
      <c r="B77" s="440"/>
      <c r="C77" s="440"/>
      <c r="D77" s="440"/>
      <c r="E77" s="440"/>
      <c r="F77" s="440"/>
      <c r="G77" s="440"/>
      <c r="H77" s="440"/>
      <c r="I77" s="440"/>
    </row>
    <row r="78" spans="1:9" ht="12.75">
      <c r="A78" s="440"/>
      <c r="B78" s="440"/>
      <c r="C78" s="440"/>
      <c r="D78" s="440"/>
      <c r="E78" s="440"/>
      <c r="F78" s="440"/>
      <c r="G78" s="440"/>
      <c r="H78" s="440"/>
      <c r="I78" s="440"/>
    </row>
    <row r="79" spans="1:9" ht="12.75">
      <c r="A79" s="440"/>
      <c r="B79" s="440"/>
      <c r="C79" s="440"/>
      <c r="D79" s="440"/>
      <c r="E79" s="440"/>
      <c r="F79" s="440"/>
      <c r="G79" s="440"/>
      <c r="H79" s="440"/>
      <c r="I79" s="440"/>
    </row>
  </sheetData>
  <sheetProtection/>
  <mergeCells count="79">
    <mergeCell ref="A1:I1"/>
    <mergeCell ref="A5:I5"/>
    <mergeCell ref="A6:D6"/>
    <mergeCell ref="E6:I6"/>
    <mergeCell ref="A7:D7"/>
    <mergeCell ref="E7:I7"/>
    <mergeCell ref="A8:D8"/>
    <mergeCell ref="E8:I8"/>
    <mergeCell ref="A9:D9"/>
    <mergeCell ref="E9:I9"/>
    <mergeCell ref="A11:C11"/>
    <mergeCell ref="F11:H11"/>
    <mergeCell ref="D22:I22"/>
    <mergeCell ref="A12:C12"/>
    <mergeCell ref="F12:H12"/>
    <mergeCell ref="A13:C13"/>
    <mergeCell ref="F13:H13"/>
    <mergeCell ref="F14:H14"/>
    <mergeCell ref="A16:I16"/>
    <mergeCell ref="D17:I17"/>
    <mergeCell ref="D18:I18"/>
    <mergeCell ref="D19:I19"/>
    <mergeCell ref="D20:I20"/>
    <mergeCell ref="D21:I21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46:I46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A54:C54"/>
    <mergeCell ref="F54:G54"/>
    <mergeCell ref="H54:I54"/>
    <mergeCell ref="D47:I47"/>
    <mergeCell ref="D48:I48"/>
    <mergeCell ref="C49:G49"/>
    <mergeCell ref="H49:I49"/>
    <mergeCell ref="A50:I50"/>
    <mergeCell ref="A51:D51"/>
    <mergeCell ref="F51:I51"/>
    <mergeCell ref="A52:C52"/>
    <mergeCell ref="F52:G52"/>
    <mergeCell ref="H52:I52"/>
    <mergeCell ref="F53:G53"/>
    <mergeCell ref="H53:I53"/>
    <mergeCell ref="A55:C55"/>
    <mergeCell ref="F55:G55"/>
    <mergeCell ref="H55:I55"/>
    <mergeCell ref="A56:I56"/>
    <mergeCell ref="A57:D57"/>
    <mergeCell ref="F57:H57"/>
    <mergeCell ref="F68:H68"/>
    <mergeCell ref="A69:C69"/>
    <mergeCell ref="F69:H69"/>
    <mergeCell ref="A77:I79"/>
    <mergeCell ref="F58:H58"/>
    <mergeCell ref="A60:I62"/>
    <mergeCell ref="A63:C63"/>
    <mergeCell ref="A64:I64"/>
    <mergeCell ref="A67:C67"/>
    <mergeCell ref="F67:H67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="84" zoomScaleNormal="84" zoomScalePageLayoutView="0" workbookViewId="0" topLeftCell="A43">
      <selection activeCell="D23" sqref="D23:I23"/>
    </sheetView>
  </sheetViews>
  <sheetFormatPr defaultColWidth="9.140625" defaultRowHeight="15"/>
  <cols>
    <col min="1" max="1" width="8.140625" style="37" customWidth="1"/>
    <col min="2" max="2" width="11.00390625" style="37" customWidth="1"/>
    <col min="3" max="3" width="15.7109375" style="37" customWidth="1"/>
    <col min="4" max="4" width="38.00390625" style="37" customWidth="1"/>
    <col min="5" max="5" width="2.00390625" style="37" customWidth="1"/>
    <col min="6" max="6" width="7.8515625" style="37" customWidth="1"/>
    <col min="7" max="7" width="18.8515625" style="37" customWidth="1"/>
    <col min="8" max="8" width="20.7109375" style="37" customWidth="1"/>
    <col min="9" max="9" width="41.421875" style="37" customWidth="1"/>
    <col min="10" max="13" width="9.140625" style="36" customWidth="1"/>
    <col min="14" max="14" width="26.7109375" style="36" customWidth="1"/>
    <col min="15" max="16384" width="9.140625" style="36" customWidth="1"/>
  </cols>
  <sheetData>
    <row r="1" spans="1:9" s="34" customFormat="1" ht="15.75" customHeight="1">
      <c r="A1" s="522" t="s">
        <v>95</v>
      </c>
      <c r="B1" s="522"/>
      <c r="C1" s="522"/>
      <c r="D1" s="522"/>
      <c r="E1" s="522"/>
      <c r="F1" s="522"/>
      <c r="G1" s="522"/>
      <c r="H1" s="522"/>
      <c r="I1" s="522"/>
    </row>
    <row r="2" spans="1:9" ht="105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105" customHeight="1">
      <c r="A3" s="35"/>
      <c r="B3" s="35"/>
      <c r="C3" s="35"/>
      <c r="D3" s="35"/>
      <c r="E3" s="35"/>
      <c r="F3" s="35"/>
      <c r="G3" s="35"/>
      <c r="H3" s="35"/>
      <c r="I3" s="35"/>
    </row>
    <row r="4" ht="15.75" customHeight="1"/>
    <row r="5" spans="1:9" ht="18" customHeight="1" thickBot="1">
      <c r="A5" s="523" t="s">
        <v>96</v>
      </c>
      <c r="B5" s="523"/>
      <c r="C5" s="523"/>
      <c r="D5" s="523"/>
      <c r="E5" s="523"/>
      <c r="F5" s="523"/>
      <c r="G5" s="523"/>
      <c r="H5" s="523"/>
      <c r="I5" s="523"/>
    </row>
    <row r="6" spans="1:9" ht="18" customHeight="1" thickBot="1">
      <c r="A6" s="487" t="s">
        <v>3</v>
      </c>
      <c r="B6" s="508"/>
      <c r="C6" s="509"/>
      <c r="D6" s="488"/>
      <c r="E6" s="524"/>
      <c r="F6" s="525"/>
      <c r="G6" s="525"/>
      <c r="H6" s="525"/>
      <c r="I6" s="526"/>
    </row>
    <row r="7" spans="1:9" ht="18" customHeight="1" thickBot="1">
      <c r="A7" s="527" t="s">
        <v>4</v>
      </c>
      <c r="B7" s="528"/>
      <c r="C7" s="529"/>
      <c r="D7" s="530"/>
      <c r="E7" s="516"/>
      <c r="F7" s="517"/>
      <c r="G7" s="517"/>
      <c r="H7" s="517"/>
      <c r="I7" s="518"/>
    </row>
    <row r="8" spans="1:9" ht="18" customHeight="1" thickBot="1">
      <c r="A8" s="487" t="s">
        <v>5</v>
      </c>
      <c r="B8" s="508"/>
      <c r="C8" s="509"/>
      <c r="D8" s="488"/>
      <c r="E8" s="510"/>
      <c r="F8" s="511"/>
      <c r="G8" s="511"/>
      <c r="H8" s="511"/>
      <c r="I8" s="512"/>
    </row>
    <row r="9" spans="1:9" ht="18" customHeight="1" thickBot="1">
      <c r="A9" s="513" t="s">
        <v>6</v>
      </c>
      <c r="B9" s="514"/>
      <c r="C9" s="514"/>
      <c r="D9" s="515"/>
      <c r="E9" s="516"/>
      <c r="F9" s="517"/>
      <c r="G9" s="517"/>
      <c r="H9" s="517"/>
      <c r="I9" s="518"/>
    </row>
    <row r="10" spans="1:9" ht="18" customHeight="1" thickBot="1">
      <c r="A10" s="48"/>
      <c r="B10" s="48"/>
      <c r="C10" s="49"/>
      <c r="D10" s="48" t="s">
        <v>98</v>
      </c>
      <c r="E10" s="49"/>
      <c r="F10" s="49"/>
      <c r="G10" s="49"/>
      <c r="H10" s="50"/>
      <c r="I10" s="50"/>
    </row>
    <row r="11" spans="1:9" ht="18" customHeight="1" thickBot="1">
      <c r="A11" s="487" t="s">
        <v>99</v>
      </c>
      <c r="B11" s="438"/>
      <c r="C11" s="488"/>
      <c r="D11" s="51" t="s">
        <v>206</v>
      </c>
      <c r="E11" s="52"/>
      <c r="F11" s="519" t="s">
        <v>100</v>
      </c>
      <c r="G11" s="520"/>
      <c r="H11" s="521"/>
      <c r="I11" s="53" t="s">
        <v>101</v>
      </c>
    </row>
    <row r="12" spans="1:9" ht="18" customHeight="1" thickBot="1">
      <c r="A12" s="487" t="s">
        <v>102</v>
      </c>
      <c r="B12" s="438"/>
      <c r="C12" s="488"/>
      <c r="D12" s="51" t="s">
        <v>246</v>
      </c>
      <c r="E12" s="52"/>
      <c r="F12" s="489" t="s">
        <v>103</v>
      </c>
      <c r="G12" s="490"/>
      <c r="H12" s="491"/>
      <c r="I12" s="54" t="s">
        <v>268</v>
      </c>
    </row>
    <row r="13" spans="1:9" ht="18" customHeight="1" thickBot="1">
      <c r="A13" s="437" t="s">
        <v>104</v>
      </c>
      <c r="B13" s="438"/>
      <c r="C13" s="439"/>
      <c r="D13" s="51" t="s">
        <v>205</v>
      </c>
      <c r="E13" s="52"/>
      <c r="F13" s="492" t="s">
        <v>105</v>
      </c>
      <c r="G13" s="493"/>
      <c r="H13" s="494"/>
      <c r="I13" s="55" t="s">
        <v>321</v>
      </c>
    </row>
    <row r="14" spans="1:9" ht="18" customHeight="1" thickBot="1">
      <c r="A14" s="56"/>
      <c r="B14" s="56"/>
      <c r="C14" s="56"/>
      <c r="D14" s="56"/>
      <c r="E14" s="56"/>
      <c r="F14" s="495" t="s">
        <v>106</v>
      </c>
      <c r="G14" s="496"/>
      <c r="H14" s="497"/>
      <c r="I14" s="57">
        <v>168</v>
      </c>
    </row>
    <row r="15" spans="1:9" ht="15.75" customHeight="1" thickBot="1">
      <c r="A15" s="56"/>
      <c r="B15" s="56"/>
      <c r="C15" s="56"/>
      <c r="D15" s="56"/>
      <c r="E15" s="58"/>
      <c r="F15" s="58"/>
      <c r="G15" s="58"/>
      <c r="H15" s="58"/>
      <c r="I15" s="58"/>
    </row>
    <row r="16" spans="1:9" ht="15.75" customHeight="1" thickBot="1">
      <c r="A16" s="455" t="s">
        <v>107</v>
      </c>
      <c r="B16" s="456"/>
      <c r="C16" s="456"/>
      <c r="D16" s="456"/>
      <c r="E16" s="456"/>
      <c r="F16" s="456"/>
      <c r="G16" s="456"/>
      <c r="H16" s="456"/>
      <c r="I16" s="498"/>
    </row>
    <row r="17" spans="1:9" ht="33.75" customHeight="1" thickBot="1">
      <c r="A17" s="59" t="s">
        <v>108</v>
      </c>
      <c r="B17" s="59" t="s">
        <v>109</v>
      </c>
      <c r="C17" s="60" t="s">
        <v>110</v>
      </c>
      <c r="D17" s="499" t="s">
        <v>111</v>
      </c>
      <c r="E17" s="500"/>
      <c r="F17" s="500"/>
      <c r="G17" s="500"/>
      <c r="H17" s="500"/>
      <c r="I17" s="501"/>
    </row>
    <row r="18" spans="1:9" ht="21.75" customHeight="1">
      <c r="A18" s="61" t="s">
        <v>97</v>
      </c>
      <c r="B18" s="62" t="s">
        <v>112</v>
      </c>
      <c r="C18" s="63">
        <v>3</v>
      </c>
      <c r="D18" s="502" t="s">
        <v>165</v>
      </c>
      <c r="E18" s="503"/>
      <c r="F18" s="503"/>
      <c r="G18" s="503"/>
      <c r="H18" s="503"/>
      <c r="I18" s="504"/>
    </row>
    <row r="19" spans="1:9" ht="21.75" customHeight="1">
      <c r="A19" s="64" t="s">
        <v>113</v>
      </c>
      <c r="B19" s="65" t="s">
        <v>114</v>
      </c>
      <c r="C19" s="38"/>
      <c r="D19" s="505"/>
      <c r="E19" s="506"/>
      <c r="F19" s="506"/>
      <c r="G19" s="506"/>
      <c r="H19" s="506"/>
      <c r="I19" s="507"/>
    </row>
    <row r="20" spans="1:9" ht="21.75" customHeight="1">
      <c r="A20" s="64" t="s">
        <v>115</v>
      </c>
      <c r="B20" s="65" t="s">
        <v>116</v>
      </c>
      <c r="C20" s="38"/>
      <c r="D20" s="505"/>
      <c r="E20" s="506"/>
      <c r="F20" s="506"/>
      <c r="G20" s="506"/>
      <c r="H20" s="506"/>
      <c r="I20" s="507"/>
    </row>
    <row r="21" spans="1:9" ht="21.75" customHeight="1">
      <c r="A21" s="64" t="s">
        <v>117</v>
      </c>
      <c r="B21" s="66" t="s">
        <v>118</v>
      </c>
      <c r="C21" s="39">
        <v>1</v>
      </c>
      <c r="D21" s="478" t="s">
        <v>166</v>
      </c>
      <c r="E21" s="478"/>
      <c r="F21" s="478"/>
      <c r="G21" s="478"/>
      <c r="H21" s="478"/>
      <c r="I21" s="479"/>
    </row>
    <row r="22" spans="1:9" ht="21.75" customHeight="1">
      <c r="A22" s="64" t="s">
        <v>119</v>
      </c>
      <c r="B22" s="66" t="s">
        <v>120</v>
      </c>
      <c r="C22" s="39">
        <v>2</v>
      </c>
      <c r="D22" s="478" t="s">
        <v>167</v>
      </c>
      <c r="E22" s="478"/>
      <c r="F22" s="478"/>
      <c r="G22" s="478"/>
      <c r="H22" s="478"/>
      <c r="I22" s="479"/>
    </row>
    <row r="23" spans="1:9" ht="21.75" customHeight="1">
      <c r="A23" s="64" t="s">
        <v>121</v>
      </c>
      <c r="B23" s="66" t="s">
        <v>122</v>
      </c>
      <c r="C23" s="39">
        <v>2</v>
      </c>
      <c r="D23" s="478" t="s">
        <v>168</v>
      </c>
      <c r="E23" s="478"/>
      <c r="F23" s="478"/>
      <c r="G23" s="478"/>
      <c r="H23" s="478"/>
      <c r="I23" s="479"/>
    </row>
    <row r="24" spans="1:9" ht="21.75" customHeight="1">
      <c r="A24" s="64" t="s">
        <v>123</v>
      </c>
      <c r="B24" s="66" t="s">
        <v>124</v>
      </c>
      <c r="C24" s="39"/>
      <c r="D24" s="478"/>
      <c r="E24" s="478"/>
      <c r="F24" s="478"/>
      <c r="G24" s="478"/>
      <c r="H24" s="478"/>
      <c r="I24" s="479"/>
    </row>
    <row r="25" spans="1:9" ht="21.75" customHeight="1">
      <c r="A25" s="64" t="s">
        <v>125</v>
      </c>
      <c r="B25" s="66" t="s">
        <v>112</v>
      </c>
      <c r="C25" s="39"/>
      <c r="D25" s="478"/>
      <c r="E25" s="478"/>
      <c r="F25" s="478"/>
      <c r="G25" s="478"/>
      <c r="H25" s="478"/>
      <c r="I25" s="479"/>
    </row>
    <row r="26" spans="1:9" ht="21.75" customHeight="1">
      <c r="A26" s="64" t="s">
        <v>126</v>
      </c>
      <c r="B26" s="65" t="s">
        <v>114</v>
      </c>
      <c r="C26" s="38"/>
      <c r="D26" s="463"/>
      <c r="E26" s="463"/>
      <c r="F26" s="463"/>
      <c r="G26" s="463"/>
      <c r="H26" s="463"/>
      <c r="I26" s="464"/>
    </row>
    <row r="27" spans="1:9" ht="21.75" customHeight="1">
      <c r="A27" s="64" t="s">
        <v>127</v>
      </c>
      <c r="B27" s="65" t="s">
        <v>116</v>
      </c>
      <c r="C27" s="38"/>
      <c r="D27" s="463"/>
      <c r="E27" s="463"/>
      <c r="F27" s="463"/>
      <c r="G27" s="463"/>
      <c r="H27" s="463"/>
      <c r="I27" s="464"/>
    </row>
    <row r="28" spans="1:9" ht="21.75" customHeight="1">
      <c r="A28" s="64" t="s">
        <v>128</v>
      </c>
      <c r="B28" s="66" t="s">
        <v>118</v>
      </c>
      <c r="C28" s="39"/>
      <c r="D28" s="478"/>
      <c r="E28" s="478"/>
      <c r="F28" s="478"/>
      <c r="G28" s="478"/>
      <c r="H28" s="478"/>
      <c r="I28" s="479"/>
    </row>
    <row r="29" spans="1:9" ht="21.75" customHeight="1">
      <c r="A29" s="64" t="s">
        <v>129</v>
      </c>
      <c r="B29" s="66" t="s">
        <v>120</v>
      </c>
      <c r="C29" s="39"/>
      <c r="D29" s="478"/>
      <c r="E29" s="478"/>
      <c r="F29" s="478"/>
      <c r="G29" s="478"/>
      <c r="H29" s="478"/>
      <c r="I29" s="479"/>
    </row>
    <row r="30" spans="1:9" ht="21.75" customHeight="1">
      <c r="A30" s="64" t="s">
        <v>130</v>
      </c>
      <c r="B30" s="66" t="s">
        <v>122</v>
      </c>
      <c r="C30" s="39">
        <v>1</v>
      </c>
      <c r="D30" s="478" t="s">
        <v>169</v>
      </c>
      <c r="E30" s="478"/>
      <c r="F30" s="478"/>
      <c r="G30" s="478"/>
      <c r="H30" s="478"/>
      <c r="I30" s="479"/>
    </row>
    <row r="31" spans="1:9" ht="21.75" customHeight="1">
      <c r="A31" s="64" t="s">
        <v>131</v>
      </c>
      <c r="B31" s="66" t="s">
        <v>124</v>
      </c>
      <c r="C31" s="39">
        <v>1</v>
      </c>
      <c r="D31" s="478" t="s">
        <v>170</v>
      </c>
      <c r="E31" s="478"/>
      <c r="F31" s="478"/>
      <c r="G31" s="478"/>
      <c r="H31" s="478"/>
      <c r="I31" s="479"/>
    </row>
    <row r="32" spans="1:9" ht="21.75" customHeight="1">
      <c r="A32" s="64" t="s">
        <v>132</v>
      </c>
      <c r="B32" s="66" t="s">
        <v>112</v>
      </c>
      <c r="C32" s="39">
        <v>1</v>
      </c>
      <c r="D32" s="478" t="s">
        <v>171</v>
      </c>
      <c r="E32" s="478"/>
      <c r="F32" s="478"/>
      <c r="G32" s="478"/>
      <c r="H32" s="478"/>
      <c r="I32" s="479"/>
    </row>
    <row r="33" spans="1:9" ht="21.75" customHeight="1">
      <c r="A33" s="64" t="s">
        <v>133</v>
      </c>
      <c r="B33" s="65" t="s">
        <v>114</v>
      </c>
      <c r="C33" s="38"/>
      <c r="D33" s="463"/>
      <c r="E33" s="463"/>
      <c r="F33" s="463"/>
      <c r="G33" s="463"/>
      <c r="H33" s="463"/>
      <c r="I33" s="464"/>
    </row>
    <row r="34" spans="1:9" ht="21.75" customHeight="1">
      <c r="A34" s="64" t="s">
        <v>134</v>
      </c>
      <c r="B34" s="65" t="s">
        <v>116</v>
      </c>
      <c r="C34" s="38"/>
      <c r="D34" s="463"/>
      <c r="E34" s="463"/>
      <c r="F34" s="463"/>
      <c r="G34" s="463"/>
      <c r="H34" s="463"/>
      <c r="I34" s="464"/>
    </row>
    <row r="35" spans="1:9" ht="21.75" customHeight="1">
      <c r="A35" s="64" t="s">
        <v>135</v>
      </c>
      <c r="B35" s="66" t="s">
        <v>118</v>
      </c>
      <c r="C35" s="39">
        <v>1</v>
      </c>
      <c r="D35" s="480" t="s">
        <v>172</v>
      </c>
      <c r="E35" s="480"/>
      <c r="F35" s="480"/>
      <c r="G35" s="480"/>
      <c r="H35" s="480"/>
      <c r="I35" s="481"/>
    </row>
    <row r="36" spans="1:9" ht="21.75" customHeight="1">
      <c r="A36" s="64" t="s">
        <v>136</v>
      </c>
      <c r="B36" s="66" t="s">
        <v>120</v>
      </c>
      <c r="C36" s="39"/>
      <c r="D36" s="478"/>
      <c r="E36" s="478"/>
      <c r="F36" s="478"/>
      <c r="G36" s="478"/>
      <c r="H36" s="478"/>
      <c r="I36" s="479"/>
    </row>
    <row r="37" spans="1:9" ht="21.75" customHeight="1">
      <c r="A37" s="64" t="s">
        <v>137</v>
      </c>
      <c r="B37" s="66" t="s">
        <v>122</v>
      </c>
      <c r="C37" s="39">
        <v>2</v>
      </c>
      <c r="D37" s="478" t="s">
        <v>197</v>
      </c>
      <c r="E37" s="478"/>
      <c r="F37" s="478"/>
      <c r="G37" s="478"/>
      <c r="H37" s="478"/>
      <c r="I37" s="479"/>
    </row>
    <row r="38" spans="1:9" ht="21.75" customHeight="1">
      <c r="A38" s="64" t="s">
        <v>138</v>
      </c>
      <c r="B38" s="66" t="s">
        <v>124</v>
      </c>
      <c r="C38" s="39"/>
      <c r="D38" s="478"/>
      <c r="E38" s="478"/>
      <c r="F38" s="478"/>
      <c r="G38" s="478"/>
      <c r="H38" s="478"/>
      <c r="I38" s="479"/>
    </row>
    <row r="39" spans="1:9" ht="21.75" customHeight="1">
      <c r="A39" s="64" t="s">
        <v>139</v>
      </c>
      <c r="B39" s="66" t="s">
        <v>112</v>
      </c>
      <c r="C39" s="39"/>
      <c r="D39" s="478"/>
      <c r="E39" s="478"/>
      <c r="F39" s="478"/>
      <c r="G39" s="478"/>
      <c r="H39" s="478"/>
      <c r="I39" s="479"/>
    </row>
    <row r="40" spans="1:9" ht="21.75" customHeight="1">
      <c r="A40" s="64" t="s">
        <v>140</v>
      </c>
      <c r="B40" s="65" t="s">
        <v>114</v>
      </c>
      <c r="C40" s="38"/>
      <c r="D40" s="463"/>
      <c r="E40" s="463"/>
      <c r="F40" s="463"/>
      <c r="G40" s="463"/>
      <c r="H40" s="463"/>
      <c r="I40" s="464"/>
    </row>
    <row r="41" spans="1:9" ht="21.75" customHeight="1">
      <c r="A41" s="64" t="s">
        <v>141</v>
      </c>
      <c r="B41" s="65" t="s">
        <v>116</v>
      </c>
      <c r="C41" s="38"/>
      <c r="D41" s="463"/>
      <c r="E41" s="463"/>
      <c r="F41" s="463"/>
      <c r="G41" s="463"/>
      <c r="H41" s="463"/>
      <c r="I41" s="464"/>
    </row>
    <row r="42" spans="1:9" ht="21.75" customHeight="1">
      <c r="A42" s="64" t="s">
        <v>142</v>
      </c>
      <c r="B42" s="66" t="s">
        <v>118</v>
      </c>
      <c r="C42" s="40">
        <v>2</v>
      </c>
      <c r="D42" s="478" t="s">
        <v>173</v>
      </c>
      <c r="E42" s="478"/>
      <c r="F42" s="478"/>
      <c r="G42" s="478"/>
      <c r="H42" s="478"/>
      <c r="I42" s="479"/>
    </row>
    <row r="43" spans="1:9" ht="21.75" customHeight="1">
      <c r="A43" s="64" t="s">
        <v>143</v>
      </c>
      <c r="B43" s="66" t="s">
        <v>120</v>
      </c>
      <c r="C43" s="40"/>
      <c r="D43" s="478"/>
      <c r="E43" s="478"/>
      <c r="F43" s="478"/>
      <c r="G43" s="478"/>
      <c r="H43" s="478"/>
      <c r="I43" s="479"/>
    </row>
    <row r="44" spans="1:9" ht="21.75" customHeight="1">
      <c r="A44" s="64" t="s">
        <v>144</v>
      </c>
      <c r="B44" s="66" t="s">
        <v>122</v>
      </c>
      <c r="C44" s="40"/>
      <c r="D44" s="478"/>
      <c r="E44" s="478"/>
      <c r="F44" s="478"/>
      <c r="G44" s="478"/>
      <c r="H44" s="478"/>
      <c r="I44" s="479"/>
    </row>
    <row r="45" spans="1:9" ht="21.75" customHeight="1">
      <c r="A45" s="64" t="s">
        <v>145</v>
      </c>
      <c r="B45" s="66" t="s">
        <v>124</v>
      </c>
      <c r="C45" s="40"/>
      <c r="D45" s="478"/>
      <c r="E45" s="478"/>
      <c r="F45" s="478"/>
      <c r="G45" s="478"/>
      <c r="H45" s="478"/>
      <c r="I45" s="479"/>
    </row>
    <row r="46" spans="1:9" ht="21.75" customHeight="1">
      <c r="A46" s="64" t="s">
        <v>146</v>
      </c>
      <c r="B46" s="66" t="s">
        <v>112</v>
      </c>
      <c r="C46" s="40"/>
      <c r="D46" s="478"/>
      <c r="E46" s="478"/>
      <c r="F46" s="478"/>
      <c r="G46" s="478"/>
      <c r="H46" s="478"/>
      <c r="I46" s="479"/>
    </row>
    <row r="47" spans="1:9" ht="21.75" customHeight="1">
      <c r="A47" s="64" t="s">
        <v>147</v>
      </c>
      <c r="B47" s="65" t="s">
        <v>114</v>
      </c>
      <c r="C47" s="41"/>
      <c r="D47" s="463"/>
      <c r="E47" s="463"/>
      <c r="F47" s="463"/>
      <c r="G47" s="463"/>
      <c r="H47" s="463"/>
      <c r="I47" s="464"/>
    </row>
    <row r="48" spans="1:9" ht="21.75" customHeight="1">
      <c r="A48" s="64" t="s">
        <v>148</v>
      </c>
      <c r="B48" s="65" t="s">
        <v>116</v>
      </c>
      <c r="C48" s="67"/>
      <c r="D48" s="463"/>
      <c r="E48" s="463"/>
      <c r="F48" s="463"/>
      <c r="G48" s="463"/>
      <c r="H48" s="463"/>
      <c r="I48" s="464"/>
    </row>
    <row r="49" spans="1:9" ht="21.75" customHeight="1" thickBot="1">
      <c r="A49" s="68" t="s">
        <v>149</v>
      </c>
      <c r="B49" s="69"/>
      <c r="C49" s="465">
        <f>SUM(C18:C32,C33:C48)</f>
        <v>16</v>
      </c>
      <c r="D49" s="465"/>
      <c r="E49" s="465"/>
      <c r="F49" s="465"/>
      <c r="G49" s="465"/>
      <c r="H49" s="466" t="s">
        <v>150</v>
      </c>
      <c r="I49" s="467"/>
    </row>
    <row r="50" spans="1:9" ht="15.75" customHeight="1" thickBot="1">
      <c r="A50" s="468"/>
      <c r="B50" s="468"/>
      <c r="C50" s="468"/>
      <c r="D50" s="468"/>
      <c r="E50" s="468"/>
      <c r="F50" s="468"/>
      <c r="G50" s="468"/>
      <c r="H50" s="468"/>
      <c r="I50" s="468"/>
    </row>
    <row r="51" spans="1:9" ht="15.75" customHeight="1" thickBot="1">
      <c r="A51" s="437" t="s">
        <v>151</v>
      </c>
      <c r="B51" s="438"/>
      <c r="C51" s="438"/>
      <c r="D51" s="439"/>
      <c r="E51" s="70"/>
      <c r="F51" s="437" t="s">
        <v>152</v>
      </c>
      <c r="G51" s="438"/>
      <c r="H51" s="438"/>
      <c r="I51" s="439"/>
    </row>
    <row r="52" spans="1:9" ht="15.75" customHeight="1">
      <c r="A52" s="469" t="s">
        <v>153</v>
      </c>
      <c r="B52" s="470"/>
      <c r="C52" s="471"/>
      <c r="D52" s="71"/>
      <c r="E52" s="72"/>
      <c r="F52" s="469" t="s">
        <v>154</v>
      </c>
      <c r="G52" s="471"/>
      <c r="H52" s="472"/>
      <c r="I52" s="473"/>
    </row>
    <row r="53" spans="1:9" ht="15.75" customHeight="1">
      <c r="A53" s="73" t="s">
        <v>155</v>
      </c>
      <c r="B53" s="74"/>
      <c r="C53" s="75"/>
      <c r="D53" s="76"/>
      <c r="E53" s="72"/>
      <c r="F53" s="474" t="s">
        <v>155</v>
      </c>
      <c r="G53" s="475"/>
      <c r="H53" s="476"/>
      <c r="I53" s="477"/>
    </row>
    <row r="54" spans="1:9" ht="15.75" customHeight="1">
      <c r="A54" s="458" t="s">
        <v>156</v>
      </c>
      <c r="B54" s="459"/>
      <c r="C54" s="460"/>
      <c r="D54" s="77"/>
      <c r="E54" s="72"/>
      <c r="F54" s="458" t="s">
        <v>157</v>
      </c>
      <c r="G54" s="460"/>
      <c r="H54" s="461"/>
      <c r="I54" s="462"/>
    </row>
    <row r="55" spans="1:9" ht="50.25" customHeight="1" thickBot="1">
      <c r="A55" s="449" t="s">
        <v>158</v>
      </c>
      <c r="B55" s="450"/>
      <c r="C55" s="451"/>
      <c r="D55" s="78"/>
      <c r="E55" s="72"/>
      <c r="F55" s="449" t="s">
        <v>159</v>
      </c>
      <c r="G55" s="451"/>
      <c r="H55" s="452"/>
      <c r="I55" s="453"/>
    </row>
    <row r="56" spans="1:9" ht="15.75" customHeight="1" thickBot="1">
      <c r="A56" s="454"/>
      <c r="B56" s="454"/>
      <c r="C56" s="454"/>
      <c r="D56" s="454"/>
      <c r="E56" s="454"/>
      <c r="F56" s="454"/>
      <c r="G56" s="454"/>
      <c r="H56" s="454"/>
      <c r="I56" s="454"/>
    </row>
    <row r="57" spans="1:9" ht="15.75" customHeight="1" thickBot="1">
      <c r="A57" s="455" t="s">
        <v>160</v>
      </c>
      <c r="B57" s="456"/>
      <c r="C57" s="456"/>
      <c r="D57" s="456"/>
      <c r="E57" s="79"/>
      <c r="F57" s="457">
        <f>SUM(C49,H55,D55)</f>
        <v>16</v>
      </c>
      <c r="G57" s="457"/>
      <c r="H57" s="457"/>
      <c r="I57" s="80" t="s">
        <v>150</v>
      </c>
    </row>
    <row r="58" spans="1:9" ht="23.25" customHeight="1" thickBot="1">
      <c r="A58" s="81" t="s">
        <v>161</v>
      </c>
      <c r="B58" s="79"/>
      <c r="C58" s="79"/>
      <c r="D58" s="79"/>
      <c r="E58" s="80"/>
      <c r="F58" s="441">
        <v>16</v>
      </c>
      <c r="G58" s="441"/>
      <c r="H58" s="441"/>
      <c r="I58" s="80" t="s">
        <v>150</v>
      </c>
    </row>
    <row r="59" spans="1:9" s="45" customFormat="1" ht="15.75" customHeight="1">
      <c r="A59" s="43"/>
      <c r="B59" s="43"/>
      <c r="C59" s="43"/>
      <c r="D59" s="43"/>
      <c r="E59" s="43"/>
      <c r="F59" s="44"/>
      <c r="G59" s="44"/>
      <c r="H59" s="44"/>
      <c r="I59" s="43"/>
    </row>
    <row r="60" spans="1:9" s="45" customFormat="1" ht="15.75" customHeight="1">
      <c r="A60" s="442" t="s">
        <v>162</v>
      </c>
      <c r="B60" s="442"/>
      <c r="C60" s="442"/>
      <c r="D60" s="442"/>
      <c r="E60" s="442"/>
      <c r="F60" s="442"/>
      <c r="G60" s="442"/>
      <c r="H60" s="442"/>
      <c r="I60" s="442"/>
    </row>
    <row r="61" spans="1:9" s="45" customFormat="1" ht="15.75" customHeight="1">
      <c r="A61" s="442"/>
      <c r="B61" s="442"/>
      <c r="C61" s="442"/>
      <c r="D61" s="442"/>
      <c r="E61" s="442"/>
      <c r="F61" s="442"/>
      <c r="G61" s="442"/>
      <c r="H61" s="442"/>
      <c r="I61" s="442"/>
    </row>
    <row r="62" spans="1:9" s="45" customFormat="1" ht="15.75" customHeight="1">
      <c r="A62" s="442"/>
      <c r="B62" s="442"/>
      <c r="C62" s="442"/>
      <c r="D62" s="442"/>
      <c r="E62" s="442"/>
      <c r="F62" s="442"/>
      <c r="G62" s="442"/>
      <c r="H62" s="442"/>
      <c r="I62" s="442"/>
    </row>
    <row r="63" spans="1:9" s="83" customFormat="1" ht="15.75" customHeight="1">
      <c r="A63" s="443" t="s">
        <v>174</v>
      </c>
      <c r="B63" s="444"/>
      <c r="C63" s="444"/>
      <c r="D63" s="82"/>
      <c r="E63" s="82"/>
      <c r="F63" s="82"/>
      <c r="G63" s="82"/>
      <c r="H63" s="82"/>
      <c r="I63" s="82"/>
    </row>
    <row r="64" spans="1:9" s="84" customFormat="1" ht="15.75" customHeight="1">
      <c r="A64" s="445" t="s">
        <v>175</v>
      </c>
      <c r="B64" s="445"/>
      <c r="C64" s="445"/>
      <c r="D64" s="445"/>
      <c r="E64" s="445"/>
      <c r="F64" s="445"/>
      <c r="G64" s="445"/>
      <c r="H64" s="445"/>
      <c r="I64" s="445"/>
    </row>
    <row r="65" spans="1:9" ht="24.75" customHeight="1">
      <c r="A65" s="85"/>
      <c r="B65" s="85"/>
      <c r="C65" s="85"/>
      <c r="D65" s="85"/>
      <c r="E65" s="85"/>
      <c r="F65" s="85"/>
      <c r="G65" s="85"/>
      <c r="H65" s="85"/>
      <c r="I65" s="85"/>
    </row>
    <row r="66" spans="1:9" ht="15.75" customHeight="1" thickBot="1">
      <c r="A66" s="42"/>
      <c r="B66" s="42"/>
      <c r="C66" s="42"/>
      <c r="D66" s="42"/>
      <c r="E66" s="42"/>
      <c r="F66" s="42"/>
      <c r="G66" s="42"/>
      <c r="H66" s="42"/>
      <c r="I66" s="42"/>
    </row>
    <row r="67" spans="1:9" ht="39" customHeight="1" thickBot="1">
      <c r="A67" s="437" t="s">
        <v>65</v>
      </c>
      <c r="B67" s="438"/>
      <c r="C67" s="439"/>
      <c r="D67" s="46" t="s">
        <v>207</v>
      </c>
      <c r="E67" s="86"/>
      <c r="F67" s="446" t="s">
        <v>65</v>
      </c>
      <c r="G67" s="447"/>
      <c r="H67" s="448"/>
      <c r="I67" s="46" t="s">
        <v>208</v>
      </c>
    </row>
    <row r="68" spans="1:9" ht="15.75" customHeight="1" thickBot="1">
      <c r="A68" s="87"/>
      <c r="B68" s="87"/>
      <c r="C68" s="87"/>
      <c r="D68" s="88"/>
      <c r="E68" s="72"/>
      <c r="F68" s="436"/>
      <c r="G68" s="436"/>
      <c r="H68" s="436"/>
      <c r="I68" s="88"/>
    </row>
    <row r="69" spans="1:9" ht="15.75" customHeight="1" thickBot="1">
      <c r="A69" s="437" t="s">
        <v>163</v>
      </c>
      <c r="B69" s="438"/>
      <c r="C69" s="439"/>
      <c r="D69" s="89"/>
      <c r="E69" s="72"/>
      <c r="F69" s="437" t="s">
        <v>164</v>
      </c>
      <c r="G69" s="438"/>
      <c r="H69" s="439"/>
      <c r="I69" s="89"/>
    </row>
    <row r="71" spans="1:9" ht="15">
      <c r="A71" s="47" t="s">
        <v>68</v>
      </c>
      <c r="B71" s="47"/>
      <c r="E71" s="36"/>
      <c r="F71" s="36"/>
      <c r="G71" s="36"/>
      <c r="H71" s="36"/>
      <c r="I71" s="36"/>
    </row>
    <row r="74" spans="1:9" ht="12.7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2.7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2.75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2.75">
      <c r="A77" s="440"/>
      <c r="B77" s="440"/>
      <c r="C77" s="440"/>
      <c r="D77" s="440"/>
      <c r="E77" s="440"/>
      <c r="F77" s="440"/>
      <c r="G77" s="440"/>
      <c r="H77" s="440"/>
      <c r="I77" s="440"/>
    </row>
    <row r="78" spans="1:9" ht="12.75">
      <c r="A78" s="440"/>
      <c r="B78" s="440"/>
      <c r="C78" s="440"/>
      <c r="D78" s="440"/>
      <c r="E78" s="440"/>
      <c r="F78" s="440"/>
      <c r="G78" s="440"/>
      <c r="H78" s="440"/>
      <c r="I78" s="440"/>
    </row>
    <row r="79" spans="1:9" ht="12.75">
      <c r="A79" s="440"/>
      <c r="B79" s="440"/>
      <c r="C79" s="440"/>
      <c r="D79" s="440"/>
      <c r="E79" s="440"/>
      <c r="F79" s="440"/>
      <c r="G79" s="440"/>
      <c r="H79" s="440"/>
      <c r="I79" s="440"/>
    </row>
  </sheetData>
  <sheetProtection/>
  <mergeCells count="79">
    <mergeCell ref="A1:I1"/>
    <mergeCell ref="A5:I5"/>
    <mergeCell ref="A6:D6"/>
    <mergeCell ref="E6:I6"/>
    <mergeCell ref="A7:D7"/>
    <mergeCell ref="E7:I7"/>
    <mergeCell ref="A8:D8"/>
    <mergeCell ref="E8:I8"/>
    <mergeCell ref="A9:D9"/>
    <mergeCell ref="E9:I9"/>
    <mergeCell ref="A11:C11"/>
    <mergeCell ref="F11:H11"/>
    <mergeCell ref="D22:I22"/>
    <mergeCell ref="A12:C12"/>
    <mergeCell ref="F12:H12"/>
    <mergeCell ref="A13:C13"/>
    <mergeCell ref="F13:H13"/>
    <mergeCell ref="F14:H14"/>
    <mergeCell ref="A16:I16"/>
    <mergeCell ref="D17:I17"/>
    <mergeCell ref="D18:I18"/>
    <mergeCell ref="D19:I19"/>
    <mergeCell ref="D20:I20"/>
    <mergeCell ref="D21:I21"/>
    <mergeCell ref="D34:I34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46:I46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A54:C54"/>
    <mergeCell ref="F54:G54"/>
    <mergeCell ref="H54:I54"/>
    <mergeCell ref="D47:I47"/>
    <mergeCell ref="D48:I48"/>
    <mergeCell ref="C49:G49"/>
    <mergeCell ref="H49:I49"/>
    <mergeCell ref="A50:I50"/>
    <mergeCell ref="A51:D51"/>
    <mergeCell ref="F51:I51"/>
    <mergeCell ref="A52:C52"/>
    <mergeCell ref="F52:G52"/>
    <mergeCell ref="H52:I52"/>
    <mergeCell ref="F53:G53"/>
    <mergeCell ref="H53:I53"/>
    <mergeCell ref="A55:C55"/>
    <mergeCell ref="F55:G55"/>
    <mergeCell ref="H55:I55"/>
    <mergeCell ref="A56:I56"/>
    <mergeCell ref="A57:D57"/>
    <mergeCell ref="F57:H57"/>
    <mergeCell ref="F68:H68"/>
    <mergeCell ref="A69:C69"/>
    <mergeCell ref="F69:H69"/>
    <mergeCell ref="A77:I79"/>
    <mergeCell ref="F58:H58"/>
    <mergeCell ref="A60:I62"/>
    <mergeCell ref="A63:C63"/>
    <mergeCell ref="A64:I64"/>
    <mergeCell ref="A67:C67"/>
    <mergeCell ref="F67:H67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1">
      <selection activeCell="G14" sqref="G14"/>
    </sheetView>
  </sheetViews>
  <sheetFormatPr defaultColWidth="9.140625" defaultRowHeight="15"/>
  <cols>
    <col min="1" max="1" width="33.00390625" style="90" customWidth="1"/>
    <col min="2" max="2" width="16.7109375" style="90" customWidth="1"/>
    <col min="3" max="3" width="17.421875" style="90" customWidth="1"/>
    <col min="4" max="4" width="13.7109375" style="90" customWidth="1"/>
    <col min="5" max="5" width="20.7109375" style="90" customWidth="1"/>
    <col min="6" max="6" width="12.28125" style="90" customWidth="1"/>
    <col min="7" max="7" width="14.7109375" style="90" customWidth="1"/>
    <col min="8" max="8" width="17.7109375" style="90" customWidth="1"/>
    <col min="9" max="9" width="14.7109375" style="90" customWidth="1"/>
    <col min="10" max="10" width="10.7109375" style="90" customWidth="1"/>
    <col min="11" max="11" width="14.28125" style="90" customWidth="1"/>
    <col min="12" max="12" width="10.7109375" style="90" customWidth="1"/>
    <col min="13" max="13" width="15.7109375" style="90" customWidth="1"/>
    <col min="14" max="16384" width="9.140625" style="90" customWidth="1"/>
  </cols>
  <sheetData>
    <row r="1" spans="1:13" ht="15.75" customHeight="1">
      <c r="A1" s="553" t="s">
        <v>176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05" customHeight="1">
      <c r="A2" s="554"/>
      <c r="B2" s="554"/>
      <c r="C2" s="554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 ht="27" customHeight="1">
      <c r="A3" s="195"/>
      <c r="B3" s="195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2.5" customHeight="1">
      <c r="A4" s="195"/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6" ht="15.75" customHeight="1">
      <c r="A5" s="556"/>
      <c r="B5" s="556"/>
      <c r="C5" s="556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8"/>
      <c r="O5" s="558"/>
      <c r="P5" s="558"/>
    </row>
    <row r="6" spans="1:13" ht="18" customHeight="1" thickBot="1">
      <c r="A6" s="559" t="s">
        <v>177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</row>
    <row r="7" spans="1:13" ht="15.75" customHeight="1" thickBot="1">
      <c r="A7" s="534" t="s">
        <v>3</v>
      </c>
      <c r="B7" s="543"/>
      <c r="C7" s="543"/>
      <c r="D7" s="535"/>
      <c r="E7" s="550"/>
      <c r="F7" s="551"/>
      <c r="G7" s="551"/>
      <c r="H7" s="551"/>
      <c r="I7" s="551"/>
      <c r="J7" s="551"/>
      <c r="K7" s="551"/>
      <c r="L7" s="551"/>
      <c r="M7" s="552"/>
    </row>
    <row r="8" spans="1:13" ht="15.75" customHeight="1" thickBot="1">
      <c r="A8" s="534" t="s">
        <v>4</v>
      </c>
      <c r="B8" s="543"/>
      <c r="C8" s="543"/>
      <c r="D8" s="535"/>
      <c r="E8" s="550"/>
      <c r="F8" s="551"/>
      <c r="G8" s="551"/>
      <c r="H8" s="551"/>
      <c r="I8" s="551"/>
      <c r="J8" s="551"/>
      <c r="K8" s="551"/>
      <c r="L8" s="551"/>
      <c r="M8" s="552"/>
    </row>
    <row r="9" spans="1:13" ht="15.75" customHeight="1" thickBot="1">
      <c r="A9" s="534" t="s">
        <v>178</v>
      </c>
      <c r="B9" s="543"/>
      <c r="C9" s="543"/>
      <c r="D9" s="535"/>
      <c r="E9" s="550"/>
      <c r="F9" s="551"/>
      <c r="G9" s="551"/>
      <c r="H9" s="551"/>
      <c r="I9" s="551"/>
      <c r="J9" s="551"/>
      <c r="K9" s="551"/>
      <c r="L9" s="551"/>
      <c r="M9" s="552"/>
    </row>
    <row r="10" spans="1:13" ht="15.75" customHeight="1" thickBot="1">
      <c r="A10" s="538" t="s">
        <v>6</v>
      </c>
      <c r="B10" s="538"/>
      <c r="C10" s="538"/>
      <c r="D10" s="539"/>
      <c r="E10" s="540" t="s">
        <v>209</v>
      </c>
      <c r="F10" s="541"/>
      <c r="G10" s="541"/>
      <c r="H10" s="541"/>
      <c r="I10" s="541"/>
      <c r="J10" s="541"/>
      <c r="K10" s="541"/>
      <c r="L10" s="541"/>
      <c r="M10" s="542"/>
    </row>
    <row r="11" spans="1:13" ht="15.75" customHeight="1" thickBot="1">
      <c r="A11" s="534" t="s">
        <v>179</v>
      </c>
      <c r="B11" s="543"/>
      <c r="C11" s="543"/>
      <c r="D11" s="535"/>
      <c r="E11" s="540" t="s">
        <v>205</v>
      </c>
      <c r="F11" s="544"/>
      <c r="G11" s="544"/>
      <c r="H11" s="544"/>
      <c r="I11" s="544"/>
      <c r="J11" s="544"/>
      <c r="K11" s="544"/>
      <c r="L11" s="544"/>
      <c r="M11" s="545"/>
    </row>
    <row r="12" spans="1:13" ht="15.75" customHeight="1" thickBot="1">
      <c r="A12" s="546"/>
      <c r="B12" s="547"/>
      <c r="C12" s="547"/>
      <c r="D12" s="548"/>
      <c r="E12" s="548"/>
      <c r="F12" s="548"/>
      <c r="G12" s="548"/>
      <c r="H12" s="548"/>
      <c r="I12" s="548"/>
      <c r="J12" s="549"/>
      <c r="K12" s="549"/>
      <c r="L12" s="549"/>
      <c r="M12" s="548"/>
    </row>
    <row r="13" spans="1:13" ht="76.5" customHeight="1" thickBot="1">
      <c r="A13" s="91" t="s">
        <v>99</v>
      </c>
      <c r="B13" s="92" t="s">
        <v>180</v>
      </c>
      <c r="C13" s="91" t="s">
        <v>181</v>
      </c>
      <c r="D13" s="93" t="s">
        <v>100</v>
      </c>
      <c r="E13" s="94" t="s">
        <v>182</v>
      </c>
      <c r="F13" s="95" t="s">
        <v>183</v>
      </c>
      <c r="G13" s="96" t="s">
        <v>184</v>
      </c>
      <c r="H13" s="95" t="s">
        <v>185</v>
      </c>
      <c r="I13" s="91" t="s">
        <v>186</v>
      </c>
      <c r="J13" s="95" t="s">
        <v>187</v>
      </c>
      <c r="K13" s="97" t="s">
        <v>188</v>
      </c>
      <c r="L13" s="95" t="s">
        <v>189</v>
      </c>
      <c r="M13" s="98" t="s">
        <v>190</v>
      </c>
    </row>
    <row r="14" spans="1:13" ht="30">
      <c r="A14" s="203" t="s">
        <v>269</v>
      </c>
      <c r="B14" s="203" t="s">
        <v>192</v>
      </c>
      <c r="C14" s="203" t="s">
        <v>247</v>
      </c>
      <c r="D14" s="279" t="s">
        <v>191</v>
      </c>
      <c r="E14" s="279">
        <f>F14*G14</f>
        <v>3200</v>
      </c>
      <c r="F14" s="279">
        <v>16</v>
      </c>
      <c r="G14" s="279">
        <v>200</v>
      </c>
      <c r="H14" s="279">
        <v>500</v>
      </c>
      <c r="I14" s="279">
        <v>180</v>
      </c>
      <c r="J14" s="279"/>
      <c r="K14" s="279"/>
      <c r="L14" s="279"/>
      <c r="M14" s="280">
        <f>E14+H14+I14+L14+J14+K14</f>
        <v>3880</v>
      </c>
    </row>
    <row r="15" spans="1:13" ht="15.75" thickBot="1">
      <c r="A15" s="212" t="s">
        <v>193</v>
      </c>
      <c r="B15" s="277" t="s">
        <v>194</v>
      </c>
      <c r="C15" s="211" t="s">
        <v>194</v>
      </c>
      <c r="D15" s="204" t="s">
        <v>194</v>
      </c>
      <c r="E15" s="205" t="s">
        <v>194</v>
      </c>
      <c r="F15" s="108" t="s">
        <v>194</v>
      </c>
      <c r="G15" s="109" t="s">
        <v>194</v>
      </c>
      <c r="H15" s="206" t="s">
        <v>194</v>
      </c>
      <c r="I15" s="206" t="s">
        <v>194</v>
      </c>
      <c r="J15" s="207"/>
      <c r="K15" s="208"/>
      <c r="L15" s="209">
        <v>215</v>
      </c>
      <c r="M15" s="210">
        <f>J15+L15</f>
        <v>215</v>
      </c>
    </row>
    <row r="16" spans="1:13" ht="15" thickBot="1">
      <c r="A16" s="264" t="s">
        <v>149</v>
      </c>
      <c r="B16" s="266"/>
      <c r="C16" s="266"/>
      <c r="D16" s="265"/>
      <c r="E16" s="272">
        <f>SUM(E14:E15)</f>
        <v>3200</v>
      </c>
      <c r="F16" s="267"/>
      <c r="G16" s="276"/>
      <c r="H16" s="273">
        <f aca="true" t="shared" si="0" ref="H16:M16">SUM(H14:H15)</f>
        <v>500</v>
      </c>
      <c r="I16" s="274">
        <f t="shared" si="0"/>
        <v>180</v>
      </c>
      <c r="J16" s="271">
        <f t="shared" si="0"/>
        <v>0</v>
      </c>
      <c r="K16" s="270">
        <f t="shared" si="0"/>
        <v>0</v>
      </c>
      <c r="L16" s="275">
        <f t="shared" si="0"/>
        <v>215</v>
      </c>
      <c r="M16" s="213">
        <f t="shared" si="0"/>
        <v>4095</v>
      </c>
    </row>
    <row r="17" spans="1:13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5">
      <c r="A18" s="104" t="s">
        <v>195</v>
      </c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5"/>
    </row>
    <row r="19" spans="1:13" ht="15">
      <c r="A19" s="104" t="s">
        <v>59</v>
      </c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5"/>
    </row>
    <row r="20" spans="1:13" ht="15.75" thickBot="1">
      <c r="A20" s="105"/>
      <c r="B20" s="105"/>
      <c r="C20" s="105"/>
      <c r="D20" s="105"/>
      <c r="E20" s="105"/>
      <c r="F20" s="105"/>
      <c r="G20" s="106"/>
      <c r="H20" s="106"/>
      <c r="M20" s="105"/>
    </row>
    <row r="21" spans="1:13" ht="15.75" thickBot="1">
      <c r="A21" s="107" t="s">
        <v>196</v>
      </c>
      <c r="B21" s="531"/>
      <c r="C21" s="532"/>
      <c r="D21" s="533"/>
      <c r="E21" s="105"/>
      <c r="I21" s="534" t="s">
        <v>66</v>
      </c>
      <c r="J21" s="535"/>
      <c r="K21" s="536"/>
      <c r="L21" s="537"/>
      <c r="M21" s="103"/>
    </row>
    <row r="22" spans="1:13" ht="15">
      <c r="A22" s="105"/>
      <c r="B22" s="105"/>
      <c r="C22" s="105"/>
      <c r="D22" s="105"/>
      <c r="E22" s="105"/>
      <c r="F22" s="105"/>
      <c r="G22" s="106"/>
      <c r="H22" s="106"/>
      <c r="I22" s="105"/>
      <c r="J22" s="105"/>
      <c r="K22" s="105"/>
      <c r="L22" s="105"/>
      <c r="M22" s="105"/>
    </row>
    <row r="23" spans="1:13" ht="15">
      <c r="A23" s="33" t="s">
        <v>68</v>
      </c>
      <c r="B23" s="33"/>
      <c r="C23" s="33"/>
      <c r="D23" s="105"/>
      <c r="E23" s="105"/>
      <c r="F23" s="105"/>
      <c r="G23" s="106"/>
      <c r="H23" s="106"/>
      <c r="I23" s="105"/>
      <c r="J23" s="105"/>
      <c r="K23" s="105"/>
      <c r="L23" s="105"/>
      <c r="M23" s="105"/>
    </row>
  </sheetData>
  <sheetProtection/>
  <mergeCells count="19">
    <mergeCell ref="A1:M1"/>
    <mergeCell ref="A2:M2"/>
    <mergeCell ref="A5:M5"/>
    <mergeCell ref="N5:P5"/>
    <mergeCell ref="A6:M6"/>
    <mergeCell ref="A8:D8"/>
    <mergeCell ref="E8:M8"/>
    <mergeCell ref="A9:D9"/>
    <mergeCell ref="E9:M9"/>
    <mergeCell ref="A7:D7"/>
    <mergeCell ref="E7:M7"/>
    <mergeCell ref="B21:D21"/>
    <mergeCell ref="I21:J21"/>
    <mergeCell ref="K21:L21"/>
    <mergeCell ref="A10:D10"/>
    <mergeCell ref="E10:M10"/>
    <mergeCell ref="A11:D11"/>
    <mergeCell ref="E11:M11"/>
    <mergeCell ref="A12:M12"/>
  </mergeCells>
  <printOptions/>
  <pageMargins left="0.7" right="0.7" top="0.787401575" bottom="0.787401575" header="0.3" footer="0.3"/>
  <pageSetup horizontalDpi="600" verticalDpi="600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1">
      <selection activeCell="G25" sqref="G25"/>
    </sheetView>
  </sheetViews>
  <sheetFormatPr defaultColWidth="9.140625" defaultRowHeight="15"/>
  <cols>
    <col min="1" max="1" width="29.8515625" style="90" customWidth="1"/>
    <col min="2" max="2" width="16.7109375" style="90" customWidth="1"/>
    <col min="3" max="3" width="17.421875" style="90" customWidth="1"/>
    <col min="4" max="4" width="13.7109375" style="90" customWidth="1"/>
    <col min="5" max="5" width="20.7109375" style="90" customWidth="1"/>
    <col min="6" max="6" width="12.28125" style="90" customWidth="1"/>
    <col min="7" max="7" width="14.7109375" style="90" customWidth="1"/>
    <col min="8" max="8" width="17.7109375" style="90" customWidth="1"/>
    <col min="9" max="9" width="14.7109375" style="90" customWidth="1"/>
    <col min="10" max="10" width="10.7109375" style="90" customWidth="1"/>
    <col min="11" max="11" width="17.7109375" style="90" customWidth="1"/>
    <col min="12" max="12" width="10.7109375" style="90" customWidth="1"/>
    <col min="13" max="13" width="15.7109375" style="90" customWidth="1"/>
    <col min="14" max="16384" width="9.140625" style="90" customWidth="1"/>
  </cols>
  <sheetData>
    <row r="1" spans="1:13" ht="15.75" customHeight="1">
      <c r="A1" s="553" t="s">
        <v>176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</row>
    <row r="2" spans="1:13" ht="105" customHeight="1">
      <c r="A2" s="554"/>
      <c r="B2" s="554"/>
      <c r="C2" s="554"/>
      <c r="D2" s="555"/>
      <c r="E2" s="555"/>
      <c r="F2" s="555"/>
      <c r="G2" s="555"/>
      <c r="H2" s="555"/>
      <c r="I2" s="555"/>
      <c r="J2" s="555"/>
      <c r="K2" s="555"/>
      <c r="L2" s="555"/>
      <c r="M2" s="555"/>
    </row>
    <row r="3" spans="1:13" ht="31.5" customHeight="1">
      <c r="A3" s="195"/>
      <c r="B3" s="195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2.5" customHeight="1">
      <c r="A4" s="195"/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6" ht="15.75" customHeight="1">
      <c r="A5" s="556"/>
      <c r="B5" s="556"/>
      <c r="C5" s="556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8"/>
      <c r="O5" s="558"/>
      <c r="P5" s="558"/>
    </row>
    <row r="6" spans="1:13" ht="18" customHeight="1" thickBot="1">
      <c r="A6" s="559" t="s">
        <v>177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</row>
    <row r="7" spans="1:13" ht="15.75" customHeight="1" thickBot="1">
      <c r="A7" s="534" t="s">
        <v>3</v>
      </c>
      <c r="B7" s="543"/>
      <c r="C7" s="543"/>
      <c r="D7" s="535"/>
      <c r="E7" s="550"/>
      <c r="F7" s="551"/>
      <c r="G7" s="551"/>
      <c r="H7" s="551"/>
      <c r="I7" s="551"/>
      <c r="J7" s="551"/>
      <c r="K7" s="551"/>
      <c r="L7" s="551"/>
      <c r="M7" s="552"/>
    </row>
    <row r="8" spans="1:13" ht="15.75" customHeight="1" thickBot="1">
      <c r="A8" s="534" t="s">
        <v>4</v>
      </c>
      <c r="B8" s="543"/>
      <c r="C8" s="543"/>
      <c r="D8" s="535"/>
      <c r="E8" s="550"/>
      <c r="F8" s="551"/>
      <c r="G8" s="551"/>
      <c r="H8" s="551"/>
      <c r="I8" s="551"/>
      <c r="J8" s="551"/>
      <c r="K8" s="551"/>
      <c r="L8" s="551"/>
      <c r="M8" s="552"/>
    </row>
    <row r="9" spans="1:13" ht="15.75" customHeight="1" thickBot="1">
      <c r="A9" s="534" t="s">
        <v>178</v>
      </c>
      <c r="B9" s="543"/>
      <c r="C9" s="543"/>
      <c r="D9" s="535"/>
      <c r="E9" s="550"/>
      <c r="F9" s="551"/>
      <c r="G9" s="551"/>
      <c r="H9" s="551"/>
      <c r="I9" s="551"/>
      <c r="J9" s="551"/>
      <c r="K9" s="551"/>
      <c r="L9" s="551"/>
      <c r="M9" s="552"/>
    </row>
    <row r="10" spans="1:13" ht="15.75" customHeight="1" thickBot="1">
      <c r="A10" s="538" t="s">
        <v>6</v>
      </c>
      <c r="B10" s="538"/>
      <c r="C10" s="538"/>
      <c r="D10" s="539"/>
      <c r="E10" s="540" t="s">
        <v>209</v>
      </c>
      <c r="F10" s="541"/>
      <c r="G10" s="541"/>
      <c r="H10" s="541"/>
      <c r="I10" s="541"/>
      <c r="J10" s="541"/>
      <c r="K10" s="541"/>
      <c r="L10" s="541"/>
      <c r="M10" s="542"/>
    </row>
    <row r="11" spans="1:13" ht="15.75" customHeight="1" thickBot="1">
      <c r="A11" s="534" t="s">
        <v>179</v>
      </c>
      <c r="B11" s="543"/>
      <c r="C11" s="543"/>
      <c r="D11" s="535"/>
      <c r="E11" s="540" t="s">
        <v>210</v>
      </c>
      <c r="F11" s="544"/>
      <c r="G11" s="544"/>
      <c r="H11" s="544"/>
      <c r="I11" s="544"/>
      <c r="J11" s="544"/>
      <c r="K11" s="544"/>
      <c r="L11" s="544"/>
      <c r="M11" s="545"/>
    </row>
    <row r="12" spans="1:13" ht="15.75" customHeight="1" thickBot="1">
      <c r="A12" s="546"/>
      <c r="B12" s="547"/>
      <c r="C12" s="547"/>
      <c r="D12" s="548"/>
      <c r="E12" s="548"/>
      <c r="F12" s="548"/>
      <c r="G12" s="548"/>
      <c r="H12" s="548"/>
      <c r="I12" s="548"/>
      <c r="J12" s="549"/>
      <c r="K12" s="549"/>
      <c r="L12" s="549"/>
      <c r="M12" s="548"/>
    </row>
    <row r="13" spans="1:13" ht="76.5" customHeight="1" thickBot="1">
      <c r="A13" s="91" t="s">
        <v>99</v>
      </c>
      <c r="B13" s="92" t="s">
        <v>180</v>
      </c>
      <c r="C13" s="91" t="s">
        <v>181</v>
      </c>
      <c r="D13" s="93" t="s">
        <v>100</v>
      </c>
      <c r="E13" s="94" t="s">
        <v>182</v>
      </c>
      <c r="F13" s="95" t="s">
        <v>183</v>
      </c>
      <c r="G13" s="96" t="s">
        <v>184</v>
      </c>
      <c r="H13" s="95" t="s">
        <v>185</v>
      </c>
      <c r="I13" s="91" t="s">
        <v>186</v>
      </c>
      <c r="J13" s="95" t="s">
        <v>187</v>
      </c>
      <c r="K13" s="97" t="s">
        <v>188</v>
      </c>
      <c r="L13" s="95" t="s">
        <v>189</v>
      </c>
      <c r="M13" s="98" t="s">
        <v>190</v>
      </c>
    </row>
    <row r="14" spans="1:13" ht="28.5">
      <c r="A14" s="282" t="s">
        <v>270</v>
      </c>
      <c r="B14" s="282" t="s">
        <v>212</v>
      </c>
      <c r="C14" s="282" t="s">
        <v>250</v>
      </c>
      <c r="D14" s="285" t="s">
        <v>213</v>
      </c>
      <c r="E14" s="286">
        <v>5000</v>
      </c>
      <c r="F14" s="289">
        <v>44</v>
      </c>
      <c r="G14" s="288">
        <f>SUM(E14/F14)</f>
        <v>113.63636363636364</v>
      </c>
      <c r="H14" s="288">
        <f>SUM(E14*0.25)</f>
        <v>1250</v>
      </c>
      <c r="I14" s="288">
        <f>SUM(E14*0.09)</f>
        <v>450</v>
      </c>
      <c r="J14" s="288"/>
      <c r="K14" s="288"/>
      <c r="L14" s="288"/>
      <c r="M14" s="288">
        <f>E14+H14+I14+L14+J14+K14</f>
        <v>6700</v>
      </c>
    </row>
    <row r="15" spans="1:13" ht="15.75" thickBot="1">
      <c r="A15" s="281" t="s">
        <v>193</v>
      </c>
      <c r="B15" s="283" t="s">
        <v>194</v>
      </c>
      <c r="C15" s="284" t="s">
        <v>194</v>
      </c>
      <c r="D15" s="283" t="s">
        <v>194</v>
      </c>
      <c r="E15" s="278" t="s">
        <v>194</v>
      </c>
      <c r="F15" s="290" t="s">
        <v>194</v>
      </c>
      <c r="G15" s="287" t="s">
        <v>194</v>
      </c>
      <c r="H15" s="99" t="s">
        <v>194</v>
      </c>
      <c r="I15" s="99" t="s">
        <v>194</v>
      </c>
      <c r="J15" s="100"/>
      <c r="K15" s="101"/>
      <c r="L15" s="102" t="s">
        <v>211</v>
      </c>
      <c r="M15" s="261"/>
    </row>
    <row r="16" spans="1:13" ht="15" thickBot="1">
      <c r="A16" s="264" t="s">
        <v>149</v>
      </c>
      <c r="B16" s="266"/>
      <c r="C16" s="266"/>
      <c r="D16" s="265"/>
      <c r="E16" s="199">
        <f>SUM(E14:E15)</f>
        <v>5000</v>
      </c>
      <c r="F16" s="267"/>
      <c r="G16" s="268"/>
      <c r="H16" s="262">
        <f aca="true" t="shared" si="0" ref="H16:M16">SUM(H14:H15)</f>
        <v>1250</v>
      </c>
      <c r="I16" s="263">
        <f t="shared" si="0"/>
        <v>450</v>
      </c>
      <c r="J16" s="269">
        <f t="shared" si="0"/>
        <v>0</v>
      </c>
      <c r="K16" s="270">
        <f t="shared" si="0"/>
        <v>0</v>
      </c>
      <c r="L16" s="271">
        <f t="shared" si="0"/>
        <v>0</v>
      </c>
      <c r="M16" s="199">
        <f t="shared" si="0"/>
        <v>6700</v>
      </c>
    </row>
    <row r="17" spans="1:13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5">
      <c r="A18" s="104" t="s">
        <v>195</v>
      </c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5"/>
    </row>
    <row r="19" spans="1:13" ht="15">
      <c r="A19" s="104" t="s">
        <v>59</v>
      </c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5"/>
    </row>
    <row r="20" spans="1:13" ht="15.75" thickBot="1">
      <c r="A20" s="105"/>
      <c r="B20" s="105"/>
      <c r="C20" s="105"/>
      <c r="D20" s="105"/>
      <c r="E20" s="105"/>
      <c r="F20" s="105"/>
      <c r="G20" s="106"/>
      <c r="H20" s="106"/>
      <c r="M20" s="105"/>
    </row>
    <row r="21" spans="1:13" ht="15.75" thickBot="1">
      <c r="A21" s="107" t="s">
        <v>196</v>
      </c>
      <c r="B21" s="531"/>
      <c r="C21" s="532"/>
      <c r="D21" s="533"/>
      <c r="E21" s="105"/>
      <c r="I21" s="534" t="s">
        <v>66</v>
      </c>
      <c r="J21" s="535"/>
      <c r="K21" s="536"/>
      <c r="L21" s="537"/>
      <c r="M21" s="103"/>
    </row>
    <row r="22" spans="1:13" ht="15">
      <c r="A22" s="105"/>
      <c r="B22" s="105"/>
      <c r="C22" s="105"/>
      <c r="D22" s="105"/>
      <c r="E22" s="105"/>
      <c r="F22" s="105"/>
      <c r="G22" s="106"/>
      <c r="H22" s="106"/>
      <c r="I22" s="105"/>
      <c r="J22" s="105"/>
      <c r="K22" s="105"/>
      <c r="L22" s="105"/>
      <c r="M22" s="105"/>
    </row>
    <row r="23" spans="1:13" ht="15">
      <c r="A23" s="33" t="s">
        <v>68</v>
      </c>
      <c r="B23" s="33"/>
      <c r="C23" s="33"/>
      <c r="D23" s="105"/>
      <c r="E23" s="105"/>
      <c r="F23" s="105"/>
      <c r="G23" s="106"/>
      <c r="H23" s="106"/>
      <c r="I23" s="105"/>
      <c r="J23" s="105"/>
      <c r="K23" s="105"/>
      <c r="L23" s="105"/>
      <c r="M23" s="105"/>
    </row>
  </sheetData>
  <sheetProtection/>
  <mergeCells count="19">
    <mergeCell ref="A1:M1"/>
    <mergeCell ref="A2:M2"/>
    <mergeCell ref="A5:M5"/>
    <mergeCell ref="N5:P5"/>
    <mergeCell ref="A6:M6"/>
    <mergeCell ref="A8:D8"/>
    <mergeCell ref="E8:M8"/>
    <mergeCell ref="A9:D9"/>
    <mergeCell ref="E9:M9"/>
    <mergeCell ref="A7:D7"/>
    <mergeCell ref="E7:M7"/>
    <mergeCell ref="B21:D21"/>
    <mergeCell ref="I21:J21"/>
    <mergeCell ref="K21:L21"/>
    <mergeCell ref="A10:D10"/>
    <mergeCell ref="E10:M10"/>
    <mergeCell ref="A11:D11"/>
    <mergeCell ref="E11:M11"/>
    <mergeCell ref="A12:M12"/>
  </mergeCells>
  <printOptions/>
  <pageMargins left="0.7" right="0.7" top="0.787401575" bottom="0.787401575" header="0.3" footer="0.3"/>
  <pageSetup horizontalDpi="600" verticalDpi="600" orientation="landscape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722</dc:creator>
  <cp:keywords/>
  <dc:description/>
  <cp:lastModifiedBy>Petra Hnátová</cp:lastModifiedBy>
  <cp:lastPrinted>2011-01-26T07:38:11Z</cp:lastPrinted>
  <dcterms:created xsi:type="dcterms:W3CDTF">2011-01-20T07:10:44Z</dcterms:created>
  <dcterms:modified xsi:type="dcterms:W3CDTF">2011-09-05T06:13:28Z</dcterms:modified>
  <cp:category/>
  <cp:version/>
  <cp:contentType/>
  <cp:contentStatus/>
</cp:coreProperties>
</file>