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firstSheet="4" activeTab="4"/>
  </bookViews>
  <sheets>
    <sheet name="Normativní rozpočet 2011" sheetId="1" r:id="rId1"/>
    <sheet name="Úprava po dohadovačkách 33 353" sheetId="2" r:id="rId2"/>
    <sheet name="rozp.opatření" sheetId="3" r:id="rId3"/>
    <sheet name="Úprava po dohadovačkách33 353oP" sheetId="4" r:id="rId4"/>
    <sheet name="tab 1 - ÚZ 33353, 33015" sheetId="5" r:id="rId5"/>
  </sheets>
  <definedNames>
    <definedName name="_xlnm.Print_Titles" localSheetId="4">'tab 1 - ÚZ 33353, 33015'!$A:$D,'tab 1 - ÚZ 33353, 33015'!$1:$3</definedName>
    <definedName name="Z_06991B51_2840_451A_B000_118F2E8A221F_.wvu.FilterData" localSheetId="0" hidden="1">'Normativní rozpočet 2011'!#REF!</definedName>
    <definedName name="Z_06991B51_2840_451A_B000_118F2E8A221F_.wvu.FilterData" localSheetId="4" hidden="1">'tab 1 - ÚZ 33353, 33015'!#REF!</definedName>
    <definedName name="Z_06991B51_2840_451A_B000_118F2E8A221F_.wvu.FilterData" localSheetId="1" hidden="1">'Úprava po dohadovačkách 33 353'!#REF!</definedName>
    <definedName name="Z_06991B51_2840_451A_B000_118F2E8A221F_.wvu.FilterData" localSheetId="3" hidden="1">'Úprava po dohadovačkách33 353oP'!#REF!</definedName>
    <definedName name="Z_110D1EE1_BCBD_495F_912C_014DF536DED0_.wvu.FilterData" localSheetId="4" hidden="1">'tab 1 - ÚZ 33353, 33015'!$A$3:$D$97</definedName>
    <definedName name="Z_1357CA09_8FD1_494E_9653_6C0256E3A25D_.wvu.PrintTitles" localSheetId="0" hidden="1">'Normativní rozpočet 2011'!$A:$D,'Normativní rozpočet 2011'!$1:$2</definedName>
    <definedName name="Z_1357CA09_8FD1_494E_9653_6C0256E3A25D_.wvu.PrintTitles" localSheetId="4" hidden="1">'tab 1 - ÚZ 33353, 33015'!$A:$D,'tab 1 - ÚZ 33353, 33015'!$2:$3</definedName>
    <definedName name="Z_1357CA09_8FD1_494E_9653_6C0256E3A25D_.wvu.PrintTitles" localSheetId="1" hidden="1">'Úprava po dohadovačkách 33 353'!$A:$D,'Úprava po dohadovačkách 33 353'!$1:$2</definedName>
    <definedName name="Z_1357CA09_8FD1_494E_9653_6C0256E3A25D_.wvu.PrintTitles" localSheetId="3" hidden="1">'Úprava po dohadovačkách33 353oP'!$A:$D,'Úprava po dohadovačkách33 353oP'!$1:$2</definedName>
    <definedName name="Z_174A95A3_BC78_4FC3_A89C_09DB1EB74CF4_.wvu.PrintTitles" localSheetId="0" hidden="1">'Normativní rozpočet 2011'!$1:$2</definedName>
    <definedName name="Z_174A95A3_BC78_4FC3_A89C_09DB1EB74CF4_.wvu.PrintTitles" localSheetId="4" hidden="1">'tab 1 - ÚZ 33353, 33015'!$2:$3</definedName>
    <definedName name="Z_174A95A3_BC78_4FC3_A89C_09DB1EB74CF4_.wvu.PrintTitles" localSheetId="1" hidden="1">'Úprava po dohadovačkách 33 353'!$1:$2</definedName>
    <definedName name="Z_174A95A3_BC78_4FC3_A89C_09DB1EB74CF4_.wvu.PrintTitles" localSheetId="3" hidden="1">'Úprava po dohadovačkách33 353oP'!$1:$2</definedName>
    <definedName name="Z_1D58095C_D984_47E8_8288_2C7E9E4359FF_.wvu.FilterData" localSheetId="4" hidden="1">'tab 1 - ÚZ 33353, 33015'!$A$3:$D$97</definedName>
    <definedName name="Z_2A1A9C5E_C780_431F_86F7_922DA566D0CD_.wvu.PrintTitles" localSheetId="0" hidden="1">'Normativní rozpočet 2011'!$1:$2</definedName>
    <definedName name="Z_2A1A9C5E_C780_431F_86F7_922DA566D0CD_.wvu.PrintTitles" localSheetId="4" hidden="1">'tab 1 - ÚZ 33353, 33015'!$2:$3</definedName>
    <definedName name="Z_2A1A9C5E_C780_431F_86F7_922DA566D0CD_.wvu.PrintTitles" localSheetId="1" hidden="1">'Úprava po dohadovačkách 33 353'!$1:$2</definedName>
    <definedName name="Z_2A1A9C5E_C780_431F_86F7_922DA566D0CD_.wvu.PrintTitles" localSheetId="3" hidden="1">'Úprava po dohadovačkách33 353oP'!$1:$2</definedName>
    <definedName name="Z_34545197_AB8B_44D5_AD8C_D4A2433EB610_.wvu.Cols" localSheetId="0" hidden="1">'Normativní rozpočet 2011'!#REF!</definedName>
    <definedName name="Z_34545197_AB8B_44D5_AD8C_D4A2433EB610_.wvu.Cols" localSheetId="4" hidden="1">'tab 1 - ÚZ 33353, 33015'!#REF!</definedName>
    <definedName name="Z_34545197_AB8B_44D5_AD8C_D4A2433EB610_.wvu.Cols" localSheetId="1" hidden="1">'Úprava po dohadovačkách 33 353'!#REF!</definedName>
    <definedName name="Z_34545197_AB8B_44D5_AD8C_D4A2433EB610_.wvu.Cols" localSheetId="3" hidden="1">'Úprava po dohadovačkách33 353oP'!#REF!</definedName>
    <definedName name="Z_34545197_AB8B_44D5_AD8C_D4A2433EB610_.wvu.PrintTitles" localSheetId="0" hidden="1">'Normativní rozpočet 2011'!$A:$D,'Normativní rozpočet 2011'!$1:$2</definedName>
    <definedName name="Z_34545197_AB8B_44D5_AD8C_D4A2433EB610_.wvu.PrintTitles" localSheetId="4" hidden="1">'tab 1 - ÚZ 33353, 33015'!$A:$D,'tab 1 - ÚZ 33353, 33015'!$2:$3</definedName>
    <definedName name="Z_34545197_AB8B_44D5_AD8C_D4A2433EB610_.wvu.PrintTitles" localSheetId="1" hidden="1">'Úprava po dohadovačkách 33 353'!$A:$D,'Úprava po dohadovačkách 33 353'!$1:$2</definedName>
    <definedName name="Z_34545197_AB8B_44D5_AD8C_D4A2433EB610_.wvu.PrintTitles" localSheetId="3" hidden="1">'Úprava po dohadovačkách33 353oP'!$A:$D,'Úprava po dohadovačkách33 353oP'!$1:$2</definedName>
    <definedName name="Z_35531C98_C336_48C5_9C7A_C6A1AE72FD71_.wvu.FilterData" localSheetId="4" hidden="1">'tab 1 - ÚZ 33353, 33015'!$A$3:$D$97</definedName>
    <definedName name="Z_3D6D76C6_8C7B_42D2_9BB5_193739E46237_.wvu.FilterData" localSheetId="4" hidden="1">'tab 1 - ÚZ 33353, 33015'!$A$3:$D$97</definedName>
    <definedName name="Z_4B439822_105F_4C77_A2B3_82E7A4ABBBB6_.wvu.PrintTitles" localSheetId="0" hidden="1">'Normativní rozpočet 2011'!$1:$2</definedName>
    <definedName name="Z_4B439822_105F_4C77_A2B3_82E7A4ABBBB6_.wvu.PrintTitles" localSheetId="4" hidden="1">'tab 1 - ÚZ 33353, 33015'!$2:$3</definedName>
    <definedName name="Z_4B439822_105F_4C77_A2B3_82E7A4ABBBB6_.wvu.PrintTitles" localSheetId="1" hidden="1">'Úprava po dohadovačkách 33 353'!$1:$2</definedName>
    <definedName name="Z_4B439822_105F_4C77_A2B3_82E7A4ABBBB6_.wvu.PrintTitles" localSheetId="3" hidden="1">'Úprava po dohadovačkách33 353oP'!$1:$2</definedName>
    <definedName name="Z_4B439822_105F_4C77_A2B3_82E7A4ABBBB6_.wvu.Rows" localSheetId="0" hidden="1">'Normativní rozpočet 2011'!$3:$33</definedName>
    <definedName name="Z_4B439822_105F_4C77_A2B3_82E7A4ABBBB6_.wvu.Rows" localSheetId="4" hidden="1">'tab 1 - ÚZ 33353, 33015'!$4:$34</definedName>
    <definedName name="Z_4B439822_105F_4C77_A2B3_82E7A4ABBBB6_.wvu.Rows" localSheetId="1" hidden="1">'Úprava po dohadovačkách 33 353'!$3:$33</definedName>
    <definedName name="Z_4B439822_105F_4C77_A2B3_82E7A4ABBBB6_.wvu.Rows" localSheetId="3" hidden="1">'Úprava po dohadovačkách33 353oP'!$3:$33</definedName>
    <definedName name="Z_4E72B629_B135_41A4_9A76_B0EA42FF1955_.wvu.FilterData" localSheetId="0" hidden="1">'Normativní rozpočet 2011'!#REF!</definedName>
    <definedName name="Z_4E72B629_B135_41A4_9A76_B0EA42FF1955_.wvu.FilterData" localSheetId="4" hidden="1">'tab 1 - ÚZ 33353, 33015'!#REF!</definedName>
    <definedName name="Z_4E72B629_B135_41A4_9A76_B0EA42FF1955_.wvu.FilterData" localSheetId="1" hidden="1">'Úprava po dohadovačkách 33 353'!#REF!</definedName>
    <definedName name="Z_4E72B629_B135_41A4_9A76_B0EA42FF1955_.wvu.FilterData" localSheetId="3" hidden="1">'Úprava po dohadovačkách33 353oP'!#REF!</definedName>
    <definedName name="Z_4EA5ABD4_08A3_47D6_8AC6_FEC9AA92CF8F_.wvu.FilterData" localSheetId="4" hidden="1">'tab 1 - ÚZ 33353, 33015'!$A$3:$D$97</definedName>
    <definedName name="Z_595BC03E_4405_430A_9616_98E62B833879_.wvu.PrintTitles" localSheetId="0" hidden="1">'Normativní rozpočet 2011'!$A:$D,'Normativní rozpočet 2011'!$1:$2</definedName>
    <definedName name="Z_595BC03E_4405_430A_9616_98E62B833879_.wvu.PrintTitles" localSheetId="4" hidden="1">'tab 1 - ÚZ 33353, 33015'!$A:$D,'tab 1 - ÚZ 33353, 33015'!$2:$3</definedName>
    <definedName name="Z_595BC03E_4405_430A_9616_98E62B833879_.wvu.PrintTitles" localSheetId="1" hidden="1">'Úprava po dohadovačkách 33 353'!$A:$D,'Úprava po dohadovačkách 33 353'!$1:$2</definedName>
    <definedName name="Z_595BC03E_4405_430A_9616_98E62B833879_.wvu.PrintTitles" localSheetId="3" hidden="1">'Úprava po dohadovačkách33 353oP'!$A:$D,'Úprava po dohadovačkách33 353oP'!$1:$2</definedName>
    <definedName name="Z_723B9C73_81E7_42FD_8A98_35365B6E9B15_.wvu.PrintTitles" localSheetId="0" hidden="1">'Normativní rozpočet 2011'!$1:$2</definedName>
    <definedName name="Z_723B9C73_81E7_42FD_8A98_35365B6E9B15_.wvu.PrintTitles" localSheetId="4" hidden="1">'tab 1 - ÚZ 33353, 33015'!$2:$3</definedName>
    <definedName name="Z_723B9C73_81E7_42FD_8A98_35365B6E9B15_.wvu.PrintTitles" localSheetId="1" hidden="1">'Úprava po dohadovačkách 33 353'!$1:$2</definedName>
    <definedName name="Z_723B9C73_81E7_42FD_8A98_35365B6E9B15_.wvu.PrintTitles" localSheetId="3" hidden="1">'Úprava po dohadovačkách33 353oP'!$1:$2</definedName>
    <definedName name="Z_7D670B6F_B2E7_43AB_9A3B_27EDD2166177_.wvu.FilterData" localSheetId="4" hidden="1">'tab 1 - ÚZ 33353, 33015'!$A$3:$D$97</definedName>
    <definedName name="Z_7F681FBB_AFC6_4410_885F_022131A52C6D_.wvu.PrintTitles" localSheetId="0" hidden="1">'Normativní rozpočet 2011'!$1:$2</definedName>
    <definedName name="Z_7F681FBB_AFC6_4410_885F_022131A52C6D_.wvu.PrintTitles" localSheetId="4" hidden="1">'tab 1 - ÚZ 33353, 33015'!$2:$3</definedName>
    <definedName name="Z_7F681FBB_AFC6_4410_885F_022131A52C6D_.wvu.PrintTitles" localSheetId="1" hidden="1">'Úprava po dohadovačkách 33 353'!$1:$2</definedName>
    <definedName name="Z_7F681FBB_AFC6_4410_885F_022131A52C6D_.wvu.PrintTitles" localSheetId="3" hidden="1">'Úprava po dohadovačkách33 353oP'!$1:$2</definedName>
    <definedName name="Z_81BB0CBF_E0F5_4723_81FE_FA2B4E680B78_.wvu.PrintTitles" localSheetId="0" hidden="1">'Normativní rozpočet 2011'!$2:$2</definedName>
    <definedName name="Z_81BB0CBF_E0F5_4723_81FE_FA2B4E680B78_.wvu.PrintTitles" localSheetId="4" hidden="1">'tab 1 - ÚZ 33353, 33015'!$3:$3</definedName>
    <definedName name="Z_81BB0CBF_E0F5_4723_81FE_FA2B4E680B78_.wvu.PrintTitles" localSheetId="1" hidden="1">'Úprava po dohadovačkách 33 353'!$2:$2</definedName>
    <definedName name="Z_81BB0CBF_E0F5_4723_81FE_FA2B4E680B78_.wvu.PrintTitles" localSheetId="3" hidden="1">'Úprava po dohadovačkách33 353oP'!$2:$2</definedName>
    <definedName name="Z_88651247_916D_4002_AF0E_0E878B811C76_.wvu.PrintTitles" localSheetId="0" hidden="1">'Normativní rozpočet 2011'!$1:$2</definedName>
    <definedName name="Z_88651247_916D_4002_AF0E_0E878B811C76_.wvu.PrintTitles" localSheetId="4" hidden="1">'tab 1 - ÚZ 33353, 33015'!$2:$3</definedName>
    <definedName name="Z_88651247_916D_4002_AF0E_0E878B811C76_.wvu.PrintTitles" localSheetId="1" hidden="1">'Úprava po dohadovačkách 33 353'!$1:$2</definedName>
    <definedName name="Z_88651247_916D_4002_AF0E_0E878B811C76_.wvu.PrintTitles" localSheetId="3" hidden="1">'Úprava po dohadovačkách33 353oP'!$1:$2</definedName>
    <definedName name="Z_8C1938A0_ACB1_4184_89AC_3B267BE3EB9F_.wvu.PrintTitles" localSheetId="0" hidden="1">'Normativní rozpočet 2011'!$A:$D,'Normativní rozpočet 2011'!$1:$2</definedName>
    <definedName name="Z_8C1938A0_ACB1_4184_89AC_3B267BE3EB9F_.wvu.PrintTitles" localSheetId="4" hidden="1">'tab 1 - ÚZ 33353, 33015'!$A:$D,'tab 1 - ÚZ 33353, 33015'!$2:$3</definedName>
    <definedName name="Z_8C1938A0_ACB1_4184_89AC_3B267BE3EB9F_.wvu.PrintTitles" localSheetId="1" hidden="1">'Úprava po dohadovačkách 33 353'!$A:$D,'Úprava po dohadovačkách 33 353'!$1:$2</definedName>
    <definedName name="Z_8C1938A0_ACB1_4184_89AC_3B267BE3EB9F_.wvu.PrintTitles" localSheetId="3" hidden="1">'Úprava po dohadovačkách33 353oP'!$A:$D,'Úprava po dohadovačkách33 353oP'!$1:$2</definedName>
    <definedName name="Z_8D505E1C_F7D4_4E7C_9761_9215A1F84F81_.wvu.PrintTitles" localSheetId="0" hidden="1">'Normativní rozpočet 2011'!$A:$D,'Normativní rozpočet 2011'!$1:$2</definedName>
    <definedName name="Z_8D505E1C_F7D4_4E7C_9761_9215A1F84F81_.wvu.PrintTitles" localSheetId="4" hidden="1">'tab 1 - ÚZ 33353, 33015'!$A:$D,'tab 1 - ÚZ 33353, 33015'!$2:$3</definedName>
    <definedName name="Z_8D505E1C_F7D4_4E7C_9761_9215A1F84F81_.wvu.PrintTitles" localSheetId="1" hidden="1">'Úprava po dohadovačkách 33 353'!$A:$D,'Úprava po dohadovačkách 33 353'!$1:$2</definedName>
    <definedName name="Z_8D505E1C_F7D4_4E7C_9761_9215A1F84F81_.wvu.PrintTitles" localSheetId="3" hidden="1">'Úprava po dohadovačkách33 353oP'!$A:$D,'Úprava po dohadovačkách33 353oP'!$1:$2</definedName>
    <definedName name="Z_95EAB320_C348_4D5E_923E_53ACEB94B3CB_.wvu.PrintTitles" localSheetId="0" hidden="1">'Normativní rozpočet 2011'!$A:$D,'Normativní rozpočet 2011'!$1:$2</definedName>
    <definedName name="Z_95EAB320_C348_4D5E_923E_53ACEB94B3CB_.wvu.PrintTitles" localSheetId="4" hidden="1">'tab 1 - ÚZ 33353, 33015'!$A:$D,'tab 1 - ÚZ 33353, 33015'!$2:$3</definedName>
    <definedName name="Z_95EAB320_C348_4D5E_923E_53ACEB94B3CB_.wvu.PrintTitles" localSheetId="1" hidden="1">'Úprava po dohadovačkách 33 353'!$A:$D,'Úprava po dohadovačkách 33 353'!$1:$2</definedName>
    <definedName name="Z_95EAB320_C348_4D5E_923E_53ACEB94B3CB_.wvu.PrintTitles" localSheetId="3" hidden="1">'Úprava po dohadovačkách33 353oP'!$A:$D,'Úprava po dohadovačkách33 353oP'!$1:$2</definedName>
    <definedName name="Z_96C5309F_BF97_422D_9FF6_5A8D04BADB1A_.wvu.PrintTitles" localSheetId="0" hidden="1">'Normativní rozpočet 2011'!$A:$D,'Normativní rozpočet 2011'!$1:$2</definedName>
    <definedName name="Z_96C5309F_BF97_422D_9FF6_5A8D04BADB1A_.wvu.PrintTitles" localSheetId="4" hidden="1">'tab 1 - ÚZ 33353, 33015'!$A:$D,'tab 1 - ÚZ 33353, 33015'!$2:$3</definedName>
    <definedName name="Z_96C5309F_BF97_422D_9FF6_5A8D04BADB1A_.wvu.PrintTitles" localSheetId="1" hidden="1">'Úprava po dohadovačkách 33 353'!$A:$D,'Úprava po dohadovačkách 33 353'!$1:$2</definedName>
    <definedName name="Z_96C5309F_BF97_422D_9FF6_5A8D04BADB1A_.wvu.PrintTitles" localSheetId="3" hidden="1">'Úprava po dohadovačkách33 353oP'!$A:$D,'Úprava po dohadovačkách33 353oP'!$1:$2</definedName>
    <definedName name="Z_98CCA443_1EF0_412A_A3FE_ED570DFED8AC_.wvu.FilterData" localSheetId="4" hidden="1">'tab 1 - ÚZ 33353, 33015'!$A$3:$D$97</definedName>
    <definedName name="Z_9E91C812_DBA8_4C07_988D_D24518B89DC1_.wvu.PrintTitles" localSheetId="0" hidden="1">'Normativní rozpočet 2011'!$A:$D,'Normativní rozpočet 2011'!$1:$2</definedName>
    <definedName name="Z_9E91C812_DBA8_4C07_988D_D24518B89DC1_.wvu.PrintTitles" localSheetId="4" hidden="1">'tab 1 - ÚZ 33353, 33015'!$A:$D,'tab 1 - ÚZ 33353, 33015'!$2:$3</definedName>
    <definedName name="Z_9E91C812_DBA8_4C07_988D_D24518B89DC1_.wvu.PrintTitles" localSheetId="1" hidden="1">'Úprava po dohadovačkách 33 353'!$A:$D,'Úprava po dohadovačkách 33 353'!$1:$2</definedName>
    <definedName name="Z_9E91C812_DBA8_4C07_988D_D24518B89DC1_.wvu.PrintTitles" localSheetId="3" hidden="1">'Úprava po dohadovačkách33 353oP'!$A:$D,'Úprava po dohadovačkách33 353oP'!$1:$2</definedName>
    <definedName name="Z_AB8225AB_E98A_4ABE_A85C_3054913685F8_.wvu.PrintTitles" localSheetId="0" hidden="1">'Normativní rozpočet 2011'!$1:$2</definedName>
    <definedName name="Z_AB8225AB_E98A_4ABE_A85C_3054913685F8_.wvu.PrintTitles" localSheetId="4" hidden="1">'tab 1 - ÚZ 33353, 33015'!$2:$3</definedName>
    <definedName name="Z_AB8225AB_E98A_4ABE_A85C_3054913685F8_.wvu.PrintTitles" localSheetId="1" hidden="1">'Úprava po dohadovačkách 33 353'!$1:$2</definedName>
    <definedName name="Z_AB8225AB_E98A_4ABE_A85C_3054913685F8_.wvu.PrintTitles" localSheetId="3" hidden="1">'Úprava po dohadovačkách33 353oP'!$1:$2</definedName>
    <definedName name="Z_C4401D37_F819_4105_9E69_5B32EEB1F879_.wvu.Cols" localSheetId="0" hidden="1">'Normativní rozpočet 2011'!#REF!</definedName>
    <definedName name="Z_C4401D37_F819_4105_9E69_5B32EEB1F879_.wvu.Cols" localSheetId="4" hidden="1">'tab 1 - ÚZ 33353, 33015'!#REF!</definedName>
    <definedName name="Z_C4401D37_F819_4105_9E69_5B32EEB1F879_.wvu.Cols" localSheetId="1" hidden="1">'Úprava po dohadovačkách 33 353'!#REF!</definedName>
    <definedName name="Z_C4401D37_F819_4105_9E69_5B32EEB1F879_.wvu.Cols" localSheetId="3" hidden="1">'Úprava po dohadovačkách33 353oP'!#REF!</definedName>
    <definedName name="Z_C4401D37_F819_4105_9E69_5B32EEB1F879_.wvu.PrintTitles" localSheetId="0" hidden="1">'Normativní rozpočet 2011'!$A:$D,'Normativní rozpočet 2011'!$1:$2</definedName>
    <definedName name="Z_C4401D37_F819_4105_9E69_5B32EEB1F879_.wvu.PrintTitles" localSheetId="4" hidden="1">'tab 1 - ÚZ 33353, 33015'!$A:$D,'tab 1 - ÚZ 33353, 33015'!$2:$3</definedName>
    <definedName name="Z_C4401D37_F819_4105_9E69_5B32EEB1F879_.wvu.PrintTitles" localSheetId="1" hidden="1">'Úprava po dohadovačkách 33 353'!$A:$D,'Úprava po dohadovačkách 33 353'!$1:$2</definedName>
    <definedName name="Z_C4401D37_F819_4105_9E69_5B32EEB1F879_.wvu.PrintTitles" localSheetId="3" hidden="1">'Úprava po dohadovačkách33 353oP'!$A:$D,'Úprava po dohadovačkách33 353oP'!$1:$2</definedName>
    <definedName name="Z_D7494CFD_A314_4F8A_9DD8_78F0C60401E3_.wvu.PrintTitles" localSheetId="0" hidden="1">'Normativní rozpočet 2011'!$A:$D,'Normativní rozpočet 2011'!$1:$2</definedName>
    <definedName name="Z_D7494CFD_A314_4F8A_9DD8_78F0C60401E3_.wvu.PrintTitles" localSheetId="4" hidden="1">'tab 1 - ÚZ 33353, 33015'!$A:$D,'tab 1 - ÚZ 33353, 33015'!$2:$3</definedName>
    <definedName name="Z_D7494CFD_A314_4F8A_9DD8_78F0C60401E3_.wvu.PrintTitles" localSheetId="1" hidden="1">'Úprava po dohadovačkách 33 353'!$A:$D,'Úprava po dohadovačkách 33 353'!$1:$2</definedName>
    <definedName name="Z_D7494CFD_A314_4F8A_9DD8_78F0C60401E3_.wvu.PrintTitles" localSheetId="3" hidden="1">'Úprava po dohadovačkách33 353oP'!$A:$D,'Úprava po dohadovačkách33 353oP'!$1:$2</definedName>
    <definedName name="Z_DE229845_4D3D_43A7_985B_05CEA9104622_.wvu.FilterData" localSheetId="4" hidden="1">'tab 1 - ÚZ 33353, 33015'!$A$3:$D$97</definedName>
    <definedName name="Z_E55E3F3D_B583_4C22_93C3_FBE6D2B6ABE7_.wvu.PrintTitles" localSheetId="0" hidden="1">'Normativní rozpočet 2011'!$A:$D,'Normativní rozpočet 2011'!$1:$2</definedName>
    <definedName name="Z_E55E3F3D_B583_4C22_93C3_FBE6D2B6ABE7_.wvu.PrintTitles" localSheetId="4" hidden="1">'tab 1 - ÚZ 33353, 33015'!$A:$D,'tab 1 - ÚZ 33353, 33015'!$2:$3</definedName>
    <definedName name="Z_E55E3F3D_B583_4C22_93C3_FBE6D2B6ABE7_.wvu.PrintTitles" localSheetId="1" hidden="1">'Úprava po dohadovačkách 33 353'!$A:$D,'Úprava po dohadovačkách 33 353'!$1:$2</definedName>
    <definedName name="Z_E55E3F3D_B583_4C22_93C3_FBE6D2B6ABE7_.wvu.PrintTitles" localSheetId="3" hidden="1">'Úprava po dohadovačkách33 353oP'!$A:$D,'Úprava po dohadovačkách33 353oP'!$1:$2</definedName>
    <definedName name="Z_E9E85C84_5BD5_11D7_A5C2_B622CBA17847_.wvu.Cols" localSheetId="0" hidden="1">'Normativní rozpočet 2011'!#REF!</definedName>
    <definedName name="Z_E9E85C84_5BD5_11D7_A5C2_B622CBA17847_.wvu.Cols" localSheetId="4" hidden="1">'tab 1 - ÚZ 33353, 33015'!#REF!</definedName>
    <definedName name="Z_E9E85C84_5BD5_11D7_A5C2_B622CBA17847_.wvu.Cols" localSheetId="1" hidden="1">'Úprava po dohadovačkách 33 353'!#REF!</definedName>
    <definedName name="Z_E9E85C84_5BD5_11D7_A5C2_B622CBA17847_.wvu.Cols" localSheetId="3" hidden="1">'Úprava po dohadovačkách33 353oP'!#REF!</definedName>
    <definedName name="Z_EB8D4C27_6934_4D87_8C6F_309D4636BC85_.wvu.PrintTitles" localSheetId="0" hidden="1">'Normativní rozpočet 2011'!$C:$D,'Normativní rozpočet 2011'!$1:$2</definedName>
    <definedName name="Z_EB8D4C27_6934_4D87_8C6F_309D4636BC85_.wvu.PrintTitles" localSheetId="4" hidden="1">'tab 1 - ÚZ 33353, 33015'!$C:$D,'tab 1 - ÚZ 33353, 33015'!$2:$3</definedName>
    <definedName name="Z_EB8D4C27_6934_4D87_8C6F_309D4636BC85_.wvu.PrintTitles" localSheetId="1" hidden="1">'Úprava po dohadovačkách 33 353'!$C:$D,'Úprava po dohadovačkách 33 353'!$1:$2</definedName>
    <definedName name="Z_EB8D4C27_6934_4D87_8C6F_309D4636BC85_.wvu.PrintTitles" localSheetId="3" hidden="1">'Úprava po dohadovačkách33 353oP'!$C:$D,'Úprava po dohadovačkách33 353oP'!$1:$2</definedName>
    <definedName name="Z_EDAFC543_3C73_4477_89C0_A479652AA86D_.wvu.Cols" localSheetId="4" hidden="1">'tab 1 - ÚZ 33353, 33015'!#REF!</definedName>
    <definedName name="Z_EDAFC543_3C73_4477_89C0_A479652AA86D_.wvu.FilterData" localSheetId="4" hidden="1">'tab 1 - ÚZ 33353, 33015'!$A$3:$D$97</definedName>
    <definedName name="Z_F58F937B_00D0_4520_8F19_EE3482035FBD_.wvu.PrintTitles" localSheetId="0" hidden="1">'Normativní rozpočet 2011'!$1:$2</definedName>
    <definedName name="Z_F58F937B_00D0_4520_8F19_EE3482035FBD_.wvu.PrintTitles" localSheetId="4" hidden="1">'tab 1 - ÚZ 33353, 33015'!$2:$3</definedName>
    <definedName name="Z_F58F937B_00D0_4520_8F19_EE3482035FBD_.wvu.PrintTitles" localSheetId="1" hidden="1">'Úprava po dohadovačkách 33 353'!$1:$2</definedName>
    <definedName name="Z_F58F937B_00D0_4520_8F19_EE3482035FBD_.wvu.PrintTitles" localSheetId="3" hidden="1">'Úprava po dohadovačkách33 353oP'!$1:$2</definedName>
    <definedName name="Z_FEF24998_15AF_4372_B528_E408CEE2171B_.wvu.FilterData" localSheetId="0" hidden="1">'Normativní rozpočet 2011'!#REF!</definedName>
    <definedName name="Z_FEF24998_15AF_4372_B528_E408CEE2171B_.wvu.FilterData" localSheetId="4" hidden="1">'tab 1 - ÚZ 33353, 33015'!#REF!</definedName>
    <definedName name="Z_FEF24998_15AF_4372_B528_E408CEE2171B_.wvu.FilterData" localSheetId="1" hidden="1">'Úprava po dohadovačkách 33 353'!#REF!</definedName>
    <definedName name="Z_FEF24998_15AF_4372_B528_E408CEE2171B_.wvu.FilterData" localSheetId="3" hidden="1">'Úprava po dohadovačkách33 353oP'!#REF!</definedName>
  </definedNames>
  <calcPr fullCalcOnLoad="1"/>
</workbook>
</file>

<file path=xl/comments2.xml><?xml version="1.0" encoding="utf-8"?>
<comments xmlns="http://schemas.openxmlformats.org/spreadsheetml/2006/main">
  <authors>
    <author>213</author>
    <author>387</author>
    <author>395</author>
  </authors>
  <commentList>
    <comment ref="AG5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závodní stravování (PŘEVOD Z PLATŮ DO ONIV)</t>
        </r>
      </text>
    </comment>
    <comment ref="T5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MD</t>
        </r>
      </text>
    </comment>
    <comment ref="T7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MD</t>
        </r>
      </text>
    </comment>
    <comment ref="U26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převod z OON ped. do platů neped.</t>
        </r>
      </text>
    </comment>
    <comment ref="T32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na MD
</t>
        </r>
      </text>
    </comment>
    <comment ref="Z35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dle dohod. řízení
</t>
        </r>
      </text>
    </comment>
    <comment ref="Z36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individ. žádost
</t>
        </r>
      </text>
    </comment>
    <comment ref="Z40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dle dohod. řízení
</t>
        </r>
      </text>
    </comment>
    <comment ref="Z45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dle individ. žádosti
</t>
        </r>
      </text>
    </comment>
    <comment ref="Z53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dle dohod řízení
</t>
        </r>
      </text>
    </comment>
    <comment ref="Z56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dle dohod. Řízení
</t>
        </r>
      </text>
    </comment>
    <comment ref="AA57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dle dohad. řízení
</t>
        </r>
      </text>
    </comment>
    <comment ref="Z58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individ. žádost
</t>
        </r>
      </text>
    </comment>
    <comment ref="AA62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z dohod. řízení
</t>
        </r>
      </text>
    </comment>
    <comment ref="AA41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individ. písemná žádost
</t>
        </r>
      </text>
    </comment>
    <comment ref="Z55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dle písemné žádosti
</t>
        </r>
      </text>
    </comment>
    <comment ref="AC80" authorId="2">
      <text>
        <r>
          <rPr>
            <b/>
            <sz val="8"/>
            <rFont val="Tahoma"/>
            <family val="2"/>
          </rPr>
          <t>395:</t>
        </r>
        <r>
          <rPr>
            <sz val="8"/>
            <rFont val="Tahoma"/>
            <family val="2"/>
          </rPr>
          <t xml:space="preserve">
na odstupné
</t>
        </r>
      </text>
    </comment>
    <comment ref="V5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převod do ONIV
</t>
        </r>
      </text>
    </comment>
  </commentList>
</comments>
</file>

<file path=xl/comments3.xml><?xml version="1.0" encoding="utf-8"?>
<comments xmlns="http://schemas.openxmlformats.org/spreadsheetml/2006/main">
  <authors>
    <author>213</author>
    <author>387</author>
    <author>395</author>
  </authors>
  <commentList>
    <comment ref="S5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MD</t>
        </r>
      </text>
    </comment>
    <comment ref="U5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převod do ONIV
</t>
        </r>
      </text>
    </comment>
    <comment ref="AF5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závodní stravování (PŘEVOD Z PLATŮ DO ONIV)</t>
        </r>
      </text>
    </comment>
    <comment ref="S7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MD</t>
        </r>
      </text>
    </comment>
    <comment ref="T26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převod z OON ped. do platů neped.</t>
        </r>
      </text>
    </comment>
    <comment ref="S32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na MD
</t>
        </r>
      </text>
    </comment>
    <comment ref="Y35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dle dohod. řízení
</t>
        </r>
      </text>
    </comment>
    <comment ref="Y36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individ. žádost
</t>
        </r>
      </text>
    </comment>
    <comment ref="Y40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dle dohod. řízení
</t>
        </r>
      </text>
    </comment>
    <comment ref="Z41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individ. písemná žádost
</t>
        </r>
      </text>
    </comment>
    <comment ref="Y45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dle individ. žádosti
</t>
        </r>
      </text>
    </comment>
    <comment ref="U51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dodatečně-nechtějí úpravu žádnou
</t>
        </r>
      </text>
    </comment>
    <comment ref="Y53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dle dohod řízení
</t>
        </r>
      </text>
    </comment>
    <comment ref="Y55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dle písemné žádosti
</t>
        </r>
      </text>
    </comment>
    <comment ref="Y56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dle dohod. Řízení
</t>
        </r>
      </text>
    </comment>
    <comment ref="U57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NECHTĚJÍ ŽÁDNOU ÚPRAVU
</t>
        </r>
      </text>
    </comment>
    <comment ref="Z57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dle dohad. řízení
</t>
        </r>
      </text>
    </comment>
    <comment ref="Y58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individ. žádost
</t>
        </r>
      </text>
    </comment>
    <comment ref="Z62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z dohod. řízení
</t>
        </r>
      </text>
    </comment>
    <comment ref="AB80" authorId="2">
      <text>
        <r>
          <rPr>
            <b/>
            <sz val="8"/>
            <rFont val="Tahoma"/>
            <family val="2"/>
          </rPr>
          <t>395:</t>
        </r>
        <r>
          <rPr>
            <sz val="8"/>
            <rFont val="Tahoma"/>
            <family val="2"/>
          </rPr>
          <t xml:space="preserve">
na odstupné
</t>
        </r>
      </text>
    </comment>
  </commentList>
</comments>
</file>

<file path=xl/comments4.xml><?xml version="1.0" encoding="utf-8"?>
<comments xmlns="http://schemas.openxmlformats.org/spreadsheetml/2006/main">
  <authors>
    <author>213</author>
    <author>387</author>
    <author>395</author>
  </authors>
  <commentList>
    <comment ref="T5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MD</t>
        </r>
      </text>
    </comment>
    <comment ref="V5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převod do ONIV
</t>
        </r>
      </text>
    </comment>
    <comment ref="AG5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závodní stravování (PŘEVOD Z PLATŮ DO ONIV)</t>
        </r>
      </text>
    </comment>
    <comment ref="T7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MD</t>
        </r>
      </text>
    </comment>
    <comment ref="U26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převod z OON ped. do platů neped.</t>
        </r>
      </text>
    </comment>
    <comment ref="T32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na MD
</t>
        </r>
      </text>
    </comment>
    <comment ref="Z35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dle dohod. řízení
</t>
        </r>
      </text>
    </comment>
    <comment ref="Z36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individ. žádost
</t>
        </r>
      </text>
    </comment>
    <comment ref="Z40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dle dohod. řízení
</t>
        </r>
      </text>
    </comment>
    <comment ref="AA41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individ. písemná žádost
</t>
        </r>
      </text>
    </comment>
    <comment ref="Z45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dle individ. žádosti
</t>
        </r>
      </text>
    </comment>
    <comment ref="Z53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dle dohod řízení
</t>
        </r>
      </text>
    </comment>
    <comment ref="Z55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dle písemné žádosti
</t>
        </r>
      </text>
    </comment>
    <comment ref="Z56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dle dohod. Řízení
</t>
        </r>
      </text>
    </comment>
    <comment ref="AA57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dle dohad. řízení
</t>
        </r>
      </text>
    </comment>
    <comment ref="Z58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individ. žádost
</t>
        </r>
      </text>
    </comment>
    <comment ref="AA62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z dohod. řízení
</t>
        </r>
      </text>
    </comment>
    <comment ref="AC80" authorId="2">
      <text>
        <r>
          <rPr>
            <b/>
            <sz val="8"/>
            <rFont val="Tahoma"/>
            <family val="2"/>
          </rPr>
          <t>395:</t>
        </r>
        <r>
          <rPr>
            <sz val="8"/>
            <rFont val="Tahoma"/>
            <family val="2"/>
          </rPr>
          <t xml:space="preserve">
na odstupné
</t>
        </r>
      </text>
    </comment>
    <comment ref="V51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dodatečně-nechtějí úpravu žádnou
</t>
        </r>
      </text>
    </comment>
    <comment ref="V57" authorId="1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NECHTĚJÍ ŽÁDNOU ÚPRAVU
</t>
        </r>
      </text>
    </comment>
    <comment ref="BG89" authorId="2">
      <text>
        <r>
          <rPr>
            <b/>
            <sz val="8"/>
            <rFont val="Tahoma"/>
            <family val="2"/>
          </rPr>
          <t>395:</t>
        </r>
        <r>
          <rPr>
            <sz val="8"/>
            <rFont val="Tahoma"/>
            <family val="2"/>
          </rPr>
          <t xml:space="preserve">
6.5. stačí jen 5,7
na celkových 63,1
</t>
        </r>
      </text>
    </comment>
  </commentList>
</comments>
</file>

<file path=xl/sharedStrings.xml><?xml version="1.0" encoding="utf-8"?>
<sst xmlns="http://schemas.openxmlformats.org/spreadsheetml/2006/main" count="754" uniqueCount="158">
  <si>
    <t>částky v tis. Kč</t>
  </si>
  <si>
    <t>ORG</t>
  </si>
  <si>
    <t>ODPA</t>
  </si>
  <si>
    <t>okr</t>
  </si>
  <si>
    <t>Odvody</t>
  </si>
  <si>
    <t>FKSP</t>
  </si>
  <si>
    <t>ONIV 
celkem</t>
  </si>
  <si>
    <t xml:space="preserve">NIV celkem       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</si>
  <si>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</si>
  <si>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</si>
  <si>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</si>
  <si>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Střední odborná škola veřejnosprávní a sociální, Stěžery, Lipová 56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</si>
  <si>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</si>
  <si>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</si>
  <si>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</si>
  <si>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</si>
  <si>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</si>
  <si>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</si>
  <si>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</si>
  <si>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</si>
  <si>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služeb, obchodu a gastronomie, Hradec Králové, Velká 3</t>
  </si>
  <si>
    <t>Střední škola potravinářská, Smiřice, Gen. Govorova 110</t>
  </si>
  <si>
    <t>Odborné učiliště, Hradec Králové, 17. listopadu 1212</t>
  </si>
  <si>
    <t>Střední škola, Základní škola a Mateřská škola, Hradec Králové, Štefánikova 549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</si>
  <si>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</si>
  <si>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</si>
  <si>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</si>
  <si>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</si>
  <si>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</si>
  <si>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škola, Hořice, Husova 1414</t>
  </si>
  <si>
    <t>Gymnázium a Střední odborná škola pedagogická, Nová Paka, Kumburská 740</t>
  </si>
  <si>
    <t>Masarykova obchodní akademie, Jičín, 17. listopadu 220</t>
  </si>
  <si>
    <t>Obchodní akademie , Hořice, Šalounova 919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</si>
  <si>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</si>
  <si>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</si>
  <si>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</si>
  <si>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</si>
  <si>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</si>
  <si>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rozvoje venkova a Střední zemědělská škola, Hořice, Riegrova 1403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</si>
  <si>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</si>
  <si>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</si>
  <si>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</si>
  <si>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</si>
  <si>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</si>
  <si>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</si>
  <si>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</si>
  <si>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</si>
  <si>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</si>
  <si>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průmyslová škola, Nové Město nad Metují, Československé armády  376</t>
  </si>
  <si>
    <t>Střední škola propagační tvorby a polygrafie, Velké Poříčí, Náchodská 285</t>
  </si>
  <si>
    <t>Střední škola řemeslná, Jaroměř, Studničkova 260</t>
  </si>
  <si>
    <t>Střední odborná škola a Střední odborné učiliště, Nové Město nad Metují, Školní 1377</t>
  </si>
  <si>
    <t>Střední průmyslová škola, Hronov, Hostovského 910</t>
  </si>
  <si>
    <t>Vyšší odborná škola stavební a Střední průmyslová škola stavební arch. Jana Letzela, Náchod, Pražská 931</t>
  </si>
  <si>
    <t>Základní škola a Mateřská škola Josefa Zemana, Náchod, Jiráskova 461</t>
  </si>
  <si>
    <t>Základní škola logopedická a Mateřská škola logopedická, Choustníkovo Hradiště 161</t>
  </si>
  <si>
    <t>Základní škola speciální, Jaroměř, Palackého 142</t>
  </si>
  <si>
    <t>Dětský domov, mateřská škola a školní jídelna, Broumov, třída Masarykova 246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</si>
  <si>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</si>
  <si>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</si>
  <si>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</si>
  <si>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</si>
  <si>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průmyslová škola elektrotechniky a informačních technologií, Dobruška, Čs. odboje 670</t>
  </si>
  <si>
    <t>Vyšší odborná škola, Střední odborná škola a Střední odborné učiliště, Kostelec nad Orlicí, Komenského 873</t>
  </si>
  <si>
    <t>Dětský domov, základní škola, školní družina a školní jídelna, Kostelec nad Orlicí, Pelclova 279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</si>
  <si>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</si>
  <si>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</si>
  <si>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</si>
  <si>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</si>
  <si>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</si>
  <si>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</si>
  <si>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</si>
  <si>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</si>
  <si>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škola informatiky a služeb, Dvůr Králové nad Labem, Elišky Krásnohorské 2069</t>
  </si>
  <si>
    <t>Střední průmyslová škola, Trutnov, Školní 101</t>
  </si>
  <si>
    <t>Vyšší odborná škola zdravotnická a Střední zdravotnická škola, Trutnov, Procházkova 303</t>
  </si>
  <si>
    <t>Střední odborná škola a Střední odborné učiliště,Trutnov, Volanovská 243</t>
  </si>
  <si>
    <t>Mateřská škola speciální, Trutnov, Na Struze 124</t>
  </si>
  <si>
    <t>Základní škola a Praktická škola, Dvůr Králové nad Labem, Přemyslova 479</t>
  </si>
  <si>
    <t>Základní škola, Hostinné, Sluneční 377</t>
  </si>
  <si>
    <t>Dětský domov, základní škola a školní jídelna, Dolní Lánov 240</t>
  </si>
  <si>
    <t>Dětský domov a školní jídelna, Vrchlabí, Žižkova 497</t>
  </si>
  <si>
    <t xml:space="preserve">Celkem </t>
  </si>
  <si>
    <t>okres Hradec Králové</t>
  </si>
  <si>
    <t>okres Jičín</t>
  </si>
  <si>
    <t>okres Náchod</t>
  </si>
  <si>
    <t>okres Rychnov n. Kn.</t>
  </si>
  <si>
    <t>okres Trutnov</t>
  </si>
  <si>
    <t>rozepsáno</t>
  </si>
  <si>
    <t>přidělený limit MŠMT bez RP</t>
  </si>
  <si>
    <t>Střední škola technická a řemeslná, Nový Bydžov, Dr. M. Tyrše 112</t>
  </si>
  <si>
    <t>Mateřská škola, Speciální základní škola a Praktická škola, Hradec Králové, Hradecká 1231</t>
  </si>
  <si>
    <t>Základní škola a Mateřská škola při Fakultní nemocnici, Hradec Králové, Sokolská 581</t>
  </si>
  <si>
    <t>Dětský domov  Potštejn, Českých bratří 141</t>
  </si>
  <si>
    <t>Česká lesnická akademie Trutnov-střední škola a vyšší odborná škola,Trutnov, Lesnická 9</t>
  </si>
  <si>
    <t>Speciální základní škola a Mateřská škola, Trutnov, Horská 160</t>
  </si>
  <si>
    <t>Základní škola a Mateřská škola při dětské léčebně, Jánské Lázně, Horní promenáda 268</t>
  </si>
  <si>
    <t>Vyšší odborná škola a Střední průmyslová škola, Rychnov nad Kněžnou, U Stadionu 1166</t>
  </si>
  <si>
    <t>Obchodní akademie a Jazyková škola s právem státní jazykové zkoušky, Hradec Králové, V Lipkách 692</t>
  </si>
  <si>
    <t>Základní škola a Mateřská škola, Vrchlabí, Krkonošská 230</t>
  </si>
  <si>
    <t>Střední škola hotelnictví a  společného stravování, Teplice nad Metují, Střmenské podhradí 218</t>
  </si>
  <si>
    <t>nerozděleno</t>
  </si>
  <si>
    <t>Střední odborná škola  oděvní, služeb a ekonomiky, Červený Kostelec,17.listopadu 1197</t>
  </si>
  <si>
    <t>Pedagogicko-psychologická poradna Královéhradeckého kraje, Hradec Králové, M. Horákové 504</t>
  </si>
  <si>
    <t>Základní škola a Praktická škola, Rychnov nad Kněžnou, Kolowratská 485</t>
  </si>
  <si>
    <t>Odborné učiliště, Hostinné, Mládežnická 329</t>
  </si>
  <si>
    <t>Speciální základní škola Augustina Bartoše, Úpice ,                                         
Nábřeží pplk. A. Bunzla 660</t>
  </si>
  <si>
    <t>Platy neped.</t>
  </si>
  <si>
    <t>Platy ped.</t>
  </si>
  <si>
    <t>Platy celkem</t>
  </si>
  <si>
    <t>OON ped.</t>
  </si>
  <si>
    <t>OON celkem</t>
  </si>
  <si>
    <t>OON neped.</t>
  </si>
  <si>
    <t>Normativní rozpočet k 25.2.2011</t>
  </si>
  <si>
    <t>Škola, školské zařízení</t>
  </si>
  <si>
    <t>platy + OON</t>
  </si>
  <si>
    <t>ÚZ 33 015</t>
  </si>
  <si>
    <t>platy ped. úprava dle dohad.řízení</t>
  </si>
  <si>
    <t>platy neped. úprava dle dohad.řízení</t>
  </si>
  <si>
    <t>ONIV dle dohad.řízení</t>
  </si>
  <si>
    <t>ONIV individ.</t>
  </si>
  <si>
    <t>Změna zaměst.</t>
  </si>
  <si>
    <t>ÚZ 33 353</t>
  </si>
  <si>
    <t>Rozpočet po dohodovacím řízení</t>
  </si>
  <si>
    <t>Střední škola a Základní škola, Nové Město nad Metují, Husovo nám. 1218</t>
  </si>
  <si>
    <t>Speciální základní škola, Chlumec nad Cidlinou, Smetanova 123</t>
  </si>
  <si>
    <t>individ. platy ped.</t>
  </si>
  <si>
    <t>individ. platy neped.</t>
  </si>
  <si>
    <t>Limit zam.</t>
  </si>
  <si>
    <t>Úpravy - březen</t>
  </si>
  <si>
    <t>indiv. změna OON ped.</t>
  </si>
  <si>
    <t>indiv. změna OON neped.</t>
  </si>
  <si>
    <t>KS</t>
  </si>
  <si>
    <t>Krajské</t>
  </si>
  <si>
    <t>Obecní</t>
  </si>
  <si>
    <t>Celkem</t>
  </si>
  <si>
    <t>vyčleněný limit MŠMT</t>
  </si>
  <si>
    <t>platy ped. -přev. do OON ped.</t>
  </si>
  <si>
    <t>platy neped. - přev. OON neped.</t>
  </si>
  <si>
    <t>požadavky na OON k pokrytí</t>
  </si>
  <si>
    <t>Platy pedag.</t>
  </si>
  <si>
    <t>OON pedag.</t>
  </si>
  <si>
    <t>rozp. plat 2011 
tis. Kč</t>
  </si>
  <si>
    <t xml:space="preserve">nepokryté OON </t>
  </si>
  <si>
    <t>nechtějí úpravu-ani plošnou</t>
  </si>
  <si>
    <t>nepožadují již OON ped.</t>
  </si>
  <si>
    <t>k.s.</t>
  </si>
  <si>
    <t>rozpočtové
opatření
po doh.řízení</t>
  </si>
  <si>
    <t>duben</t>
  </si>
  <si>
    <t>Základní škola, Jaroměř, Komenského 392</t>
  </si>
  <si>
    <t>1.6.chtějí 73,6 do ped.odstupné</t>
  </si>
  <si>
    <r>
      <t xml:space="preserve">chtějí nižší </t>
    </r>
    <r>
      <rPr>
        <b/>
        <sz val="10"/>
        <rFont val="Arial"/>
        <family val="2"/>
      </rPr>
      <t>5,7</t>
    </r>
  </si>
  <si>
    <t>Rada KHK dne 22.6.2011, částky v tis. Kč</t>
  </si>
  <si>
    <t>Ukazetele dotace na přímé výdaje na vzdělávání po úpravě, ÚZ 33 353</t>
  </si>
  <si>
    <t>Program "Specifika" po úpravě, ÚZ 33 015</t>
  </si>
  <si>
    <t>příspěvková organizace</t>
  </si>
  <si>
    <t>tab. č. 1</t>
  </si>
  <si>
    <t>Rozpis ukazatelů přímých NIV a dotace z rozv. programu "Specifika" pro školy a školská zařízení zřízené krajem pro rok 2011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</si>
</sst>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E+00"/>
    <numFmt numFmtId="165" formatCode="0E+00"/>
    <numFmt numFmtId="166" formatCode="0.0"/>
    <numFmt numFmtId="167" formatCode="0.000"/>
    <numFmt numFmtId="168" formatCode="0.00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%"/>
    <numFmt numFmtId="177" formatCode="0.00000"/>
    <numFmt numFmtId="178" formatCode="0.000000"/>
    <numFmt numFmtId="179" formatCode="0.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8"/>
      <color indexed="10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11"/>
      <name val="Times New Roman"/>
      <family val="1"/>
    </font>
    <font>
      <i/>
      <sz val="10"/>
      <color indexed="10"/>
      <name val="Arial"/>
      <family val="2"/>
    </font>
    <font>
      <b/>
      <i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169" fontId="0" fillId="0" borderId="16" xfId="0" applyNumberFormat="1" applyFill="1" applyBorder="1" applyAlignment="1">
      <alignment horizontal="center" vertical="center"/>
    </xf>
    <xf numFmtId="169" fontId="0" fillId="0" borderId="17" xfId="0" applyNumberFormat="1" applyFill="1" applyBorder="1" applyAlignment="1">
      <alignment horizontal="center" vertical="center"/>
    </xf>
    <xf numFmtId="169" fontId="0" fillId="0" borderId="18" xfId="0" applyNumberForma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7" fillId="24" borderId="15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169" fontId="0" fillId="24" borderId="16" xfId="0" applyNumberFormat="1" applyFill="1" applyBorder="1" applyAlignment="1">
      <alignment horizontal="center" vertical="center"/>
    </xf>
    <xf numFmtId="169" fontId="0" fillId="24" borderId="17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169" fontId="0" fillId="0" borderId="17" xfId="0" applyNumberFormat="1" applyFill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169" fontId="4" fillId="0" borderId="1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69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9" fontId="9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69" fontId="4" fillId="0" borderId="19" xfId="0" applyNumberFormat="1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>
      <alignment horizontal="center" vertical="center"/>
    </xf>
    <xf numFmtId="169" fontId="4" fillId="0" borderId="20" xfId="0" applyNumberFormat="1" applyFont="1" applyFill="1" applyBorder="1" applyAlignment="1">
      <alignment horizontal="center" vertical="center"/>
    </xf>
    <xf numFmtId="169" fontId="0" fillId="0" borderId="21" xfId="0" applyNumberFormat="1" applyFill="1" applyBorder="1" applyAlignment="1">
      <alignment horizontal="center" vertical="center"/>
    </xf>
    <xf numFmtId="169" fontId="0" fillId="0" borderId="22" xfId="0" applyNumberForma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9" fontId="0" fillId="0" borderId="0" xfId="0" applyNumberFormat="1" applyFill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169" fontId="0" fillId="0" borderId="24" xfId="0" applyNumberFormat="1" applyFill="1" applyBorder="1" applyAlignment="1">
      <alignment horizontal="center" vertical="center"/>
    </xf>
    <xf numFmtId="169" fontId="0" fillId="24" borderId="18" xfId="0" applyNumberForma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25" borderId="26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24" borderId="18" xfId="0" applyNumberForma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169" fontId="0" fillId="0" borderId="27" xfId="0" applyNumberForma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9" fontId="32" fillId="0" borderId="0" xfId="0" applyNumberFormat="1" applyFont="1" applyFill="1" applyAlignment="1">
      <alignment horizontal="center"/>
    </xf>
    <xf numFmtId="169" fontId="33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/>
    </xf>
    <xf numFmtId="169" fontId="43" fillId="0" borderId="17" xfId="0" applyNumberFormat="1" applyFont="1" applyFill="1" applyBorder="1" applyAlignment="1">
      <alignment horizontal="center" vertical="center"/>
    </xf>
    <xf numFmtId="169" fontId="44" fillId="0" borderId="17" xfId="0" applyNumberFormat="1" applyFont="1" applyFill="1" applyBorder="1" applyAlignment="1">
      <alignment horizontal="center" vertical="center"/>
    </xf>
    <xf numFmtId="169" fontId="0" fillId="26" borderId="17" xfId="0" applyNumberFormat="1" applyFill="1" applyBorder="1" applyAlignment="1">
      <alignment horizontal="center" vertical="center"/>
    </xf>
    <xf numFmtId="169" fontId="0" fillId="27" borderId="17" xfId="0" applyNumberFormat="1" applyFill="1" applyBorder="1" applyAlignment="1">
      <alignment horizontal="center" vertical="center"/>
    </xf>
    <xf numFmtId="169" fontId="34" fillId="0" borderId="17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top"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9" fontId="32" fillId="0" borderId="0" xfId="0" applyNumberFormat="1" applyFont="1" applyFill="1" applyAlignment="1">
      <alignment horizontal="center"/>
    </xf>
    <xf numFmtId="0" fontId="37" fillId="25" borderId="1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169" fontId="36" fillId="0" borderId="17" xfId="0" applyNumberFormat="1" applyFont="1" applyFill="1" applyBorder="1" applyAlignment="1">
      <alignment horizontal="center" vertical="center"/>
    </xf>
    <xf numFmtId="169" fontId="38" fillId="0" borderId="17" xfId="0" applyNumberFormat="1" applyFont="1" applyFill="1" applyBorder="1" applyAlignment="1">
      <alignment horizontal="center" vertical="center"/>
    </xf>
    <xf numFmtId="169" fontId="45" fillId="0" borderId="17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169" fontId="36" fillId="0" borderId="17" xfId="0" applyNumberFormat="1" applyFont="1" applyFill="1" applyBorder="1" applyAlignment="1">
      <alignment horizontal="center"/>
    </xf>
    <xf numFmtId="169" fontId="39" fillId="0" borderId="17" xfId="0" applyNumberFormat="1" applyFont="1" applyFill="1" applyBorder="1" applyAlignment="1">
      <alignment horizontal="center"/>
    </xf>
    <xf numFmtId="0" fontId="33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25" borderId="19" xfId="0" applyFont="1" applyFill="1" applyBorder="1" applyAlignment="1">
      <alignment horizontal="center" vertical="center" wrapText="1"/>
    </xf>
    <xf numFmtId="169" fontId="36" fillId="0" borderId="16" xfId="0" applyNumberFormat="1" applyFont="1" applyFill="1" applyBorder="1" applyAlignment="1">
      <alignment horizontal="center" vertical="center"/>
    </xf>
    <xf numFmtId="169" fontId="45" fillId="0" borderId="16" xfId="0" applyNumberFormat="1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/>
    </xf>
    <xf numFmtId="169" fontId="36" fillId="0" borderId="16" xfId="0" applyNumberFormat="1" applyFont="1" applyFill="1" applyBorder="1" applyAlignment="1">
      <alignment horizontal="center"/>
    </xf>
    <xf numFmtId="169" fontId="39" fillId="0" borderId="16" xfId="0" applyNumberFormat="1" applyFont="1" applyFill="1" applyBorder="1" applyAlignment="1">
      <alignment horizontal="center"/>
    </xf>
    <xf numFmtId="0" fontId="37" fillId="0" borderId="20" xfId="0" applyFont="1" applyBorder="1" applyAlignment="1">
      <alignment horizontal="center" vertical="center" wrapText="1"/>
    </xf>
    <xf numFmtId="169" fontId="36" fillId="0" borderId="18" xfId="0" applyNumberFormat="1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/>
    </xf>
    <xf numFmtId="169" fontId="36" fillId="0" borderId="18" xfId="0" applyNumberFormat="1" applyFont="1" applyFill="1" applyBorder="1" applyAlignment="1">
      <alignment horizontal="center"/>
    </xf>
    <xf numFmtId="169" fontId="39" fillId="0" borderId="18" xfId="0" applyNumberFormat="1" applyFont="1" applyFill="1" applyBorder="1" applyAlignment="1">
      <alignment horizontal="center"/>
    </xf>
    <xf numFmtId="0" fontId="36" fillId="26" borderId="29" xfId="0" applyFont="1" applyFill="1" applyBorder="1" applyAlignment="1">
      <alignment horizontal="left"/>
    </xf>
    <xf numFmtId="0" fontId="36" fillId="26" borderId="0" xfId="0" applyFont="1" applyFill="1" applyAlignment="1">
      <alignment horizontal="left"/>
    </xf>
    <xf numFmtId="0" fontId="36" fillId="26" borderId="30" xfId="0" applyFont="1" applyFill="1" applyBorder="1" applyAlignment="1">
      <alignment horizontal="left"/>
    </xf>
    <xf numFmtId="169" fontId="35" fillId="11" borderId="17" xfId="0" applyNumberFormat="1" applyFont="1" applyFill="1" applyBorder="1" applyAlignment="1">
      <alignment horizontal="center" vertical="center"/>
    </xf>
    <xf numFmtId="169" fontId="39" fillId="15" borderId="19" xfId="0" applyNumberFormat="1" applyFont="1" applyFill="1" applyBorder="1" applyAlignment="1">
      <alignment horizontal="center" vertical="center"/>
    </xf>
    <xf numFmtId="169" fontId="39" fillId="15" borderId="11" xfId="0" applyNumberFormat="1" applyFont="1" applyFill="1" applyBorder="1" applyAlignment="1">
      <alignment horizontal="center" vertical="center"/>
    </xf>
    <xf numFmtId="169" fontId="39" fillId="15" borderId="20" xfId="0" applyNumberFormat="1" applyFont="1" applyFill="1" applyBorder="1" applyAlignment="1">
      <alignment horizontal="center" vertical="center"/>
    </xf>
    <xf numFmtId="169" fontId="43" fillId="11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69" fontId="0" fillId="0" borderId="0" xfId="0" applyNumberFormat="1" applyFill="1" applyAlignment="1">
      <alignment horizontal="right" vertical="top"/>
    </xf>
    <xf numFmtId="169" fontId="4" fillId="0" borderId="12" xfId="0" applyNumberFormat="1" applyFont="1" applyFill="1" applyBorder="1" applyAlignment="1">
      <alignment horizontal="center" vertical="center" wrapText="1"/>
    </xf>
    <xf numFmtId="169" fontId="3" fillId="0" borderId="23" xfId="0" applyNumberFormat="1" applyFont="1" applyFill="1" applyBorder="1" applyAlignment="1">
      <alignment horizontal="center" vertical="center"/>
    </xf>
    <xf numFmtId="169" fontId="3" fillId="0" borderId="25" xfId="0" applyNumberFormat="1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>
      <alignment horizontal="center" vertical="center"/>
    </xf>
    <xf numFmtId="169" fontId="4" fillId="0" borderId="20" xfId="0" applyNumberFormat="1" applyFont="1" applyFill="1" applyBorder="1" applyAlignment="1">
      <alignment horizontal="center" vertical="center"/>
    </xf>
    <xf numFmtId="169" fontId="0" fillId="0" borderId="17" xfId="0" applyNumberFormat="1" applyFill="1" applyBorder="1" applyAlignment="1">
      <alignment horizontal="center" vertical="top"/>
    </xf>
    <xf numFmtId="169" fontId="4" fillId="0" borderId="17" xfId="0" applyNumberFormat="1" applyFont="1" applyFill="1" applyBorder="1" applyAlignment="1">
      <alignment horizontal="center" vertical="top"/>
    </xf>
    <xf numFmtId="169" fontId="32" fillId="0" borderId="0" xfId="0" applyNumberFormat="1" applyFont="1" applyFill="1" applyAlignment="1">
      <alignment horizontal="center" vertical="top"/>
    </xf>
    <xf numFmtId="169" fontId="4" fillId="0" borderId="0" xfId="0" applyNumberFormat="1" applyFont="1" applyFill="1" applyAlignment="1">
      <alignment horizontal="center" vertical="top"/>
    </xf>
    <xf numFmtId="0" fontId="29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167" fontId="0" fillId="0" borderId="17" xfId="0" applyNumberFormat="1" applyFill="1" applyBorder="1" applyAlignment="1">
      <alignment/>
    </xf>
    <xf numFmtId="169" fontId="0" fillId="0" borderId="31" xfId="0" applyNumberFormat="1" applyFill="1" applyBorder="1" applyAlignment="1">
      <alignment horizontal="center" vertical="center"/>
    </xf>
    <xf numFmtId="169" fontId="0" fillId="0" borderId="0" xfId="0" applyNumberFormat="1" applyFill="1" applyBorder="1" applyAlignment="1">
      <alignment horizontal="center" vertical="center"/>
    </xf>
    <xf numFmtId="169" fontId="0" fillId="24" borderId="0" xfId="0" applyNumberFormat="1" applyFill="1" applyBorder="1" applyAlignment="1">
      <alignment horizontal="center" vertical="center"/>
    </xf>
    <xf numFmtId="169" fontId="4" fillId="0" borderId="17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0" fontId="0" fillId="26" borderId="0" xfId="0" applyFill="1" applyAlignment="1">
      <alignment/>
    </xf>
    <xf numFmtId="169" fontId="0" fillId="23" borderId="17" xfId="0" applyNumberFormat="1" applyFill="1" applyBorder="1" applyAlignment="1">
      <alignment horizontal="center" vertical="center"/>
    </xf>
    <xf numFmtId="169" fontId="0" fillId="28" borderId="17" xfId="0" applyNumberFormat="1" applyFill="1" applyBorder="1" applyAlignment="1">
      <alignment horizontal="center" vertical="center"/>
    </xf>
    <xf numFmtId="0" fontId="0" fillId="28" borderId="0" xfId="0" applyFont="1" applyFill="1" applyAlignment="1">
      <alignment/>
    </xf>
    <xf numFmtId="4" fontId="0" fillId="0" borderId="32" xfId="0" applyNumberForma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69" fontId="44" fillId="27" borderId="17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4" fontId="0" fillId="24" borderId="0" xfId="0" applyNumberForma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/>
    </xf>
    <xf numFmtId="4" fontId="0" fillId="0" borderId="33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169" fontId="0" fillId="29" borderId="17" xfId="0" applyNumberForma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169" fontId="9" fillId="0" borderId="28" xfId="0" applyNumberFormat="1" applyFont="1" applyFill="1" applyBorder="1" applyAlignment="1">
      <alignment horizontal="center" vertical="center"/>
    </xf>
    <xf numFmtId="170" fontId="0" fillId="0" borderId="25" xfId="0" applyNumberFormat="1" applyFill="1" applyBorder="1" applyAlignment="1">
      <alignment horizontal="center" vertical="center"/>
    </xf>
    <xf numFmtId="169" fontId="9" fillId="0" borderId="15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169" fontId="0" fillId="0" borderId="36" xfId="0" applyNumberFormat="1" applyFill="1" applyBorder="1" applyAlignment="1">
      <alignment horizontal="center" vertical="center"/>
    </xf>
    <xf numFmtId="169" fontId="0" fillId="0" borderId="37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69" fontId="0" fillId="0" borderId="38" xfId="0" applyNumberFormat="1" applyFill="1" applyBorder="1" applyAlignment="1">
      <alignment horizontal="center" vertical="center"/>
    </xf>
    <xf numFmtId="169" fontId="9" fillId="0" borderId="39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 wrapText="1"/>
    </xf>
    <xf numFmtId="169" fontId="9" fillId="0" borderId="41" xfId="0" applyNumberFormat="1" applyFont="1" applyFill="1" applyBorder="1" applyAlignment="1">
      <alignment horizontal="center" vertical="center"/>
    </xf>
    <xf numFmtId="4" fontId="9" fillId="0" borderId="41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169" fontId="0" fillId="0" borderId="42" xfId="0" applyNumberFormat="1" applyFill="1" applyBorder="1" applyAlignment="1">
      <alignment horizontal="center" vertical="center"/>
    </xf>
    <xf numFmtId="169" fontId="0" fillId="24" borderId="27" xfId="0" applyNumberForma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169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69" fontId="9" fillId="0" borderId="0" xfId="0" applyNumberFormat="1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zoomScalePageLayoutView="0" workbookViewId="0" topLeftCell="A1">
      <selection activeCell="A1" sqref="A1"/>
    </sheetView>
  </sheetViews>
  <sheetFormatPr defaultColWidth="9.140625" defaultRowHeight="27" customHeight="1"/>
  <cols>
    <col min="1" max="1" width="5.421875" style="1" customWidth="1"/>
    <col min="2" max="2" width="6.28125" style="1" customWidth="1"/>
    <col min="3" max="3" width="4.140625" style="2" customWidth="1"/>
    <col min="4" max="4" width="45.421875" style="30" customWidth="1"/>
    <col min="5" max="6" width="10.7109375" style="1" customWidth="1"/>
    <col min="7" max="7" width="10.421875" style="1" customWidth="1"/>
    <col min="8" max="8" width="9.57421875" style="1" customWidth="1"/>
    <col min="9" max="9" width="10.57421875" style="1" customWidth="1"/>
    <col min="10" max="10" width="11.7109375" style="1" customWidth="1"/>
    <col min="11" max="11" width="10.57421875" style="1" customWidth="1"/>
    <col min="12" max="12" width="10.7109375" style="1" customWidth="1"/>
    <col min="13" max="13" width="9.00390625" style="1" customWidth="1"/>
    <col min="14" max="14" width="11.28125" style="1" customWidth="1"/>
    <col min="15" max="15" width="15.140625" style="1" customWidth="1"/>
    <col min="16" max="16" width="0.9921875" style="1" customWidth="1"/>
    <col min="17" max="16384" width="9.140625" style="1" customWidth="1"/>
  </cols>
  <sheetData>
    <row r="1" spans="4:15" ht="24.75" customHeight="1" thickBot="1">
      <c r="D1" s="45"/>
      <c r="F1" s="4" t="s">
        <v>113</v>
      </c>
      <c r="G1" s="4"/>
      <c r="H1" s="4"/>
      <c r="N1" s="3"/>
      <c r="O1" s="3" t="s">
        <v>0</v>
      </c>
    </row>
    <row r="2" spans="1:15" s="11" customFormat="1" ht="40.5" customHeight="1" thickBot="1">
      <c r="A2" s="5" t="s">
        <v>1</v>
      </c>
      <c r="B2" s="5" t="s">
        <v>2</v>
      </c>
      <c r="C2" s="6" t="s">
        <v>3</v>
      </c>
      <c r="D2" s="7" t="s">
        <v>114</v>
      </c>
      <c r="E2" s="8" t="s">
        <v>115</v>
      </c>
      <c r="F2" s="52" t="s">
        <v>108</v>
      </c>
      <c r="G2" s="9" t="s">
        <v>107</v>
      </c>
      <c r="H2" s="9" t="s">
        <v>110</v>
      </c>
      <c r="I2" s="9" t="s">
        <v>112</v>
      </c>
      <c r="J2" s="9" t="s">
        <v>109</v>
      </c>
      <c r="K2" s="9" t="s">
        <v>111</v>
      </c>
      <c r="L2" s="9" t="s">
        <v>4</v>
      </c>
      <c r="M2" s="9" t="s">
        <v>5</v>
      </c>
      <c r="N2" s="51" t="s">
        <v>6</v>
      </c>
      <c r="O2" s="10" t="s">
        <v>7</v>
      </c>
    </row>
    <row r="3" spans="1:15" ht="27" customHeight="1">
      <c r="A3" s="12">
        <v>1</v>
      </c>
      <c r="B3" s="12">
        <v>3121</v>
      </c>
      <c r="C3" s="13">
        <v>1</v>
      </c>
      <c r="D3" s="14" t="s">
        <v>8</v>
      </c>
      <c r="E3" s="53">
        <f>J3+K3</f>
        <v>16569.2</v>
      </c>
      <c r="F3" s="49">
        <v>14692.4</v>
      </c>
      <c r="G3" s="50">
        <v>1626.1</v>
      </c>
      <c r="H3" s="50">
        <v>134.7</v>
      </c>
      <c r="I3" s="50">
        <v>116</v>
      </c>
      <c r="J3" s="50">
        <f>F3+G3</f>
        <v>16318.5</v>
      </c>
      <c r="K3" s="50">
        <f>H3+I3</f>
        <v>250.7</v>
      </c>
      <c r="L3" s="50">
        <v>5633.7</v>
      </c>
      <c r="M3" s="50">
        <v>163.2</v>
      </c>
      <c r="N3" s="55">
        <v>286.2</v>
      </c>
      <c r="O3" s="54">
        <f>SUM(J3:N3)</f>
        <v>22652.300000000003</v>
      </c>
    </row>
    <row r="4" spans="1:15" ht="27" customHeight="1">
      <c r="A4" s="15">
        <v>2</v>
      </c>
      <c r="B4" s="15">
        <v>3121</v>
      </c>
      <c r="C4" s="16">
        <v>1</v>
      </c>
      <c r="D4" s="17" t="s">
        <v>9</v>
      </c>
      <c r="E4" s="53">
        <f>J4+K4</f>
        <v>18483.3</v>
      </c>
      <c r="F4" s="18">
        <v>15166</v>
      </c>
      <c r="G4" s="19">
        <v>3110.1</v>
      </c>
      <c r="H4" s="19">
        <v>107.2</v>
      </c>
      <c r="I4" s="19">
        <v>100</v>
      </c>
      <c r="J4" s="19">
        <f>F4+G4</f>
        <v>18276.1</v>
      </c>
      <c r="K4" s="19">
        <f>H4+I4</f>
        <v>207.2</v>
      </c>
      <c r="L4" s="19">
        <v>6284.2</v>
      </c>
      <c r="M4" s="19">
        <v>182.7</v>
      </c>
      <c r="N4" s="20">
        <v>312.9</v>
      </c>
      <c r="O4" s="57">
        <f>SUM(J4:N4)</f>
        <v>25263.100000000002</v>
      </c>
    </row>
    <row r="5" spans="1:15" ht="27" customHeight="1">
      <c r="A5" s="15">
        <v>3</v>
      </c>
      <c r="B5" s="15">
        <v>3121</v>
      </c>
      <c r="C5" s="16">
        <v>1</v>
      </c>
      <c r="D5" s="17" t="s">
        <v>10</v>
      </c>
      <c r="E5" s="53">
        <f aca="true" t="shared" si="0" ref="E5:E68">J5+K5</f>
        <v>7478.300000000001</v>
      </c>
      <c r="F5" s="18">
        <v>6644.6</v>
      </c>
      <c r="G5" s="19">
        <v>782.1</v>
      </c>
      <c r="H5" s="19">
        <v>47.6</v>
      </c>
      <c r="I5" s="19">
        <v>4</v>
      </c>
      <c r="J5" s="19">
        <f aca="true" t="shared" si="1" ref="J5:J68">F5+G5</f>
        <v>7426.700000000001</v>
      </c>
      <c r="K5" s="19">
        <f aca="true" t="shared" si="2" ref="K5:K68">H5+I5</f>
        <v>51.6</v>
      </c>
      <c r="L5" s="19">
        <v>2542.7</v>
      </c>
      <c r="M5" s="19">
        <v>74.4</v>
      </c>
      <c r="N5" s="20">
        <v>129</v>
      </c>
      <c r="O5" s="57">
        <f aca="true" t="shared" si="3" ref="O5:O68">SUM(J5:N5)</f>
        <v>10224.4</v>
      </c>
    </row>
    <row r="6" spans="1:15" ht="27" customHeight="1">
      <c r="A6" s="15">
        <v>6</v>
      </c>
      <c r="B6" s="15">
        <v>3122</v>
      </c>
      <c r="C6" s="16">
        <v>1</v>
      </c>
      <c r="D6" s="17" t="s">
        <v>98</v>
      </c>
      <c r="E6" s="53">
        <f t="shared" si="0"/>
        <v>13820.800000000001</v>
      </c>
      <c r="F6" s="18">
        <v>12134.1</v>
      </c>
      <c r="G6" s="19">
        <v>1466.2</v>
      </c>
      <c r="H6" s="19">
        <v>100.5</v>
      </c>
      <c r="I6" s="19">
        <v>120</v>
      </c>
      <c r="J6" s="19">
        <f t="shared" si="1"/>
        <v>13600.300000000001</v>
      </c>
      <c r="K6" s="19">
        <f t="shared" si="2"/>
        <v>220.5</v>
      </c>
      <c r="L6" s="19">
        <v>4699.3</v>
      </c>
      <c r="M6" s="19">
        <v>136</v>
      </c>
      <c r="N6" s="20">
        <v>239.9</v>
      </c>
      <c r="O6" s="57">
        <f t="shared" si="3"/>
        <v>18896.000000000004</v>
      </c>
    </row>
    <row r="7" spans="1:15" ht="29.25" customHeight="1">
      <c r="A7" s="15">
        <v>12</v>
      </c>
      <c r="B7" s="15">
        <v>3122</v>
      </c>
      <c r="C7" s="16">
        <v>1</v>
      </c>
      <c r="D7" s="17" t="s">
        <v>11</v>
      </c>
      <c r="E7" s="53">
        <f t="shared" si="0"/>
        <v>6616.099999999999</v>
      </c>
      <c r="F7" s="18">
        <v>5336.4</v>
      </c>
      <c r="G7" s="19">
        <v>1168.8</v>
      </c>
      <c r="H7" s="19">
        <v>36.9</v>
      </c>
      <c r="I7" s="19">
        <v>74</v>
      </c>
      <c r="J7" s="19">
        <f t="shared" si="1"/>
        <v>6505.2</v>
      </c>
      <c r="K7" s="19">
        <f t="shared" si="2"/>
        <v>110.9</v>
      </c>
      <c r="L7" s="19">
        <v>2249.6</v>
      </c>
      <c r="M7" s="19">
        <v>65</v>
      </c>
      <c r="N7" s="20">
        <v>113.4</v>
      </c>
      <c r="O7" s="57">
        <f t="shared" si="3"/>
        <v>9044.099999999999</v>
      </c>
    </row>
    <row r="8" spans="1:15" ht="24.75" customHeight="1">
      <c r="A8" s="15">
        <v>10</v>
      </c>
      <c r="B8" s="15">
        <v>3122</v>
      </c>
      <c r="C8" s="16">
        <v>1</v>
      </c>
      <c r="D8" s="17" t="s">
        <v>12</v>
      </c>
      <c r="E8" s="53">
        <f t="shared" si="0"/>
        <v>9453.3</v>
      </c>
      <c r="F8" s="18">
        <v>7865.8</v>
      </c>
      <c r="G8" s="19">
        <v>1513.1</v>
      </c>
      <c r="H8" s="19">
        <v>68.4</v>
      </c>
      <c r="I8" s="19">
        <v>6</v>
      </c>
      <c r="J8" s="19">
        <f t="shared" si="1"/>
        <v>9378.9</v>
      </c>
      <c r="K8" s="19">
        <f t="shared" si="2"/>
        <v>74.4</v>
      </c>
      <c r="L8" s="19">
        <v>3214.1</v>
      </c>
      <c r="M8" s="19">
        <v>93.7</v>
      </c>
      <c r="N8" s="20">
        <v>152.3</v>
      </c>
      <c r="O8" s="57">
        <f t="shared" si="3"/>
        <v>12913.4</v>
      </c>
    </row>
    <row r="9" spans="1:15" ht="24.75" customHeight="1">
      <c r="A9" s="15">
        <v>7</v>
      </c>
      <c r="B9" s="15">
        <v>3122</v>
      </c>
      <c r="C9" s="16">
        <v>1</v>
      </c>
      <c r="D9" s="17" t="s">
        <v>13</v>
      </c>
      <c r="E9" s="53">
        <f t="shared" si="0"/>
        <v>13011.1</v>
      </c>
      <c r="F9" s="18">
        <v>10375.8</v>
      </c>
      <c r="G9" s="19">
        <v>2500.1</v>
      </c>
      <c r="H9" s="19">
        <v>8</v>
      </c>
      <c r="I9" s="19">
        <v>127.2</v>
      </c>
      <c r="J9" s="19">
        <f t="shared" si="1"/>
        <v>12875.9</v>
      </c>
      <c r="K9" s="19">
        <f t="shared" si="2"/>
        <v>135.2</v>
      </c>
      <c r="L9" s="19">
        <v>4423.8</v>
      </c>
      <c r="M9" s="19">
        <v>128.7</v>
      </c>
      <c r="N9" s="20">
        <v>200.4</v>
      </c>
      <c r="O9" s="57">
        <f t="shared" si="3"/>
        <v>17764.000000000004</v>
      </c>
    </row>
    <row r="10" spans="1:15" ht="24.75" customHeight="1">
      <c r="A10" s="15">
        <v>8</v>
      </c>
      <c r="B10" s="15">
        <v>3123</v>
      </c>
      <c r="C10" s="16">
        <v>1</v>
      </c>
      <c r="D10" s="17" t="s">
        <v>14</v>
      </c>
      <c r="E10" s="53">
        <f t="shared" si="0"/>
        <v>26492.899999999998</v>
      </c>
      <c r="F10" s="18">
        <v>20320.1</v>
      </c>
      <c r="G10" s="19">
        <v>5271.8</v>
      </c>
      <c r="H10" s="19">
        <v>201</v>
      </c>
      <c r="I10" s="19">
        <v>700</v>
      </c>
      <c r="J10" s="19">
        <f t="shared" si="1"/>
        <v>25591.899999999998</v>
      </c>
      <c r="K10" s="19">
        <f t="shared" si="2"/>
        <v>901</v>
      </c>
      <c r="L10" s="19">
        <v>9008.2</v>
      </c>
      <c r="M10" s="19">
        <v>256.1</v>
      </c>
      <c r="N10" s="20">
        <v>413</v>
      </c>
      <c r="O10" s="57">
        <f t="shared" si="3"/>
        <v>36170.2</v>
      </c>
    </row>
    <row r="11" spans="1:15" ht="24.75" customHeight="1">
      <c r="A11" s="15">
        <v>9</v>
      </c>
      <c r="B11" s="15">
        <v>3123</v>
      </c>
      <c r="C11" s="16">
        <v>1</v>
      </c>
      <c r="D11" s="17" t="s">
        <v>15</v>
      </c>
      <c r="E11" s="53">
        <f t="shared" si="0"/>
        <v>28037.499999999996</v>
      </c>
      <c r="F11" s="18">
        <v>21406.1</v>
      </c>
      <c r="G11" s="19">
        <v>6280.8</v>
      </c>
      <c r="H11" s="19">
        <v>100.6</v>
      </c>
      <c r="I11" s="19">
        <v>250</v>
      </c>
      <c r="J11" s="19">
        <f t="shared" si="1"/>
        <v>27686.899999999998</v>
      </c>
      <c r="K11" s="19">
        <f t="shared" si="2"/>
        <v>350.6</v>
      </c>
      <c r="L11" s="19">
        <v>9533.6</v>
      </c>
      <c r="M11" s="19">
        <v>277</v>
      </c>
      <c r="N11" s="20">
        <v>405.5</v>
      </c>
      <c r="O11" s="57">
        <f t="shared" si="3"/>
        <v>38253.6</v>
      </c>
    </row>
    <row r="12" spans="1:15" ht="24.75" customHeight="1">
      <c r="A12" s="15">
        <v>17</v>
      </c>
      <c r="B12" s="15">
        <v>3123</v>
      </c>
      <c r="C12" s="16">
        <v>1</v>
      </c>
      <c r="D12" s="17" t="s">
        <v>16</v>
      </c>
      <c r="E12" s="53">
        <f t="shared" si="0"/>
        <v>18648</v>
      </c>
      <c r="F12" s="18">
        <v>14470.9</v>
      </c>
      <c r="G12" s="19">
        <v>3288.6</v>
      </c>
      <c r="H12" s="19">
        <v>632.5</v>
      </c>
      <c r="I12" s="19">
        <v>256</v>
      </c>
      <c r="J12" s="19">
        <f t="shared" si="1"/>
        <v>17759.5</v>
      </c>
      <c r="K12" s="19">
        <f t="shared" si="2"/>
        <v>888.5</v>
      </c>
      <c r="L12" s="19">
        <v>6340.9</v>
      </c>
      <c r="M12" s="19">
        <v>177.4</v>
      </c>
      <c r="N12" s="20">
        <v>245.3</v>
      </c>
      <c r="O12" s="57">
        <f t="shared" si="3"/>
        <v>25411.600000000002</v>
      </c>
    </row>
    <row r="13" spans="1:15" ht="24.75" customHeight="1">
      <c r="A13" s="15">
        <v>4</v>
      </c>
      <c r="B13" s="15">
        <v>3122</v>
      </c>
      <c r="C13" s="16">
        <v>1</v>
      </c>
      <c r="D13" s="17" t="s">
        <v>17</v>
      </c>
      <c r="E13" s="53">
        <f t="shared" si="0"/>
        <v>14678.5</v>
      </c>
      <c r="F13" s="18">
        <v>12058.3</v>
      </c>
      <c r="G13" s="19">
        <v>2029.6</v>
      </c>
      <c r="H13" s="19">
        <v>530.6</v>
      </c>
      <c r="I13" s="19">
        <v>60</v>
      </c>
      <c r="J13" s="19">
        <f t="shared" si="1"/>
        <v>14087.9</v>
      </c>
      <c r="K13" s="19">
        <f t="shared" si="2"/>
        <v>590.6</v>
      </c>
      <c r="L13" s="19">
        <v>4990.9</v>
      </c>
      <c r="M13" s="19">
        <v>141</v>
      </c>
      <c r="N13" s="20">
        <v>229.6</v>
      </c>
      <c r="O13" s="57">
        <f t="shared" si="3"/>
        <v>20040</v>
      </c>
    </row>
    <row r="14" spans="1:15" ht="24.75" customHeight="1">
      <c r="A14" s="15">
        <v>5</v>
      </c>
      <c r="B14" s="15">
        <v>3122</v>
      </c>
      <c r="C14" s="16">
        <v>1</v>
      </c>
      <c r="D14" s="17" t="s">
        <v>18</v>
      </c>
      <c r="E14" s="53">
        <f t="shared" si="0"/>
        <v>15573.400000000001</v>
      </c>
      <c r="F14" s="18">
        <v>13056.1</v>
      </c>
      <c r="G14" s="19">
        <v>2056.1</v>
      </c>
      <c r="H14" s="19">
        <v>241.2</v>
      </c>
      <c r="I14" s="19">
        <v>220</v>
      </c>
      <c r="J14" s="19">
        <f t="shared" si="1"/>
        <v>15112.2</v>
      </c>
      <c r="K14" s="19">
        <f t="shared" si="2"/>
        <v>461.2</v>
      </c>
      <c r="L14" s="19">
        <v>5294.8</v>
      </c>
      <c r="M14" s="19">
        <v>151.1</v>
      </c>
      <c r="N14" s="20">
        <v>255.6</v>
      </c>
      <c r="O14" s="57">
        <f t="shared" si="3"/>
        <v>21274.899999999998</v>
      </c>
    </row>
    <row r="15" spans="1:15" ht="24.75" customHeight="1">
      <c r="A15" s="15">
        <v>14</v>
      </c>
      <c r="B15" s="15">
        <v>3122</v>
      </c>
      <c r="C15" s="16">
        <v>1</v>
      </c>
      <c r="D15" s="17" t="s">
        <v>19</v>
      </c>
      <c r="E15" s="53">
        <f t="shared" si="0"/>
        <v>31835.4</v>
      </c>
      <c r="F15" s="18">
        <v>24914.7</v>
      </c>
      <c r="G15" s="19">
        <v>5867.2</v>
      </c>
      <c r="H15" s="19">
        <v>703.5</v>
      </c>
      <c r="I15" s="19">
        <v>350</v>
      </c>
      <c r="J15" s="19">
        <f t="shared" si="1"/>
        <v>30781.9</v>
      </c>
      <c r="K15" s="19">
        <f t="shared" si="2"/>
        <v>1053.5</v>
      </c>
      <c r="L15" s="19">
        <v>10824.4</v>
      </c>
      <c r="M15" s="19">
        <v>308.2</v>
      </c>
      <c r="N15" s="20">
        <v>479</v>
      </c>
      <c r="O15" s="57">
        <f t="shared" si="3"/>
        <v>43447</v>
      </c>
    </row>
    <row r="16" spans="1:15" ht="24.75" customHeight="1">
      <c r="A16" s="15">
        <v>145</v>
      </c>
      <c r="B16" s="15">
        <v>3123</v>
      </c>
      <c r="C16" s="16">
        <v>1</v>
      </c>
      <c r="D16" s="17" t="s">
        <v>90</v>
      </c>
      <c r="E16" s="53">
        <f t="shared" si="0"/>
        <v>21578.9</v>
      </c>
      <c r="F16" s="18">
        <v>16611.5</v>
      </c>
      <c r="G16" s="19">
        <v>4783.9</v>
      </c>
      <c r="H16" s="19">
        <v>33.5</v>
      </c>
      <c r="I16" s="19">
        <v>150</v>
      </c>
      <c r="J16" s="19">
        <f t="shared" si="1"/>
        <v>21395.4</v>
      </c>
      <c r="K16" s="19">
        <f t="shared" si="2"/>
        <v>183.5</v>
      </c>
      <c r="L16" s="19">
        <v>7337.6</v>
      </c>
      <c r="M16" s="19">
        <v>214.1</v>
      </c>
      <c r="N16" s="20">
        <v>306.9</v>
      </c>
      <c r="O16" s="57">
        <f t="shared" si="3"/>
        <v>29437.5</v>
      </c>
    </row>
    <row r="17" spans="1:15" ht="24.75" customHeight="1">
      <c r="A17" s="15">
        <v>18</v>
      </c>
      <c r="B17" s="15">
        <v>3123</v>
      </c>
      <c r="C17" s="16">
        <v>1</v>
      </c>
      <c r="D17" s="17" t="s">
        <v>20</v>
      </c>
      <c r="E17" s="53">
        <f t="shared" si="0"/>
        <v>32459.399999999998</v>
      </c>
      <c r="F17" s="18">
        <v>26230.8</v>
      </c>
      <c r="G17" s="19">
        <v>6126.3</v>
      </c>
      <c r="H17" s="19">
        <v>27.2</v>
      </c>
      <c r="I17" s="19">
        <v>75.1</v>
      </c>
      <c r="J17" s="19">
        <f t="shared" si="1"/>
        <v>32357.1</v>
      </c>
      <c r="K17" s="19">
        <f t="shared" si="2"/>
        <v>102.3</v>
      </c>
      <c r="L17" s="19">
        <v>11036.6</v>
      </c>
      <c r="M17" s="19">
        <v>323.6</v>
      </c>
      <c r="N17" s="20">
        <v>493.5</v>
      </c>
      <c r="O17" s="57">
        <f t="shared" si="3"/>
        <v>44313.1</v>
      </c>
    </row>
    <row r="18" spans="1:15" ht="24.75" customHeight="1">
      <c r="A18" s="15">
        <v>146</v>
      </c>
      <c r="B18" s="15">
        <v>3123</v>
      </c>
      <c r="C18" s="16">
        <v>1</v>
      </c>
      <c r="D18" s="17" t="s">
        <v>21</v>
      </c>
      <c r="E18" s="53">
        <f t="shared" si="0"/>
        <v>7921.900000000001</v>
      </c>
      <c r="F18" s="18">
        <v>6375.1</v>
      </c>
      <c r="G18" s="19">
        <v>1393.3</v>
      </c>
      <c r="H18" s="19">
        <v>23.5</v>
      </c>
      <c r="I18" s="19">
        <v>130</v>
      </c>
      <c r="J18" s="19">
        <f t="shared" si="1"/>
        <v>7768.400000000001</v>
      </c>
      <c r="K18" s="19">
        <f t="shared" si="2"/>
        <v>153.5</v>
      </c>
      <c r="L18" s="19">
        <v>2693.8</v>
      </c>
      <c r="M18" s="19">
        <v>77.9</v>
      </c>
      <c r="N18" s="20">
        <v>125.6</v>
      </c>
      <c r="O18" s="57">
        <f t="shared" si="3"/>
        <v>10819.2</v>
      </c>
    </row>
    <row r="19" spans="1:15" ht="24.75" customHeight="1">
      <c r="A19" s="15">
        <v>19</v>
      </c>
      <c r="B19" s="15">
        <v>3124</v>
      </c>
      <c r="C19" s="16">
        <v>1</v>
      </c>
      <c r="D19" s="17" t="s">
        <v>22</v>
      </c>
      <c r="E19" s="53">
        <f t="shared" si="0"/>
        <v>20456.899999999998</v>
      </c>
      <c r="F19" s="18">
        <v>16863.3</v>
      </c>
      <c r="G19" s="19">
        <v>3209.1</v>
      </c>
      <c r="H19" s="19">
        <v>234.5</v>
      </c>
      <c r="I19" s="19">
        <v>150</v>
      </c>
      <c r="J19" s="19">
        <f t="shared" si="1"/>
        <v>20072.399999999998</v>
      </c>
      <c r="K19" s="19">
        <f t="shared" si="2"/>
        <v>384.5</v>
      </c>
      <c r="L19" s="19">
        <v>6957.8</v>
      </c>
      <c r="M19" s="19">
        <v>202.2</v>
      </c>
      <c r="N19" s="20">
        <v>342.5</v>
      </c>
      <c r="O19" s="57">
        <f t="shared" si="3"/>
        <v>27959.399999999998</v>
      </c>
    </row>
    <row r="20" spans="1:15" ht="24.75" customHeight="1">
      <c r="A20" s="15">
        <v>20</v>
      </c>
      <c r="B20" s="15">
        <v>3114</v>
      </c>
      <c r="C20" s="16">
        <v>1</v>
      </c>
      <c r="D20" s="17" t="s">
        <v>91</v>
      </c>
      <c r="E20" s="53">
        <f t="shared" si="0"/>
        <v>18224.5</v>
      </c>
      <c r="F20" s="18">
        <v>16170.3</v>
      </c>
      <c r="G20" s="19">
        <v>2024.2</v>
      </c>
      <c r="H20" s="19">
        <v>0</v>
      </c>
      <c r="I20" s="19">
        <v>30</v>
      </c>
      <c r="J20" s="19">
        <f t="shared" si="1"/>
        <v>18194.5</v>
      </c>
      <c r="K20" s="19">
        <f t="shared" si="2"/>
        <v>30</v>
      </c>
      <c r="L20" s="19">
        <v>6196.8</v>
      </c>
      <c r="M20" s="19">
        <v>181.8</v>
      </c>
      <c r="N20" s="20">
        <v>284.9</v>
      </c>
      <c r="O20" s="57">
        <f t="shared" si="3"/>
        <v>24888</v>
      </c>
    </row>
    <row r="21" spans="1:15" ht="24.75" customHeight="1">
      <c r="A21" s="15">
        <v>21</v>
      </c>
      <c r="B21" s="15">
        <v>3114</v>
      </c>
      <c r="C21" s="16">
        <v>1</v>
      </c>
      <c r="D21" s="17" t="s">
        <v>23</v>
      </c>
      <c r="E21" s="53">
        <f t="shared" si="0"/>
        <v>33295</v>
      </c>
      <c r="F21" s="18">
        <v>26736.8</v>
      </c>
      <c r="G21" s="19">
        <v>6200.9</v>
      </c>
      <c r="H21" s="19">
        <v>167.9</v>
      </c>
      <c r="I21" s="19">
        <v>189.4</v>
      </c>
      <c r="J21" s="19">
        <f t="shared" si="1"/>
        <v>32937.7</v>
      </c>
      <c r="K21" s="19">
        <f t="shared" si="2"/>
        <v>357.3</v>
      </c>
      <c r="L21" s="19">
        <v>11321.5</v>
      </c>
      <c r="M21" s="19">
        <v>329.5</v>
      </c>
      <c r="N21" s="20">
        <v>515</v>
      </c>
      <c r="O21" s="57">
        <f t="shared" si="3"/>
        <v>45461</v>
      </c>
    </row>
    <row r="22" spans="1:15" ht="24.75" customHeight="1">
      <c r="A22" s="15">
        <v>27</v>
      </c>
      <c r="B22" s="15">
        <v>3114</v>
      </c>
      <c r="C22" s="16">
        <v>1</v>
      </c>
      <c r="D22" s="17" t="s">
        <v>92</v>
      </c>
      <c r="E22" s="53">
        <f t="shared" si="0"/>
        <v>2528.4</v>
      </c>
      <c r="F22" s="18">
        <v>2202.5</v>
      </c>
      <c r="G22" s="19">
        <v>223.9</v>
      </c>
      <c r="H22" s="19">
        <v>0</v>
      </c>
      <c r="I22" s="19">
        <v>102</v>
      </c>
      <c r="J22" s="19">
        <f t="shared" si="1"/>
        <v>2426.4</v>
      </c>
      <c r="K22" s="19">
        <f t="shared" si="2"/>
        <v>102</v>
      </c>
      <c r="L22" s="19">
        <v>859.8</v>
      </c>
      <c r="M22" s="19">
        <v>24.3</v>
      </c>
      <c r="N22" s="20">
        <v>33</v>
      </c>
      <c r="O22" s="57">
        <f t="shared" si="3"/>
        <v>3445.5</v>
      </c>
    </row>
    <row r="23" spans="1:15" ht="24.75" customHeight="1">
      <c r="A23" s="15">
        <v>24</v>
      </c>
      <c r="B23" s="15">
        <v>3114</v>
      </c>
      <c r="C23" s="16">
        <v>1</v>
      </c>
      <c r="D23" s="17" t="s">
        <v>125</v>
      </c>
      <c r="E23" s="53">
        <f t="shared" si="0"/>
        <v>3548.8999999999996</v>
      </c>
      <c r="F23" s="18">
        <v>3204.7</v>
      </c>
      <c r="G23" s="19">
        <v>320.7</v>
      </c>
      <c r="H23" s="19">
        <v>0</v>
      </c>
      <c r="I23" s="19">
        <v>23.5</v>
      </c>
      <c r="J23" s="19">
        <f t="shared" si="1"/>
        <v>3525.3999999999996</v>
      </c>
      <c r="K23" s="19">
        <f t="shared" si="2"/>
        <v>23.5</v>
      </c>
      <c r="L23" s="19">
        <v>1206.8</v>
      </c>
      <c r="M23" s="19">
        <v>35.2</v>
      </c>
      <c r="N23" s="20">
        <v>60.5</v>
      </c>
      <c r="O23" s="57">
        <f t="shared" si="3"/>
        <v>4851.4</v>
      </c>
    </row>
    <row r="24" spans="1:15" ht="24.75" customHeight="1">
      <c r="A24" s="15">
        <v>25</v>
      </c>
      <c r="B24" s="15">
        <v>3114</v>
      </c>
      <c r="C24" s="16">
        <v>1</v>
      </c>
      <c r="D24" s="17" t="s">
        <v>24</v>
      </c>
      <c r="E24" s="53">
        <f t="shared" si="0"/>
        <v>4829.4</v>
      </c>
      <c r="F24" s="18">
        <v>4270.6</v>
      </c>
      <c r="G24" s="19">
        <v>543.4</v>
      </c>
      <c r="H24" s="19">
        <v>15.4</v>
      </c>
      <c r="I24" s="19">
        <v>0</v>
      </c>
      <c r="J24" s="19">
        <f t="shared" si="1"/>
        <v>4814</v>
      </c>
      <c r="K24" s="19">
        <f t="shared" si="2"/>
        <v>15.4</v>
      </c>
      <c r="L24" s="19">
        <v>1642.2</v>
      </c>
      <c r="M24" s="19">
        <v>48.1</v>
      </c>
      <c r="N24" s="20">
        <v>86.7</v>
      </c>
      <c r="O24" s="57">
        <f t="shared" si="3"/>
        <v>6606.4</v>
      </c>
    </row>
    <row r="25" spans="1:15" ht="24.75" customHeight="1">
      <c r="A25" s="15">
        <v>155</v>
      </c>
      <c r="B25" s="15">
        <v>3146</v>
      </c>
      <c r="C25" s="16">
        <v>1</v>
      </c>
      <c r="D25" s="17" t="s">
        <v>103</v>
      </c>
      <c r="E25" s="53">
        <f t="shared" si="0"/>
        <v>14991.1</v>
      </c>
      <c r="F25" s="18">
        <v>12401.9</v>
      </c>
      <c r="G25" s="19">
        <v>2504.1</v>
      </c>
      <c r="H25" s="19">
        <v>22.1</v>
      </c>
      <c r="I25" s="19">
        <v>63</v>
      </c>
      <c r="J25" s="19">
        <f t="shared" si="1"/>
        <v>14906</v>
      </c>
      <c r="K25" s="19">
        <f t="shared" si="2"/>
        <v>85.1</v>
      </c>
      <c r="L25" s="19">
        <v>5096.8</v>
      </c>
      <c r="M25" s="19">
        <v>149.1</v>
      </c>
      <c r="N25" s="20">
        <v>572.7</v>
      </c>
      <c r="O25" s="57">
        <f t="shared" si="3"/>
        <v>20809.7</v>
      </c>
    </row>
    <row r="26" spans="1:15" ht="24.75" customHeight="1">
      <c r="A26" s="15">
        <v>22</v>
      </c>
      <c r="B26" s="15">
        <v>4322</v>
      </c>
      <c r="C26" s="16">
        <v>1</v>
      </c>
      <c r="D26" s="17" t="s">
        <v>25</v>
      </c>
      <c r="E26" s="53">
        <f t="shared" si="0"/>
        <v>7805.900000000001</v>
      </c>
      <c r="F26" s="18">
        <v>5169.8</v>
      </c>
      <c r="G26" s="19">
        <v>2432.5</v>
      </c>
      <c r="H26" s="19">
        <v>53.6</v>
      </c>
      <c r="I26" s="19">
        <v>150</v>
      </c>
      <c r="J26" s="19">
        <f t="shared" si="1"/>
        <v>7602.3</v>
      </c>
      <c r="K26" s="19">
        <f t="shared" si="2"/>
        <v>203.6</v>
      </c>
      <c r="L26" s="19">
        <v>2654</v>
      </c>
      <c r="M26" s="19">
        <v>76.1</v>
      </c>
      <c r="N26" s="20">
        <v>81.7</v>
      </c>
      <c r="O26" s="57">
        <f t="shared" si="3"/>
        <v>10617.700000000003</v>
      </c>
    </row>
    <row r="27" spans="1:15" ht="24.75" customHeight="1">
      <c r="A27" s="15">
        <v>32</v>
      </c>
      <c r="B27" s="15">
        <v>3147</v>
      </c>
      <c r="C27" s="16">
        <v>1</v>
      </c>
      <c r="D27" s="17" t="s">
        <v>26</v>
      </c>
      <c r="E27" s="53">
        <f t="shared" si="0"/>
        <v>13658.7</v>
      </c>
      <c r="F27" s="18">
        <v>8586</v>
      </c>
      <c r="G27" s="19">
        <v>4855.6</v>
      </c>
      <c r="H27" s="19">
        <v>67.1</v>
      </c>
      <c r="I27" s="19">
        <v>150</v>
      </c>
      <c r="J27" s="19">
        <f t="shared" si="1"/>
        <v>13441.6</v>
      </c>
      <c r="K27" s="19">
        <f t="shared" si="2"/>
        <v>217.1</v>
      </c>
      <c r="L27" s="19">
        <v>4643.9</v>
      </c>
      <c r="M27" s="19">
        <v>134.4</v>
      </c>
      <c r="N27" s="20">
        <v>192.9</v>
      </c>
      <c r="O27" s="57">
        <f t="shared" si="3"/>
        <v>18629.9</v>
      </c>
    </row>
    <row r="28" spans="1:15" ht="24.75" customHeight="1">
      <c r="A28" s="15">
        <v>35</v>
      </c>
      <c r="B28" s="15">
        <v>3142</v>
      </c>
      <c r="C28" s="16">
        <v>1</v>
      </c>
      <c r="D28" s="17" t="s">
        <v>27</v>
      </c>
      <c r="E28" s="53">
        <f t="shared" si="0"/>
        <v>4124</v>
      </c>
      <c r="F28" s="18">
        <v>0</v>
      </c>
      <c r="G28" s="19">
        <v>4014</v>
      </c>
      <c r="H28" s="19">
        <v>0</v>
      </c>
      <c r="I28" s="19">
        <v>110</v>
      </c>
      <c r="J28" s="19">
        <f t="shared" si="1"/>
        <v>4014</v>
      </c>
      <c r="K28" s="19">
        <f t="shared" si="2"/>
        <v>110</v>
      </c>
      <c r="L28" s="19">
        <v>1402.3</v>
      </c>
      <c r="M28" s="19">
        <v>40.2</v>
      </c>
      <c r="N28" s="20">
        <v>74</v>
      </c>
      <c r="O28" s="57">
        <f t="shared" si="3"/>
        <v>5640.5</v>
      </c>
    </row>
    <row r="29" spans="1:15" ht="24.75" customHeight="1">
      <c r="A29" s="15">
        <v>90</v>
      </c>
      <c r="B29" s="15">
        <v>3121</v>
      </c>
      <c r="C29" s="16">
        <v>2</v>
      </c>
      <c r="D29" s="17" t="s">
        <v>28</v>
      </c>
      <c r="E29" s="53">
        <f t="shared" si="0"/>
        <v>11475.9</v>
      </c>
      <c r="F29" s="18">
        <v>10204</v>
      </c>
      <c r="G29" s="19">
        <v>1196.6</v>
      </c>
      <c r="H29" s="19">
        <v>60.3</v>
      </c>
      <c r="I29" s="19">
        <v>15</v>
      </c>
      <c r="J29" s="19">
        <f t="shared" si="1"/>
        <v>11400.6</v>
      </c>
      <c r="K29" s="19">
        <f t="shared" si="2"/>
        <v>75.3</v>
      </c>
      <c r="L29" s="19">
        <v>3901.9</v>
      </c>
      <c r="M29" s="19">
        <v>113.9</v>
      </c>
      <c r="N29" s="20">
        <v>199</v>
      </c>
      <c r="O29" s="57">
        <f t="shared" si="3"/>
        <v>15690.699999999999</v>
      </c>
    </row>
    <row r="30" spans="1:15" ht="24.75" customHeight="1">
      <c r="A30" s="15">
        <v>91</v>
      </c>
      <c r="B30" s="15">
        <v>3121</v>
      </c>
      <c r="C30" s="16">
        <v>2</v>
      </c>
      <c r="D30" s="17" t="s">
        <v>29</v>
      </c>
      <c r="E30" s="53">
        <f t="shared" si="0"/>
        <v>11537.5</v>
      </c>
      <c r="F30" s="18">
        <v>10107.6</v>
      </c>
      <c r="G30" s="19">
        <v>1402.4</v>
      </c>
      <c r="H30" s="19">
        <v>27.5</v>
      </c>
      <c r="I30" s="19">
        <v>0</v>
      </c>
      <c r="J30" s="19">
        <f t="shared" si="1"/>
        <v>11510</v>
      </c>
      <c r="K30" s="19">
        <f t="shared" si="2"/>
        <v>27.5</v>
      </c>
      <c r="L30" s="19">
        <v>3922.8</v>
      </c>
      <c r="M30" s="19">
        <v>115.1</v>
      </c>
      <c r="N30" s="20">
        <v>203.5</v>
      </c>
      <c r="O30" s="57">
        <f t="shared" si="3"/>
        <v>15778.9</v>
      </c>
    </row>
    <row r="31" spans="1:15" ht="24.75" customHeight="1">
      <c r="A31" s="15">
        <v>92</v>
      </c>
      <c r="B31" s="15">
        <v>3121</v>
      </c>
      <c r="C31" s="16">
        <v>2</v>
      </c>
      <c r="D31" s="17" t="s">
        <v>30</v>
      </c>
      <c r="E31" s="53">
        <f t="shared" si="0"/>
        <v>16089.6</v>
      </c>
      <c r="F31" s="18">
        <v>12602.9</v>
      </c>
      <c r="G31" s="19">
        <v>3385.6</v>
      </c>
      <c r="H31" s="19">
        <v>99.1</v>
      </c>
      <c r="I31" s="19">
        <v>2</v>
      </c>
      <c r="J31" s="19">
        <f t="shared" si="1"/>
        <v>15988.5</v>
      </c>
      <c r="K31" s="19">
        <f t="shared" si="2"/>
        <v>101.1</v>
      </c>
      <c r="L31" s="19">
        <v>5470.7</v>
      </c>
      <c r="M31" s="19">
        <v>159.7</v>
      </c>
      <c r="N31" s="20">
        <v>270.5</v>
      </c>
      <c r="O31" s="57">
        <f t="shared" si="3"/>
        <v>21990.5</v>
      </c>
    </row>
    <row r="32" spans="1:15" ht="24.75" customHeight="1">
      <c r="A32" s="15">
        <v>93</v>
      </c>
      <c r="B32" s="15">
        <v>3122</v>
      </c>
      <c r="C32" s="16">
        <v>2</v>
      </c>
      <c r="D32" s="21" t="s">
        <v>31</v>
      </c>
      <c r="E32" s="53">
        <f t="shared" si="0"/>
        <v>8460.1</v>
      </c>
      <c r="F32" s="18">
        <v>7395.4</v>
      </c>
      <c r="G32" s="19">
        <v>1024</v>
      </c>
      <c r="H32" s="19">
        <v>10.7</v>
      </c>
      <c r="I32" s="19">
        <v>30</v>
      </c>
      <c r="J32" s="19">
        <f t="shared" si="1"/>
        <v>8419.4</v>
      </c>
      <c r="K32" s="19">
        <f t="shared" si="2"/>
        <v>40.7</v>
      </c>
      <c r="L32" s="19">
        <v>2876.5</v>
      </c>
      <c r="M32" s="19">
        <v>84.1</v>
      </c>
      <c r="N32" s="20">
        <v>141</v>
      </c>
      <c r="O32" s="57">
        <f t="shared" si="3"/>
        <v>11561.7</v>
      </c>
    </row>
    <row r="33" spans="1:15" ht="24.75" customHeight="1">
      <c r="A33" s="15">
        <v>98</v>
      </c>
      <c r="B33" s="15">
        <v>3123</v>
      </c>
      <c r="C33" s="16">
        <v>2</v>
      </c>
      <c r="D33" s="22" t="s">
        <v>32</v>
      </c>
      <c r="E33" s="53">
        <f t="shared" si="0"/>
        <v>11221.099999999999</v>
      </c>
      <c r="F33" s="18">
        <v>8705.4</v>
      </c>
      <c r="G33" s="19">
        <v>2461.7</v>
      </c>
      <c r="H33" s="19">
        <v>0</v>
      </c>
      <c r="I33" s="19">
        <v>54</v>
      </c>
      <c r="J33" s="19">
        <f t="shared" si="1"/>
        <v>11167.099999999999</v>
      </c>
      <c r="K33" s="19">
        <f t="shared" si="2"/>
        <v>54</v>
      </c>
      <c r="L33" s="19">
        <v>3815.4</v>
      </c>
      <c r="M33" s="19">
        <v>111.7</v>
      </c>
      <c r="N33" s="20">
        <v>171.7</v>
      </c>
      <c r="O33" s="57">
        <f t="shared" si="3"/>
        <v>15319.9</v>
      </c>
    </row>
    <row r="34" spans="1:15" ht="24.75" customHeight="1">
      <c r="A34" s="15">
        <v>95</v>
      </c>
      <c r="B34" s="15">
        <v>3122</v>
      </c>
      <c r="C34" s="16">
        <v>2</v>
      </c>
      <c r="D34" s="21" t="s">
        <v>33</v>
      </c>
      <c r="E34" s="53">
        <f t="shared" si="0"/>
        <v>7861.9</v>
      </c>
      <c r="F34" s="18">
        <v>5720</v>
      </c>
      <c r="G34" s="19">
        <v>1979.5</v>
      </c>
      <c r="H34" s="19">
        <v>90.4</v>
      </c>
      <c r="I34" s="19">
        <v>72</v>
      </c>
      <c r="J34" s="19">
        <f t="shared" si="1"/>
        <v>7699.5</v>
      </c>
      <c r="K34" s="19">
        <f t="shared" si="2"/>
        <v>162.4</v>
      </c>
      <c r="L34" s="19">
        <v>2673.3</v>
      </c>
      <c r="M34" s="19">
        <v>76.9</v>
      </c>
      <c r="N34" s="20">
        <v>101.6</v>
      </c>
      <c r="O34" s="57">
        <f t="shared" si="3"/>
        <v>10713.7</v>
      </c>
    </row>
    <row r="35" spans="1:15" ht="24.75" customHeight="1">
      <c r="A35" s="15">
        <v>97</v>
      </c>
      <c r="B35" s="15">
        <v>3123</v>
      </c>
      <c r="C35" s="16">
        <v>2</v>
      </c>
      <c r="D35" s="21" t="s">
        <v>34</v>
      </c>
      <c r="E35" s="53">
        <f t="shared" si="0"/>
        <v>8576.699999999999</v>
      </c>
      <c r="F35" s="18">
        <v>6281.5</v>
      </c>
      <c r="G35" s="19">
        <v>2164.8</v>
      </c>
      <c r="H35" s="19">
        <v>96.4</v>
      </c>
      <c r="I35" s="19">
        <v>34</v>
      </c>
      <c r="J35" s="19">
        <f t="shared" si="1"/>
        <v>8446.3</v>
      </c>
      <c r="K35" s="19">
        <f t="shared" si="2"/>
        <v>130.4</v>
      </c>
      <c r="L35" s="19">
        <v>2916.6</v>
      </c>
      <c r="M35" s="19">
        <v>84.6</v>
      </c>
      <c r="N35" s="20">
        <v>127.7</v>
      </c>
      <c r="O35" s="57">
        <f t="shared" si="3"/>
        <v>11705.6</v>
      </c>
    </row>
    <row r="36" spans="1:15" ht="24.75" customHeight="1">
      <c r="A36" s="15">
        <v>99</v>
      </c>
      <c r="B36" s="15">
        <v>3123</v>
      </c>
      <c r="C36" s="16">
        <v>2</v>
      </c>
      <c r="D36" s="23" t="s">
        <v>35</v>
      </c>
      <c r="E36" s="53">
        <f t="shared" si="0"/>
        <v>13110.6</v>
      </c>
      <c r="F36" s="18">
        <v>10320</v>
      </c>
      <c r="G36" s="19">
        <v>2777.5</v>
      </c>
      <c r="H36" s="19">
        <v>13.1</v>
      </c>
      <c r="I36" s="19">
        <v>0</v>
      </c>
      <c r="J36" s="19">
        <f t="shared" si="1"/>
        <v>13097.5</v>
      </c>
      <c r="K36" s="19">
        <f t="shared" si="2"/>
        <v>13.1</v>
      </c>
      <c r="L36" s="19">
        <v>4457.9</v>
      </c>
      <c r="M36" s="19">
        <v>131.1</v>
      </c>
      <c r="N36" s="20">
        <v>194.4</v>
      </c>
      <c r="O36" s="57">
        <f t="shared" si="3"/>
        <v>17894</v>
      </c>
    </row>
    <row r="37" spans="1:15" ht="24.75" customHeight="1">
      <c r="A37" s="15">
        <v>150</v>
      </c>
      <c r="B37" s="15">
        <v>3123</v>
      </c>
      <c r="C37" s="16">
        <v>2</v>
      </c>
      <c r="D37" s="21" t="s">
        <v>36</v>
      </c>
      <c r="E37" s="53">
        <f t="shared" si="0"/>
        <v>9698.6</v>
      </c>
      <c r="F37" s="18">
        <v>7649.5</v>
      </c>
      <c r="G37" s="19">
        <v>1795.5</v>
      </c>
      <c r="H37" s="19">
        <v>53.6</v>
      </c>
      <c r="I37" s="19">
        <v>200</v>
      </c>
      <c r="J37" s="19">
        <f t="shared" si="1"/>
        <v>9445</v>
      </c>
      <c r="K37" s="19">
        <f t="shared" si="2"/>
        <v>253.6</v>
      </c>
      <c r="L37" s="19">
        <v>3298</v>
      </c>
      <c r="M37" s="19">
        <v>94.2</v>
      </c>
      <c r="N37" s="20">
        <v>137.8</v>
      </c>
      <c r="O37" s="57">
        <f t="shared" si="3"/>
        <v>13228.6</v>
      </c>
    </row>
    <row r="38" spans="1:15" ht="24.75" customHeight="1">
      <c r="A38" s="15">
        <v>100</v>
      </c>
      <c r="B38" s="15">
        <v>3123</v>
      </c>
      <c r="C38" s="16">
        <v>2</v>
      </c>
      <c r="D38" s="23" t="s">
        <v>37</v>
      </c>
      <c r="E38" s="53">
        <f t="shared" si="0"/>
        <v>14649.2</v>
      </c>
      <c r="F38" s="18">
        <v>11793.7</v>
      </c>
      <c r="G38" s="19">
        <v>2462.9</v>
      </c>
      <c r="H38" s="19">
        <v>177.6</v>
      </c>
      <c r="I38" s="19">
        <v>215</v>
      </c>
      <c r="J38" s="19">
        <f t="shared" si="1"/>
        <v>14256.6</v>
      </c>
      <c r="K38" s="19">
        <f t="shared" si="2"/>
        <v>392.6</v>
      </c>
      <c r="L38" s="19">
        <v>4980.5</v>
      </c>
      <c r="M38" s="19">
        <v>142.5</v>
      </c>
      <c r="N38" s="20">
        <v>228.2</v>
      </c>
      <c r="O38" s="57">
        <f t="shared" si="3"/>
        <v>20000.4</v>
      </c>
    </row>
    <row r="39" spans="1:15" ht="24.75" customHeight="1">
      <c r="A39" s="15">
        <v>96</v>
      </c>
      <c r="B39" s="15">
        <v>3122</v>
      </c>
      <c r="C39" s="16">
        <v>2</v>
      </c>
      <c r="D39" s="21" t="s">
        <v>38</v>
      </c>
      <c r="E39" s="53">
        <f t="shared" si="0"/>
        <v>11947.9</v>
      </c>
      <c r="F39" s="18">
        <v>9075.7</v>
      </c>
      <c r="G39" s="19">
        <v>2698.4</v>
      </c>
      <c r="H39" s="19">
        <v>103.2</v>
      </c>
      <c r="I39" s="19">
        <v>70.6</v>
      </c>
      <c r="J39" s="19">
        <f t="shared" si="1"/>
        <v>11774.1</v>
      </c>
      <c r="K39" s="19">
        <f t="shared" si="2"/>
        <v>173.8</v>
      </c>
      <c r="L39" s="19">
        <v>4062.4</v>
      </c>
      <c r="M39" s="19">
        <v>117.7</v>
      </c>
      <c r="N39" s="20">
        <v>202</v>
      </c>
      <c r="O39" s="57">
        <f t="shared" si="3"/>
        <v>16330</v>
      </c>
    </row>
    <row r="40" spans="1:15" ht="24.75" customHeight="1">
      <c r="A40" s="15">
        <v>94</v>
      </c>
      <c r="B40" s="15">
        <v>3122</v>
      </c>
      <c r="C40" s="16">
        <v>2</v>
      </c>
      <c r="D40" s="23" t="s">
        <v>39</v>
      </c>
      <c r="E40" s="53">
        <f t="shared" si="0"/>
        <v>20957.2</v>
      </c>
      <c r="F40" s="18">
        <v>15956.4</v>
      </c>
      <c r="G40" s="19">
        <v>4371.5</v>
      </c>
      <c r="H40" s="19">
        <v>529.3</v>
      </c>
      <c r="I40" s="19">
        <v>100</v>
      </c>
      <c r="J40" s="19">
        <f t="shared" si="1"/>
        <v>20327.9</v>
      </c>
      <c r="K40" s="19">
        <f t="shared" si="2"/>
        <v>629.3</v>
      </c>
      <c r="L40" s="19">
        <v>7125.7</v>
      </c>
      <c r="M40" s="19">
        <v>203.4</v>
      </c>
      <c r="N40" s="20">
        <v>327.1</v>
      </c>
      <c r="O40" s="57">
        <f t="shared" si="3"/>
        <v>28613.4</v>
      </c>
    </row>
    <row r="41" spans="1:15" ht="24.75" customHeight="1">
      <c r="A41" s="15">
        <v>101</v>
      </c>
      <c r="B41" s="15">
        <v>3124</v>
      </c>
      <c r="C41" s="16">
        <v>2</v>
      </c>
      <c r="D41" s="21" t="s">
        <v>40</v>
      </c>
      <c r="E41" s="53">
        <f t="shared" si="0"/>
        <v>9036.5</v>
      </c>
      <c r="F41" s="18">
        <v>6932</v>
      </c>
      <c r="G41" s="19">
        <v>2064.4</v>
      </c>
      <c r="H41" s="19">
        <v>20.1</v>
      </c>
      <c r="I41" s="19">
        <v>20</v>
      </c>
      <c r="J41" s="19">
        <f t="shared" si="1"/>
        <v>8996.4</v>
      </c>
      <c r="K41" s="19">
        <f t="shared" si="2"/>
        <v>40.1</v>
      </c>
      <c r="L41" s="19">
        <v>3073.3</v>
      </c>
      <c r="M41" s="19">
        <v>89.9</v>
      </c>
      <c r="N41" s="20">
        <v>133.2</v>
      </c>
      <c r="O41" s="57">
        <f t="shared" si="3"/>
        <v>12332.9</v>
      </c>
    </row>
    <row r="42" spans="1:15" ht="24.75" customHeight="1">
      <c r="A42" s="15">
        <v>151</v>
      </c>
      <c r="B42" s="15">
        <v>3114</v>
      </c>
      <c r="C42" s="16">
        <v>2</v>
      </c>
      <c r="D42" s="21" t="s">
        <v>41</v>
      </c>
      <c r="E42" s="53">
        <f t="shared" si="0"/>
        <v>2911.2000000000003</v>
      </c>
      <c r="F42" s="18">
        <v>2608.8</v>
      </c>
      <c r="G42" s="19">
        <v>294.4</v>
      </c>
      <c r="H42" s="19">
        <v>8</v>
      </c>
      <c r="I42" s="19">
        <v>0</v>
      </c>
      <c r="J42" s="19">
        <f t="shared" si="1"/>
        <v>2903.2000000000003</v>
      </c>
      <c r="K42" s="19">
        <f t="shared" si="2"/>
        <v>8</v>
      </c>
      <c r="L42" s="19">
        <v>990.2</v>
      </c>
      <c r="M42" s="19">
        <v>29.2</v>
      </c>
      <c r="N42" s="20">
        <v>46.5</v>
      </c>
      <c r="O42" s="57">
        <f t="shared" si="3"/>
        <v>3977.1000000000004</v>
      </c>
    </row>
    <row r="43" spans="1:15" ht="24.75" customHeight="1">
      <c r="A43" s="15">
        <v>152</v>
      </c>
      <c r="B43" s="15">
        <v>3114</v>
      </c>
      <c r="C43" s="16">
        <v>2</v>
      </c>
      <c r="D43" s="21" t="s">
        <v>42</v>
      </c>
      <c r="E43" s="53">
        <f t="shared" si="0"/>
        <v>6361.400000000001</v>
      </c>
      <c r="F43" s="18">
        <v>5680.6</v>
      </c>
      <c r="G43" s="19">
        <v>680.8</v>
      </c>
      <c r="H43" s="19">
        <v>0</v>
      </c>
      <c r="I43" s="19">
        <v>0</v>
      </c>
      <c r="J43" s="19">
        <f t="shared" si="1"/>
        <v>6361.400000000001</v>
      </c>
      <c r="K43" s="19">
        <f t="shared" si="2"/>
        <v>0</v>
      </c>
      <c r="L43" s="19">
        <v>2163.1</v>
      </c>
      <c r="M43" s="19">
        <v>63.7</v>
      </c>
      <c r="N43" s="20">
        <v>91.7</v>
      </c>
      <c r="O43" s="57">
        <f t="shared" si="3"/>
        <v>8679.900000000001</v>
      </c>
    </row>
    <row r="44" spans="1:15" ht="24.75" customHeight="1">
      <c r="A44" s="15">
        <v>106</v>
      </c>
      <c r="B44" s="15">
        <v>3114</v>
      </c>
      <c r="C44" s="16">
        <v>2</v>
      </c>
      <c r="D44" s="21" t="s">
        <v>43</v>
      </c>
      <c r="E44" s="53">
        <f t="shared" si="0"/>
        <v>2062.6</v>
      </c>
      <c r="F44" s="18">
        <v>1845.2</v>
      </c>
      <c r="G44" s="19">
        <v>217.4</v>
      </c>
      <c r="H44" s="19">
        <v>0</v>
      </c>
      <c r="I44" s="19">
        <v>0</v>
      </c>
      <c r="J44" s="19">
        <f t="shared" si="1"/>
        <v>2062.6</v>
      </c>
      <c r="K44" s="19">
        <f t="shared" si="2"/>
        <v>0</v>
      </c>
      <c r="L44" s="19">
        <v>701.6</v>
      </c>
      <c r="M44" s="19">
        <v>20.7</v>
      </c>
      <c r="N44" s="20">
        <v>29.8</v>
      </c>
      <c r="O44" s="57">
        <f t="shared" si="3"/>
        <v>2814.7</v>
      </c>
    </row>
    <row r="45" spans="1:15" ht="24.75" customHeight="1">
      <c r="A45" s="15">
        <v>38</v>
      </c>
      <c r="B45" s="15">
        <v>3121</v>
      </c>
      <c r="C45" s="16">
        <v>3</v>
      </c>
      <c r="D45" s="21" t="s">
        <v>44</v>
      </c>
      <c r="E45" s="53">
        <f t="shared" si="0"/>
        <v>9486.6</v>
      </c>
      <c r="F45" s="18">
        <v>8393.1</v>
      </c>
      <c r="G45" s="19">
        <v>1003.1</v>
      </c>
      <c r="H45" s="19">
        <v>60.4</v>
      </c>
      <c r="I45" s="19">
        <v>30</v>
      </c>
      <c r="J45" s="19">
        <f t="shared" si="1"/>
        <v>9396.2</v>
      </c>
      <c r="K45" s="19">
        <f t="shared" si="2"/>
        <v>90.4</v>
      </c>
      <c r="L45" s="19">
        <v>3225.6</v>
      </c>
      <c r="M45" s="19">
        <v>93.9</v>
      </c>
      <c r="N45" s="20">
        <v>169.4</v>
      </c>
      <c r="O45" s="57">
        <f t="shared" si="3"/>
        <v>12975.5</v>
      </c>
    </row>
    <row r="46" spans="1:15" ht="24.75" customHeight="1">
      <c r="A46" s="15">
        <v>39</v>
      </c>
      <c r="B46" s="15">
        <v>3121</v>
      </c>
      <c r="C46" s="16">
        <v>3</v>
      </c>
      <c r="D46" s="23" t="s">
        <v>45</v>
      </c>
      <c r="E46" s="53">
        <f t="shared" si="0"/>
        <v>12330.099999999999</v>
      </c>
      <c r="F46" s="18">
        <v>10910.4</v>
      </c>
      <c r="G46" s="19">
        <v>1273.9</v>
      </c>
      <c r="H46" s="19">
        <v>83.8</v>
      </c>
      <c r="I46" s="19">
        <v>62</v>
      </c>
      <c r="J46" s="19">
        <f t="shared" si="1"/>
        <v>12184.3</v>
      </c>
      <c r="K46" s="19">
        <f t="shared" si="2"/>
        <v>145.8</v>
      </c>
      <c r="L46" s="19">
        <v>4192.2</v>
      </c>
      <c r="M46" s="19">
        <v>121.9</v>
      </c>
      <c r="N46" s="20">
        <v>218.5</v>
      </c>
      <c r="O46" s="57">
        <f t="shared" si="3"/>
        <v>16862.7</v>
      </c>
    </row>
    <row r="47" spans="1:15" ht="24.75" customHeight="1">
      <c r="A47" s="15">
        <v>40</v>
      </c>
      <c r="B47" s="15">
        <v>3121</v>
      </c>
      <c r="C47" s="16">
        <v>3</v>
      </c>
      <c r="D47" s="23" t="s">
        <v>46</v>
      </c>
      <c r="E47" s="53">
        <f t="shared" si="0"/>
        <v>18453.7</v>
      </c>
      <c r="F47" s="18">
        <v>16363.2</v>
      </c>
      <c r="G47" s="19">
        <v>1980.1</v>
      </c>
      <c r="H47" s="19">
        <v>80.4</v>
      </c>
      <c r="I47" s="19">
        <v>30</v>
      </c>
      <c r="J47" s="19">
        <f t="shared" si="1"/>
        <v>18343.3</v>
      </c>
      <c r="K47" s="19">
        <f t="shared" si="2"/>
        <v>110.4</v>
      </c>
      <c r="L47" s="19">
        <v>6274.2</v>
      </c>
      <c r="M47" s="19">
        <v>183.4</v>
      </c>
      <c r="N47" s="20">
        <v>329.6</v>
      </c>
      <c r="O47" s="57">
        <f t="shared" si="3"/>
        <v>25240.9</v>
      </c>
    </row>
    <row r="48" spans="1:15" ht="24.75" customHeight="1">
      <c r="A48" s="15">
        <v>41</v>
      </c>
      <c r="B48" s="15">
        <v>3122</v>
      </c>
      <c r="C48" s="16">
        <v>3</v>
      </c>
      <c r="D48" s="23" t="s">
        <v>47</v>
      </c>
      <c r="E48" s="53">
        <f t="shared" si="0"/>
        <v>10097.400000000001</v>
      </c>
      <c r="F48" s="18">
        <v>8666.5</v>
      </c>
      <c r="G48" s="19">
        <v>1250.2</v>
      </c>
      <c r="H48" s="19">
        <v>140.7</v>
      </c>
      <c r="I48" s="19">
        <v>40</v>
      </c>
      <c r="J48" s="19">
        <f t="shared" si="1"/>
        <v>9916.7</v>
      </c>
      <c r="K48" s="19">
        <f t="shared" si="2"/>
        <v>180.7</v>
      </c>
      <c r="L48" s="19">
        <v>3433.1</v>
      </c>
      <c r="M48" s="19">
        <v>99.2</v>
      </c>
      <c r="N48" s="20">
        <v>167.7</v>
      </c>
      <c r="O48" s="57">
        <f t="shared" si="3"/>
        <v>13797.400000000003</v>
      </c>
    </row>
    <row r="49" spans="1:15" ht="24.75" customHeight="1">
      <c r="A49" s="15">
        <v>43</v>
      </c>
      <c r="B49" s="15">
        <v>3122</v>
      </c>
      <c r="C49" s="16">
        <v>3</v>
      </c>
      <c r="D49" s="21" t="s">
        <v>48</v>
      </c>
      <c r="E49" s="53">
        <f t="shared" si="0"/>
        <v>7643.5</v>
      </c>
      <c r="F49" s="18">
        <v>6539.1</v>
      </c>
      <c r="G49" s="19">
        <v>1051.5</v>
      </c>
      <c r="H49" s="19">
        <v>46.9</v>
      </c>
      <c r="I49" s="19">
        <v>6</v>
      </c>
      <c r="J49" s="19">
        <f t="shared" si="1"/>
        <v>7590.6</v>
      </c>
      <c r="K49" s="19">
        <f t="shared" si="2"/>
        <v>52.9</v>
      </c>
      <c r="L49" s="19">
        <v>2598.9</v>
      </c>
      <c r="M49" s="19">
        <v>75.7</v>
      </c>
      <c r="N49" s="20">
        <v>124.3</v>
      </c>
      <c r="O49" s="57">
        <f t="shared" si="3"/>
        <v>10442.4</v>
      </c>
    </row>
    <row r="50" spans="1:15" ht="24.75" customHeight="1">
      <c r="A50" s="15">
        <v>44</v>
      </c>
      <c r="B50" s="15">
        <v>3123</v>
      </c>
      <c r="C50" s="16">
        <v>3</v>
      </c>
      <c r="D50" s="21" t="s">
        <v>49</v>
      </c>
      <c r="E50" s="53">
        <f t="shared" si="0"/>
        <v>15614.500000000002</v>
      </c>
      <c r="F50" s="18">
        <v>12336.6</v>
      </c>
      <c r="G50" s="19">
        <v>3227.8</v>
      </c>
      <c r="H50" s="19">
        <v>20.1</v>
      </c>
      <c r="I50" s="19">
        <v>30</v>
      </c>
      <c r="J50" s="19">
        <f t="shared" si="1"/>
        <v>15564.400000000001</v>
      </c>
      <c r="K50" s="19">
        <f t="shared" si="2"/>
        <v>50.1</v>
      </c>
      <c r="L50" s="19">
        <v>5309.5</v>
      </c>
      <c r="M50" s="19">
        <v>155.9</v>
      </c>
      <c r="N50" s="20">
        <v>207.3</v>
      </c>
      <c r="O50" s="57">
        <f t="shared" si="3"/>
        <v>21287.2</v>
      </c>
    </row>
    <row r="51" spans="1:15" ht="24.75" customHeight="1">
      <c r="A51" s="15">
        <v>147</v>
      </c>
      <c r="B51" s="15">
        <v>3123</v>
      </c>
      <c r="C51" s="16">
        <v>3</v>
      </c>
      <c r="D51" s="21" t="s">
        <v>50</v>
      </c>
      <c r="E51" s="53">
        <f t="shared" si="0"/>
        <v>12844.2</v>
      </c>
      <c r="F51" s="18">
        <v>10106</v>
      </c>
      <c r="G51" s="19">
        <v>2470.6</v>
      </c>
      <c r="H51" s="19">
        <v>191.6</v>
      </c>
      <c r="I51" s="19">
        <v>76</v>
      </c>
      <c r="J51" s="19">
        <f t="shared" si="1"/>
        <v>12576.6</v>
      </c>
      <c r="K51" s="19">
        <f t="shared" si="2"/>
        <v>267.6</v>
      </c>
      <c r="L51" s="19">
        <v>4367.4</v>
      </c>
      <c r="M51" s="19">
        <v>125.5</v>
      </c>
      <c r="N51" s="20">
        <v>175.2</v>
      </c>
      <c r="O51" s="57">
        <f t="shared" si="3"/>
        <v>17512.3</v>
      </c>
    </row>
    <row r="52" spans="1:15" ht="24.75" customHeight="1">
      <c r="A52" s="15">
        <v>55</v>
      </c>
      <c r="B52" s="15">
        <v>3123</v>
      </c>
      <c r="C52" s="16">
        <v>3</v>
      </c>
      <c r="D52" s="21" t="s">
        <v>102</v>
      </c>
      <c r="E52" s="53">
        <f t="shared" si="0"/>
        <v>6997.5</v>
      </c>
      <c r="F52" s="18">
        <v>5612.3</v>
      </c>
      <c r="G52" s="19">
        <v>1380.2</v>
      </c>
      <c r="H52" s="19"/>
      <c r="I52" s="19">
        <v>5</v>
      </c>
      <c r="J52" s="19">
        <f t="shared" si="1"/>
        <v>6992.5</v>
      </c>
      <c r="K52" s="19">
        <f t="shared" si="2"/>
        <v>5</v>
      </c>
      <c r="L52" s="19">
        <v>2379</v>
      </c>
      <c r="M52" s="19">
        <v>70</v>
      </c>
      <c r="N52" s="20">
        <v>102.7</v>
      </c>
      <c r="O52" s="57">
        <f t="shared" si="3"/>
        <v>9549.2</v>
      </c>
    </row>
    <row r="53" spans="1:15" ht="24.75" customHeight="1">
      <c r="A53" s="15">
        <v>57</v>
      </c>
      <c r="B53" s="15">
        <v>3123</v>
      </c>
      <c r="C53" s="16">
        <v>3</v>
      </c>
      <c r="D53" s="21" t="s">
        <v>51</v>
      </c>
      <c r="E53" s="53">
        <f t="shared" si="0"/>
        <v>19540.2</v>
      </c>
      <c r="F53" s="18">
        <v>14736.1</v>
      </c>
      <c r="G53" s="19">
        <v>4234.7</v>
      </c>
      <c r="H53" s="19">
        <v>275.4</v>
      </c>
      <c r="I53" s="19">
        <v>294</v>
      </c>
      <c r="J53" s="19">
        <f t="shared" si="1"/>
        <v>18970.8</v>
      </c>
      <c r="K53" s="19">
        <f t="shared" si="2"/>
        <v>569.4</v>
      </c>
      <c r="L53" s="19">
        <v>6644.6</v>
      </c>
      <c r="M53" s="19">
        <v>189.8</v>
      </c>
      <c r="N53" s="20">
        <v>287.7</v>
      </c>
      <c r="O53" s="57">
        <f t="shared" si="3"/>
        <v>26662.300000000003</v>
      </c>
    </row>
    <row r="54" spans="1:15" ht="24.75" customHeight="1">
      <c r="A54" s="15">
        <v>54</v>
      </c>
      <c r="B54" s="15">
        <v>3123</v>
      </c>
      <c r="C54" s="16">
        <v>3</v>
      </c>
      <c r="D54" s="21" t="s">
        <v>100</v>
      </c>
      <c r="E54" s="53">
        <f t="shared" si="0"/>
        <v>6817.3</v>
      </c>
      <c r="F54" s="18">
        <v>5136.6</v>
      </c>
      <c r="G54" s="19">
        <v>1519.7</v>
      </c>
      <c r="H54" s="19">
        <v>0</v>
      </c>
      <c r="I54" s="19">
        <v>161</v>
      </c>
      <c r="J54" s="19">
        <f t="shared" si="1"/>
        <v>6656.3</v>
      </c>
      <c r="K54" s="19">
        <f t="shared" si="2"/>
        <v>161</v>
      </c>
      <c r="L54" s="19">
        <v>2318.2</v>
      </c>
      <c r="M54" s="19">
        <v>66.6</v>
      </c>
      <c r="N54" s="20">
        <v>99.4</v>
      </c>
      <c r="O54" s="57">
        <f t="shared" si="3"/>
        <v>9301.5</v>
      </c>
    </row>
    <row r="55" spans="1:15" ht="24.75" customHeight="1">
      <c r="A55" s="15">
        <v>53</v>
      </c>
      <c r="B55" s="15">
        <v>3123</v>
      </c>
      <c r="C55" s="16">
        <v>3</v>
      </c>
      <c r="D55" s="21" t="s">
        <v>52</v>
      </c>
      <c r="E55" s="53">
        <f t="shared" si="0"/>
        <v>12462.8</v>
      </c>
      <c r="F55" s="18">
        <v>10009.8</v>
      </c>
      <c r="G55" s="19">
        <v>2284.1</v>
      </c>
      <c r="H55" s="19">
        <v>136.5</v>
      </c>
      <c r="I55" s="19">
        <v>32.4</v>
      </c>
      <c r="J55" s="19">
        <f t="shared" si="1"/>
        <v>12293.9</v>
      </c>
      <c r="K55" s="19">
        <f t="shared" si="2"/>
        <v>168.9</v>
      </c>
      <c r="L55" s="19">
        <v>4237.9</v>
      </c>
      <c r="M55" s="19">
        <v>122.9</v>
      </c>
      <c r="N55" s="20">
        <v>187.4</v>
      </c>
      <c r="O55" s="57">
        <f t="shared" si="3"/>
        <v>17011</v>
      </c>
    </row>
    <row r="56" spans="1:15" ht="24.75" customHeight="1">
      <c r="A56" s="15">
        <v>42</v>
      </c>
      <c r="B56" s="15">
        <v>3122</v>
      </c>
      <c r="C56" s="16">
        <v>3</v>
      </c>
      <c r="D56" s="21" t="s">
        <v>53</v>
      </c>
      <c r="E56" s="53">
        <f t="shared" si="0"/>
        <v>12985.300000000001</v>
      </c>
      <c r="F56" s="18">
        <v>9280.2</v>
      </c>
      <c r="G56" s="19">
        <v>3261.9</v>
      </c>
      <c r="H56" s="19">
        <v>288.2</v>
      </c>
      <c r="I56" s="19">
        <v>155</v>
      </c>
      <c r="J56" s="19">
        <f t="shared" si="1"/>
        <v>12542.1</v>
      </c>
      <c r="K56" s="19">
        <f t="shared" si="2"/>
        <v>443.2</v>
      </c>
      <c r="L56" s="19">
        <v>4415.3</v>
      </c>
      <c r="M56" s="19">
        <v>125.4</v>
      </c>
      <c r="N56" s="20">
        <v>206.4</v>
      </c>
      <c r="O56" s="57">
        <f t="shared" si="3"/>
        <v>17732.400000000005</v>
      </c>
    </row>
    <row r="57" spans="1:15" ht="24.75" customHeight="1">
      <c r="A57" s="15">
        <v>45</v>
      </c>
      <c r="B57" s="15">
        <v>3124</v>
      </c>
      <c r="C57" s="16">
        <v>3</v>
      </c>
      <c r="D57" s="21" t="s">
        <v>124</v>
      </c>
      <c r="E57" s="53">
        <f t="shared" si="0"/>
        <v>26528.9</v>
      </c>
      <c r="F57" s="18">
        <v>20756.9</v>
      </c>
      <c r="G57" s="19">
        <v>4845.8</v>
      </c>
      <c r="H57" s="19">
        <v>241.2</v>
      </c>
      <c r="I57" s="19">
        <v>685</v>
      </c>
      <c r="J57" s="19">
        <f t="shared" si="1"/>
        <v>25602.7</v>
      </c>
      <c r="K57" s="19">
        <f t="shared" si="2"/>
        <v>926.2</v>
      </c>
      <c r="L57" s="19">
        <v>9021.6</v>
      </c>
      <c r="M57" s="19">
        <v>256.6</v>
      </c>
      <c r="N57" s="20">
        <v>403.7</v>
      </c>
      <c r="O57" s="57">
        <f t="shared" si="3"/>
        <v>36210.799999999996</v>
      </c>
    </row>
    <row r="58" spans="1:15" ht="24.75" customHeight="1">
      <c r="A58" s="15">
        <v>63</v>
      </c>
      <c r="B58" s="15">
        <v>3114</v>
      </c>
      <c r="C58" s="16">
        <v>3</v>
      </c>
      <c r="D58" s="21" t="s">
        <v>54</v>
      </c>
      <c r="E58" s="53">
        <f t="shared" si="0"/>
        <v>4562.799999999999</v>
      </c>
      <c r="F58" s="18">
        <v>3972.6</v>
      </c>
      <c r="G58" s="19">
        <v>383.3</v>
      </c>
      <c r="H58" s="19">
        <v>46.9</v>
      </c>
      <c r="I58" s="19">
        <v>160</v>
      </c>
      <c r="J58" s="19">
        <f t="shared" si="1"/>
        <v>4355.9</v>
      </c>
      <c r="K58" s="19">
        <f t="shared" si="2"/>
        <v>206.9</v>
      </c>
      <c r="L58" s="19">
        <v>1551.4</v>
      </c>
      <c r="M58" s="19">
        <v>43.6</v>
      </c>
      <c r="N58" s="20">
        <v>68.2</v>
      </c>
      <c r="O58" s="57">
        <f t="shared" si="3"/>
        <v>6225.999999999999</v>
      </c>
    </row>
    <row r="59" spans="1:15" ht="24.75" customHeight="1">
      <c r="A59" s="15">
        <v>62</v>
      </c>
      <c r="B59" s="15">
        <v>3114</v>
      </c>
      <c r="C59" s="16">
        <v>3</v>
      </c>
      <c r="D59" s="21" t="s">
        <v>149</v>
      </c>
      <c r="E59" s="53">
        <f t="shared" si="0"/>
        <v>3729</v>
      </c>
      <c r="F59" s="18">
        <v>3295.7</v>
      </c>
      <c r="G59" s="19">
        <v>373.3</v>
      </c>
      <c r="H59" s="19">
        <v>0</v>
      </c>
      <c r="I59" s="19">
        <v>60</v>
      </c>
      <c r="J59" s="19">
        <f t="shared" si="1"/>
        <v>3669</v>
      </c>
      <c r="K59" s="19">
        <f t="shared" si="2"/>
        <v>60</v>
      </c>
      <c r="L59" s="19">
        <v>1267.8</v>
      </c>
      <c r="M59" s="19">
        <v>36.7</v>
      </c>
      <c r="N59" s="20">
        <v>79.4</v>
      </c>
      <c r="O59" s="57">
        <f t="shared" si="3"/>
        <v>5112.9</v>
      </c>
    </row>
    <row r="60" spans="1:15" ht="15.75">
      <c r="A60" s="15">
        <v>46</v>
      </c>
      <c r="B60" s="15">
        <v>3114</v>
      </c>
      <c r="C60" s="16">
        <v>3</v>
      </c>
      <c r="D60" s="21" t="s">
        <v>56</v>
      </c>
      <c r="E60" s="53">
        <f t="shared" si="0"/>
        <v>11815.099999999999</v>
      </c>
      <c r="F60" s="18">
        <v>8702.8</v>
      </c>
      <c r="G60" s="19">
        <v>2890</v>
      </c>
      <c r="H60" s="19">
        <v>129.3</v>
      </c>
      <c r="I60" s="19">
        <v>93</v>
      </c>
      <c r="J60" s="19">
        <f t="shared" si="1"/>
        <v>11592.8</v>
      </c>
      <c r="K60" s="19">
        <f t="shared" si="2"/>
        <v>222.3</v>
      </c>
      <c r="L60" s="19">
        <v>4017.1</v>
      </c>
      <c r="M60" s="19">
        <v>116</v>
      </c>
      <c r="N60" s="20">
        <v>118.6</v>
      </c>
      <c r="O60" s="57">
        <f t="shared" si="3"/>
        <v>16066.8</v>
      </c>
    </row>
    <row r="61" spans="1:15" ht="24.75" customHeight="1">
      <c r="A61" s="15">
        <v>49</v>
      </c>
      <c r="B61" s="15">
        <v>4322</v>
      </c>
      <c r="C61" s="16">
        <v>3</v>
      </c>
      <c r="D61" s="21" t="s">
        <v>57</v>
      </c>
      <c r="E61" s="53">
        <f t="shared" si="0"/>
        <v>11656.4</v>
      </c>
      <c r="F61" s="18">
        <v>7881.2</v>
      </c>
      <c r="G61" s="19">
        <v>3679.8</v>
      </c>
      <c r="H61" s="19">
        <v>70.4</v>
      </c>
      <c r="I61" s="19">
        <v>25</v>
      </c>
      <c r="J61" s="19">
        <f t="shared" si="1"/>
        <v>11561</v>
      </c>
      <c r="K61" s="19">
        <f t="shared" si="2"/>
        <v>95.4</v>
      </c>
      <c r="L61" s="19">
        <v>3963.3</v>
      </c>
      <c r="M61" s="19">
        <v>115.5</v>
      </c>
      <c r="N61" s="20">
        <v>119.6</v>
      </c>
      <c r="O61" s="57">
        <f t="shared" si="3"/>
        <v>15854.800000000001</v>
      </c>
    </row>
    <row r="62" spans="1:15" ht="24.75" customHeight="1">
      <c r="A62" s="15">
        <v>58</v>
      </c>
      <c r="B62" s="15">
        <v>3114</v>
      </c>
      <c r="C62" s="16">
        <v>3</v>
      </c>
      <c r="D62" s="21" t="s">
        <v>58</v>
      </c>
      <c r="E62" s="53">
        <f t="shared" si="0"/>
        <v>4918.3</v>
      </c>
      <c r="F62" s="18">
        <v>4211.8</v>
      </c>
      <c r="G62" s="19">
        <v>547.6</v>
      </c>
      <c r="H62" s="19">
        <v>38.9</v>
      </c>
      <c r="I62" s="19">
        <v>120</v>
      </c>
      <c r="J62" s="19">
        <f t="shared" si="1"/>
        <v>4759.400000000001</v>
      </c>
      <c r="K62" s="19">
        <f t="shared" si="2"/>
        <v>158.9</v>
      </c>
      <c r="L62" s="19">
        <v>1672.4</v>
      </c>
      <c r="M62" s="19">
        <v>47.5</v>
      </c>
      <c r="N62" s="20">
        <v>80.1</v>
      </c>
      <c r="O62" s="57">
        <f t="shared" si="3"/>
        <v>6718.300000000001</v>
      </c>
    </row>
    <row r="63" spans="1:15" ht="24.75" customHeight="1">
      <c r="A63" s="15">
        <v>67</v>
      </c>
      <c r="B63" s="15">
        <v>3121</v>
      </c>
      <c r="C63" s="16">
        <v>4</v>
      </c>
      <c r="D63" s="21" t="s">
        <v>59</v>
      </c>
      <c r="E63" s="53">
        <f t="shared" si="0"/>
        <v>12307.4</v>
      </c>
      <c r="F63" s="18">
        <v>10951.6</v>
      </c>
      <c r="G63" s="19">
        <v>1139.8</v>
      </c>
      <c r="H63" s="19">
        <v>34</v>
      </c>
      <c r="I63" s="19">
        <v>182</v>
      </c>
      <c r="J63" s="19">
        <f t="shared" si="1"/>
        <v>12091.4</v>
      </c>
      <c r="K63" s="19">
        <f t="shared" si="2"/>
        <v>216</v>
      </c>
      <c r="L63" s="19">
        <v>4184.6</v>
      </c>
      <c r="M63" s="19">
        <v>121</v>
      </c>
      <c r="N63" s="20">
        <v>216.8</v>
      </c>
      <c r="O63" s="57">
        <f t="shared" si="3"/>
        <v>16829.8</v>
      </c>
    </row>
    <row r="64" spans="1:15" ht="24.75" customHeight="1">
      <c r="A64" s="15">
        <v>68</v>
      </c>
      <c r="B64" s="15">
        <v>3121</v>
      </c>
      <c r="C64" s="16">
        <v>4</v>
      </c>
      <c r="D64" s="21" t="s">
        <v>60</v>
      </c>
      <c r="E64" s="53">
        <f t="shared" si="0"/>
        <v>10418.6</v>
      </c>
      <c r="F64" s="18">
        <v>8091.5</v>
      </c>
      <c r="G64" s="19">
        <v>2188.9</v>
      </c>
      <c r="H64" s="19">
        <v>136</v>
      </c>
      <c r="I64" s="19">
        <v>2.2</v>
      </c>
      <c r="J64" s="19">
        <f t="shared" si="1"/>
        <v>10280.4</v>
      </c>
      <c r="K64" s="19">
        <f t="shared" si="2"/>
        <v>138.2</v>
      </c>
      <c r="L64" s="19">
        <v>3542.2</v>
      </c>
      <c r="M64" s="19">
        <v>102.7</v>
      </c>
      <c r="N64" s="20">
        <v>185.5</v>
      </c>
      <c r="O64" s="57">
        <f t="shared" si="3"/>
        <v>14249</v>
      </c>
    </row>
    <row r="65" spans="1:15" ht="24.75" customHeight="1">
      <c r="A65" s="15">
        <v>71</v>
      </c>
      <c r="B65" s="15">
        <v>3122</v>
      </c>
      <c r="C65" s="16">
        <v>4</v>
      </c>
      <c r="D65" s="21" t="s">
        <v>61</v>
      </c>
      <c r="E65" s="53">
        <f t="shared" si="0"/>
        <v>9583.800000000001</v>
      </c>
      <c r="F65" s="18">
        <v>8275.6</v>
      </c>
      <c r="G65" s="19">
        <v>1085</v>
      </c>
      <c r="H65" s="19">
        <v>163.2</v>
      </c>
      <c r="I65" s="19">
        <v>60</v>
      </c>
      <c r="J65" s="19">
        <f t="shared" si="1"/>
        <v>9360.6</v>
      </c>
      <c r="K65" s="19">
        <f t="shared" si="2"/>
        <v>223.2</v>
      </c>
      <c r="L65" s="19">
        <v>3258.7</v>
      </c>
      <c r="M65" s="19">
        <v>93.8</v>
      </c>
      <c r="N65" s="20">
        <v>161.2</v>
      </c>
      <c r="O65" s="57">
        <f t="shared" si="3"/>
        <v>13097.5</v>
      </c>
    </row>
    <row r="66" spans="1:15" ht="24.75" customHeight="1">
      <c r="A66" s="15">
        <v>70</v>
      </c>
      <c r="B66" s="15">
        <v>3122</v>
      </c>
      <c r="C66" s="16">
        <v>4</v>
      </c>
      <c r="D66" s="21" t="s">
        <v>62</v>
      </c>
      <c r="E66" s="53">
        <f t="shared" si="0"/>
        <v>10669.1</v>
      </c>
      <c r="F66" s="18">
        <v>8929.6</v>
      </c>
      <c r="G66" s="19">
        <v>1695.9</v>
      </c>
      <c r="H66" s="19">
        <v>13.6</v>
      </c>
      <c r="I66" s="19">
        <v>30</v>
      </c>
      <c r="J66" s="19">
        <f t="shared" si="1"/>
        <v>10625.5</v>
      </c>
      <c r="K66" s="19">
        <f t="shared" si="2"/>
        <v>43.6</v>
      </c>
      <c r="L66" s="19">
        <v>3627.7</v>
      </c>
      <c r="M66" s="19">
        <v>106.3</v>
      </c>
      <c r="N66" s="20">
        <v>165.2</v>
      </c>
      <c r="O66" s="57">
        <f t="shared" si="3"/>
        <v>14568.3</v>
      </c>
    </row>
    <row r="67" spans="1:15" ht="24.75" customHeight="1">
      <c r="A67" s="15">
        <v>154</v>
      </c>
      <c r="B67" s="15">
        <v>3122</v>
      </c>
      <c r="C67" s="16">
        <v>4</v>
      </c>
      <c r="D67" s="21" t="s">
        <v>97</v>
      </c>
      <c r="E67" s="53">
        <f t="shared" si="0"/>
        <v>28419.6</v>
      </c>
      <c r="F67" s="18">
        <v>22215.6</v>
      </c>
      <c r="G67" s="19">
        <v>5825.3</v>
      </c>
      <c r="H67" s="19">
        <v>136.7</v>
      </c>
      <c r="I67" s="19">
        <v>242</v>
      </c>
      <c r="J67" s="19">
        <f t="shared" si="1"/>
        <v>28040.899999999998</v>
      </c>
      <c r="K67" s="19">
        <f t="shared" si="2"/>
        <v>378.7</v>
      </c>
      <c r="L67" s="19">
        <v>9663.2</v>
      </c>
      <c r="M67" s="19">
        <v>280.6</v>
      </c>
      <c r="N67" s="20">
        <v>427.5</v>
      </c>
      <c r="O67" s="57">
        <f t="shared" si="3"/>
        <v>38790.9</v>
      </c>
    </row>
    <row r="68" spans="1:15" ht="24.75" customHeight="1">
      <c r="A68" s="15">
        <v>72</v>
      </c>
      <c r="B68" s="15">
        <v>3122</v>
      </c>
      <c r="C68" s="16">
        <v>4</v>
      </c>
      <c r="D68" s="21" t="s">
        <v>63</v>
      </c>
      <c r="E68" s="53">
        <f t="shared" si="0"/>
        <v>15776.800000000001</v>
      </c>
      <c r="F68" s="18">
        <v>11866.7</v>
      </c>
      <c r="G68" s="19">
        <v>3442.9</v>
      </c>
      <c r="H68" s="19">
        <v>197.2</v>
      </c>
      <c r="I68" s="19">
        <v>270</v>
      </c>
      <c r="J68" s="19">
        <f t="shared" si="1"/>
        <v>15309.6</v>
      </c>
      <c r="K68" s="19">
        <f t="shared" si="2"/>
        <v>467.2</v>
      </c>
      <c r="L68" s="19">
        <v>5364.1</v>
      </c>
      <c r="M68" s="19">
        <v>153.1</v>
      </c>
      <c r="N68" s="20">
        <v>228.9</v>
      </c>
      <c r="O68" s="57">
        <f t="shared" si="3"/>
        <v>21522.9</v>
      </c>
    </row>
    <row r="69" spans="1:15" ht="24.75" customHeight="1">
      <c r="A69" s="15">
        <v>81</v>
      </c>
      <c r="B69" s="15">
        <v>3114</v>
      </c>
      <c r="C69" s="16">
        <v>4</v>
      </c>
      <c r="D69" s="21" t="s">
        <v>104</v>
      </c>
      <c r="E69" s="53">
        <f aca="true" t="shared" si="4" ref="E69:E95">J69+K69</f>
        <v>10092.4</v>
      </c>
      <c r="F69" s="18">
        <v>9107.9</v>
      </c>
      <c r="G69" s="19">
        <v>949.3</v>
      </c>
      <c r="H69" s="19">
        <v>27.2</v>
      </c>
      <c r="I69" s="19">
        <v>8</v>
      </c>
      <c r="J69" s="19">
        <f aca="true" t="shared" si="5" ref="J69:J95">F69+G69</f>
        <v>10057.199999999999</v>
      </c>
      <c r="K69" s="19">
        <f>H69+I69</f>
        <v>35.2</v>
      </c>
      <c r="L69" s="19">
        <v>3432</v>
      </c>
      <c r="M69" s="19">
        <v>100.5</v>
      </c>
      <c r="N69" s="20">
        <v>137.4</v>
      </c>
      <c r="O69" s="57">
        <f aca="true" t="shared" si="6" ref="O69:O95">SUM(J69:N69)</f>
        <v>13762.3</v>
      </c>
    </row>
    <row r="70" spans="1:15" ht="24.75" customHeight="1">
      <c r="A70" s="15">
        <v>83</v>
      </c>
      <c r="B70" s="15">
        <v>3114</v>
      </c>
      <c r="C70" s="16">
        <v>4</v>
      </c>
      <c r="D70" s="21" t="s">
        <v>64</v>
      </c>
      <c r="E70" s="53">
        <f t="shared" si="4"/>
        <v>7750.1</v>
      </c>
      <c r="F70" s="18">
        <v>5507.8</v>
      </c>
      <c r="G70" s="19">
        <v>2242.3</v>
      </c>
      <c r="H70" s="19">
        <v>0</v>
      </c>
      <c r="I70" s="19">
        <v>0</v>
      </c>
      <c r="J70" s="19">
        <f t="shared" si="5"/>
        <v>7750.1</v>
      </c>
      <c r="K70" s="19">
        <f aca="true" t="shared" si="7" ref="K70:K95">H70+I70</f>
        <v>0</v>
      </c>
      <c r="L70" s="19">
        <v>2635.2</v>
      </c>
      <c r="M70" s="19">
        <v>77.7</v>
      </c>
      <c r="N70" s="20">
        <v>105.7</v>
      </c>
      <c r="O70" s="57">
        <f t="shared" si="6"/>
        <v>10568.7</v>
      </c>
    </row>
    <row r="71" spans="1:15" ht="24.75" customHeight="1">
      <c r="A71" s="15">
        <v>79</v>
      </c>
      <c r="B71" s="15">
        <v>3114</v>
      </c>
      <c r="C71" s="16">
        <v>4</v>
      </c>
      <c r="D71" s="21" t="s">
        <v>65</v>
      </c>
      <c r="E71" s="53">
        <f t="shared" si="4"/>
        <v>3022.1</v>
      </c>
      <c r="F71" s="18">
        <v>2695.9</v>
      </c>
      <c r="G71" s="19">
        <v>320.1</v>
      </c>
      <c r="H71" s="19">
        <v>6.1</v>
      </c>
      <c r="I71" s="19">
        <v>0</v>
      </c>
      <c r="J71" s="19">
        <f t="shared" si="5"/>
        <v>3016</v>
      </c>
      <c r="K71" s="19">
        <f t="shared" si="7"/>
        <v>6.1</v>
      </c>
      <c r="L71" s="19">
        <v>1027.5</v>
      </c>
      <c r="M71" s="19">
        <v>30.1</v>
      </c>
      <c r="N71" s="20">
        <v>60.4</v>
      </c>
      <c r="O71" s="57">
        <f t="shared" si="6"/>
        <v>4140.099999999999</v>
      </c>
    </row>
    <row r="72" spans="1:15" ht="24.75" customHeight="1">
      <c r="A72" s="15">
        <v>74</v>
      </c>
      <c r="B72" s="15">
        <v>4322</v>
      </c>
      <c r="C72" s="16">
        <v>4</v>
      </c>
      <c r="D72" s="21" t="s">
        <v>93</v>
      </c>
      <c r="E72" s="53">
        <f t="shared" si="4"/>
        <v>3254.2999999999997</v>
      </c>
      <c r="F72" s="18">
        <v>2171.4</v>
      </c>
      <c r="G72" s="19">
        <v>1069.8</v>
      </c>
      <c r="H72" s="19">
        <v>6.1</v>
      </c>
      <c r="I72" s="19">
        <v>7</v>
      </c>
      <c r="J72" s="19">
        <f t="shared" si="5"/>
        <v>3241.2</v>
      </c>
      <c r="K72" s="19">
        <f t="shared" si="7"/>
        <v>13.1</v>
      </c>
      <c r="L72" s="19">
        <v>1106.5</v>
      </c>
      <c r="M72" s="19">
        <v>32.3</v>
      </c>
      <c r="N72" s="20">
        <v>34.1</v>
      </c>
      <c r="O72" s="57">
        <f t="shared" si="6"/>
        <v>4427.2</v>
      </c>
    </row>
    <row r="73" spans="1:15" ht="24.75" customHeight="1">
      <c r="A73" s="15">
        <v>80</v>
      </c>
      <c r="B73" s="15">
        <v>4322</v>
      </c>
      <c r="C73" s="16">
        <v>4</v>
      </c>
      <c r="D73" s="21" t="s">
        <v>66</v>
      </c>
      <c r="E73" s="53">
        <f t="shared" si="4"/>
        <v>5855.1</v>
      </c>
      <c r="F73" s="18">
        <v>3903.3</v>
      </c>
      <c r="G73" s="19">
        <v>1928.2</v>
      </c>
      <c r="H73" s="19">
        <v>13.6</v>
      </c>
      <c r="I73" s="19">
        <v>10</v>
      </c>
      <c r="J73" s="19">
        <f t="shared" si="5"/>
        <v>5831.5</v>
      </c>
      <c r="K73" s="19">
        <f t="shared" si="7"/>
        <v>23.6</v>
      </c>
      <c r="L73" s="19">
        <v>1990.8</v>
      </c>
      <c r="M73" s="19">
        <v>58.4</v>
      </c>
      <c r="N73" s="20">
        <v>61.3</v>
      </c>
      <c r="O73" s="57">
        <f t="shared" si="6"/>
        <v>7965.6</v>
      </c>
    </row>
    <row r="74" spans="1:15" ht="24.75" customHeight="1">
      <c r="A74" s="15">
        <v>109</v>
      </c>
      <c r="B74" s="15">
        <v>3121</v>
      </c>
      <c r="C74" s="16">
        <v>5</v>
      </c>
      <c r="D74" s="21" t="s">
        <v>67</v>
      </c>
      <c r="E74" s="53">
        <f t="shared" si="4"/>
        <v>7356.000000000001</v>
      </c>
      <c r="F74" s="18">
        <v>6567.1</v>
      </c>
      <c r="G74" s="19">
        <v>744.8</v>
      </c>
      <c r="H74" s="19">
        <v>15</v>
      </c>
      <c r="I74" s="19">
        <v>29.1</v>
      </c>
      <c r="J74" s="19">
        <f t="shared" si="5"/>
        <v>7311.900000000001</v>
      </c>
      <c r="K74" s="19">
        <f t="shared" si="7"/>
        <v>44.1</v>
      </c>
      <c r="L74" s="19">
        <v>2501.1</v>
      </c>
      <c r="M74" s="19">
        <v>73.1</v>
      </c>
      <c r="N74" s="20">
        <v>127.1</v>
      </c>
      <c r="O74" s="57">
        <f t="shared" si="6"/>
        <v>10057.300000000001</v>
      </c>
    </row>
    <row r="75" spans="1:15" ht="24.75" customHeight="1">
      <c r="A75" s="15">
        <v>110</v>
      </c>
      <c r="B75" s="15">
        <v>3121</v>
      </c>
      <c r="C75" s="16">
        <v>5</v>
      </c>
      <c r="D75" s="21" t="s">
        <v>68</v>
      </c>
      <c r="E75" s="53">
        <f t="shared" si="4"/>
        <v>20064.800000000003</v>
      </c>
      <c r="F75" s="18">
        <v>16315.1</v>
      </c>
      <c r="G75" s="19">
        <v>3616.3</v>
      </c>
      <c r="H75" s="19">
        <v>116.9</v>
      </c>
      <c r="I75" s="19">
        <v>16.5</v>
      </c>
      <c r="J75" s="19">
        <f t="shared" si="5"/>
        <v>19931.4</v>
      </c>
      <c r="K75" s="19">
        <f t="shared" si="7"/>
        <v>133.4</v>
      </c>
      <c r="L75" s="19">
        <v>6822.1</v>
      </c>
      <c r="M75" s="19">
        <v>199.4</v>
      </c>
      <c r="N75" s="20">
        <v>357.3</v>
      </c>
      <c r="O75" s="57">
        <f t="shared" si="6"/>
        <v>27443.600000000002</v>
      </c>
    </row>
    <row r="76" spans="1:15" ht="24.75" customHeight="1">
      <c r="A76" s="15">
        <v>113</v>
      </c>
      <c r="B76" s="15">
        <v>3121</v>
      </c>
      <c r="C76" s="16">
        <v>5</v>
      </c>
      <c r="D76" s="21" t="s">
        <v>69</v>
      </c>
      <c r="E76" s="53">
        <f t="shared" si="4"/>
        <v>8703.3</v>
      </c>
      <c r="F76" s="18">
        <v>7735.1</v>
      </c>
      <c r="G76" s="19">
        <v>831.8</v>
      </c>
      <c r="H76" s="19">
        <v>17.4</v>
      </c>
      <c r="I76" s="19">
        <v>119</v>
      </c>
      <c r="J76" s="19">
        <f t="shared" si="5"/>
        <v>8566.9</v>
      </c>
      <c r="K76" s="19">
        <f t="shared" si="7"/>
        <v>136.4</v>
      </c>
      <c r="L76" s="19">
        <v>2959.3</v>
      </c>
      <c r="M76" s="19">
        <v>85.6</v>
      </c>
      <c r="N76" s="20">
        <v>156</v>
      </c>
      <c r="O76" s="57">
        <f t="shared" si="6"/>
        <v>11904.199999999999</v>
      </c>
    </row>
    <row r="77" spans="1:15" ht="26.25" customHeight="1">
      <c r="A77" s="15">
        <v>111</v>
      </c>
      <c r="B77" s="15">
        <v>3121</v>
      </c>
      <c r="C77" s="16">
        <v>5</v>
      </c>
      <c r="D77" s="21" t="s">
        <v>70</v>
      </c>
      <c r="E77" s="53">
        <f t="shared" si="4"/>
        <v>8452</v>
      </c>
      <c r="F77" s="18">
        <v>6074.5</v>
      </c>
      <c r="G77" s="19">
        <v>2246.5</v>
      </c>
      <c r="H77" s="19">
        <v>0</v>
      </c>
      <c r="I77" s="19">
        <v>131</v>
      </c>
      <c r="J77" s="19">
        <f t="shared" si="5"/>
        <v>8321</v>
      </c>
      <c r="K77" s="19">
        <f t="shared" si="7"/>
        <v>131</v>
      </c>
      <c r="L77" s="19">
        <v>2873.6</v>
      </c>
      <c r="M77" s="19">
        <v>83.2</v>
      </c>
      <c r="N77" s="20">
        <v>148.2</v>
      </c>
      <c r="O77" s="57">
        <f t="shared" si="6"/>
        <v>11557.000000000002</v>
      </c>
    </row>
    <row r="78" spans="1:15" ht="24.75" customHeight="1">
      <c r="A78" s="15">
        <v>114</v>
      </c>
      <c r="B78" s="15">
        <v>3122</v>
      </c>
      <c r="C78" s="16">
        <v>5</v>
      </c>
      <c r="D78" s="21" t="s">
        <v>71</v>
      </c>
      <c r="E78" s="53">
        <f t="shared" si="4"/>
        <v>6895.1</v>
      </c>
      <c r="F78" s="18">
        <v>6032.6</v>
      </c>
      <c r="G78" s="19">
        <v>769.1</v>
      </c>
      <c r="H78" s="19">
        <v>13.4</v>
      </c>
      <c r="I78" s="19">
        <v>80</v>
      </c>
      <c r="J78" s="19">
        <f t="shared" si="5"/>
        <v>6801.700000000001</v>
      </c>
      <c r="K78" s="19">
        <f>H78+I78</f>
        <v>93.4</v>
      </c>
      <c r="L78" s="19">
        <v>2344.3</v>
      </c>
      <c r="M78" s="19">
        <v>68</v>
      </c>
      <c r="N78" s="20">
        <v>115.5</v>
      </c>
      <c r="O78" s="57">
        <f t="shared" si="6"/>
        <v>9422.900000000001</v>
      </c>
    </row>
    <row r="79" spans="1:15" ht="24.75" customHeight="1">
      <c r="A79" s="15">
        <v>120</v>
      </c>
      <c r="B79" s="15">
        <v>3123</v>
      </c>
      <c r="C79" s="16">
        <v>5</v>
      </c>
      <c r="D79" s="21" t="s">
        <v>72</v>
      </c>
      <c r="E79" s="53">
        <f t="shared" si="4"/>
        <v>7314.9</v>
      </c>
      <c r="F79" s="18">
        <v>5726.9</v>
      </c>
      <c r="G79" s="19">
        <v>1571.3</v>
      </c>
      <c r="H79" s="19">
        <v>6.7</v>
      </c>
      <c r="I79" s="19">
        <v>10</v>
      </c>
      <c r="J79" s="19">
        <f t="shared" si="5"/>
        <v>7298.2</v>
      </c>
      <c r="K79" s="19">
        <f t="shared" si="7"/>
        <v>16.7</v>
      </c>
      <c r="L79" s="19">
        <v>2487.6</v>
      </c>
      <c r="M79" s="19">
        <v>73</v>
      </c>
      <c r="N79" s="20">
        <v>163.4</v>
      </c>
      <c r="O79" s="57">
        <f t="shared" si="6"/>
        <v>10038.9</v>
      </c>
    </row>
    <row r="80" spans="1:15" ht="24.75" customHeight="1">
      <c r="A80" s="15">
        <v>118</v>
      </c>
      <c r="B80" s="15">
        <v>3123</v>
      </c>
      <c r="C80" s="16">
        <v>5</v>
      </c>
      <c r="D80" s="21" t="s">
        <v>73</v>
      </c>
      <c r="E80" s="53">
        <f t="shared" si="4"/>
        <v>26088.5</v>
      </c>
      <c r="F80" s="18">
        <v>19873.4</v>
      </c>
      <c r="G80" s="19">
        <v>6033.3</v>
      </c>
      <c r="H80" s="19">
        <v>97.8</v>
      </c>
      <c r="I80" s="19">
        <v>84</v>
      </c>
      <c r="J80" s="19">
        <f t="shared" si="5"/>
        <v>25906.7</v>
      </c>
      <c r="K80" s="19">
        <f t="shared" si="7"/>
        <v>181.8</v>
      </c>
      <c r="L80" s="19">
        <v>8870.3</v>
      </c>
      <c r="M80" s="19">
        <v>258.9</v>
      </c>
      <c r="N80" s="20">
        <v>409.1</v>
      </c>
      <c r="O80" s="57">
        <f t="shared" si="6"/>
        <v>35626.8</v>
      </c>
    </row>
    <row r="81" spans="1:15" ht="24.75" customHeight="1">
      <c r="A81" s="15">
        <v>119</v>
      </c>
      <c r="B81" s="15">
        <v>3123</v>
      </c>
      <c r="C81" s="16">
        <v>5</v>
      </c>
      <c r="D81" s="21" t="s">
        <v>74</v>
      </c>
      <c r="E81" s="53">
        <f t="shared" si="4"/>
        <v>19274.600000000002</v>
      </c>
      <c r="F81" s="18">
        <v>15870.5</v>
      </c>
      <c r="G81" s="19">
        <v>3159.2</v>
      </c>
      <c r="H81" s="19">
        <v>119.9</v>
      </c>
      <c r="I81" s="19">
        <v>125</v>
      </c>
      <c r="J81" s="19">
        <f t="shared" si="5"/>
        <v>19029.7</v>
      </c>
      <c r="K81" s="19">
        <f t="shared" si="7"/>
        <v>244.9</v>
      </c>
      <c r="L81" s="19">
        <v>6553.8</v>
      </c>
      <c r="M81" s="19">
        <v>190.3</v>
      </c>
      <c r="N81" s="20">
        <v>290.8</v>
      </c>
      <c r="O81" s="57">
        <f t="shared" si="6"/>
        <v>26309.5</v>
      </c>
    </row>
    <row r="82" spans="1:15" ht="24.75" customHeight="1">
      <c r="A82" s="15">
        <v>115</v>
      </c>
      <c r="B82" s="15">
        <v>3122</v>
      </c>
      <c r="C82" s="16">
        <v>5</v>
      </c>
      <c r="D82" s="21" t="s">
        <v>75</v>
      </c>
      <c r="E82" s="53">
        <f t="shared" si="4"/>
        <v>11293.3</v>
      </c>
      <c r="F82" s="18">
        <v>9304.7</v>
      </c>
      <c r="G82" s="19">
        <v>1325.3</v>
      </c>
      <c r="H82" s="19">
        <v>379.3</v>
      </c>
      <c r="I82" s="19">
        <v>284</v>
      </c>
      <c r="J82" s="19">
        <f t="shared" si="5"/>
        <v>10630</v>
      </c>
      <c r="K82" s="19">
        <f t="shared" si="7"/>
        <v>663.3</v>
      </c>
      <c r="L82" s="19">
        <v>3839.7</v>
      </c>
      <c r="M82" s="19">
        <v>106.4</v>
      </c>
      <c r="N82" s="20">
        <v>183.1</v>
      </c>
      <c r="O82" s="57">
        <f t="shared" si="6"/>
        <v>15422.5</v>
      </c>
    </row>
    <row r="83" spans="1:15" ht="24.75" customHeight="1">
      <c r="A83" s="15">
        <v>116</v>
      </c>
      <c r="B83" s="15">
        <v>3122</v>
      </c>
      <c r="C83" s="16">
        <v>5</v>
      </c>
      <c r="D83" s="21" t="s">
        <v>94</v>
      </c>
      <c r="E83" s="53">
        <f t="shared" si="4"/>
        <v>21080</v>
      </c>
      <c r="F83" s="18">
        <v>15201</v>
      </c>
      <c r="G83" s="19">
        <v>5215.3</v>
      </c>
      <c r="H83" s="19">
        <v>336.7</v>
      </c>
      <c r="I83" s="19">
        <v>327</v>
      </c>
      <c r="J83" s="19">
        <f t="shared" si="5"/>
        <v>20416.3</v>
      </c>
      <c r="K83" s="19">
        <f t="shared" si="7"/>
        <v>663.7</v>
      </c>
      <c r="L83" s="19">
        <v>7167.4</v>
      </c>
      <c r="M83" s="19">
        <v>204.1</v>
      </c>
      <c r="N83" s="20">
        <v>319</v>
      </c>
      <c r="O83" s="57">
        <f t="shared" si="6"/>
        <v>28770.5</v>
      </c>
    </row>
    <row r="84" spans="1:15" ht="24.75" customHeight="1">
      <c r="A84" s="15">
        <v>122</v>
      </c>
      <c r="B84" s="15">
        <v>3123</v>
      </c>
      <c r="C84" s="16">
        <v>5</v>
      </c>
      <c r="D84" s="21" t="s">
        <v>76</v>
      </c>
      <c r="E84" s="53">
        <f t="shared" si="4"/>
        <v>19178.5</v>
      </c>
      <c r="F84" s="18">
        <v>15094.1</v>
      </c>
      <c r="G84" s="19">
        <v>3684</v>
      </c>
      <c r="H84" s="19">
        <v>80.4</v>
      </c>
      <c r="I84" s="19">
        <v>320</v>
      </c>
      <c r="J84" s="19">
        <f t="shared" si="5"/>
        <v>18778.1</v>
      </c>
      <c r="K84" s="19">
        <f t="shared" si="7"/>
        <v>400.4</v>
      </c>
      <c r="L84" s="19">
        <v>6521.1</v>
      </c>
      <c r="M84" s="19">
        <v>187.4</v>
      </c>
      <c r="N84" s="20">
        <v>286.1</v>
      </c>
      <c r="O84" s="57">
        <f t="shared" si="6"/>
        <v>26173.1</v>
      </c>
    </row>
    <row r="85" spans="1:15" ht="24.75" customHeight="1">
      <c r="A85" s="15">
        <v>123</v>
      </c>
      <c r="B85" s="15">
        <v>3124</v>
      </c>
      <c r="C85" s="16">
        <v>5</v>
      </c>
      <c r="D85" s="21" t="s">
        <v>105</v>
      </c>
      <c r="E85" s="53">
        <f t="shared" si="4"/>
        <v>8498.800000000001</v>
      </c>
      <c r="F85" s="18">
        <v>6504.1</v>
      </c>
      <c r="G85" s="19">
        <v>1642</v>
      </c>
      <c r="H85" s="19">
        <v>197.7</v>
      </c>
      <c r="I85" s="19">
        <v>155</v>
      </c>
      <c r="J85" s="19">
        <f t="shared" si="5"/>
        <v>8146.1</v>
      </c>
      <c r="K85" s="19">
        <f t="shared" si="7"/>
        <v>352.7</v>
      </c>
      <c r="L85" s="19">
        <v>2890.3</v>
      </c>
      <c r="M85" s="19">
        <v>82</v>
      </c>
      <c r="N85" s="20">
        <v>134.7</v>
      </c>
      <c r="O85" s="57">
        <f t="shared" si="6"/>
        <v>11605.800000000003</v>
      </c>
    </row>
    <row r="86" spans="1:15" ht="24.75" customHeight="1">
      <c r="A86" s="15">
        <v>47</v>
      </c>
      <c r="B86" s="15">
        <v>3114</v>
      </c>
      <c r="C86" s="16">
        <v>5</v>
      </c>
      <c r="D86" s="21" t="s">
        <v>55</v>
      </c>
      <c r="E86" s="53">
        <f t="shared" si="4"/>
        <v>6428.5</v>
      </c>
      <c r="F86" s="18">
        <v>5191.3</v>
      </c>
      <c r="G86" s="19">
        <v>1133.2</v>
      </c>
      <c r="H86" s="19">
        <v>63</v>
      </c>
      <c r="I86" s="19">
        <v>41</v>
      </c>
      <c r="J86" s="19">
        <f t="shared" si="5"/>
        <v>6324.5</v>
      </c>
      <c r="K86" s="19">
        <f t="shared" si="7"/>
        <v>104</v>
      </c>
      <c r="L86" s="19">
        <v>2186</v>
      </c>
      <c r="M86" s="19">
        <v>63.4</v>
      </c>
      <c r="N86" s="20">
        <v>129.2</v>
      </c>
      <c r="O86" s="57">
        <f t="shared" si="6"/>
        <v>8807.1</v>
      </c>
    </row>
    <row r="87" spans="1:15" ht="24.75" customHeight="1">
      <c r="A87" s="15">
        <v>125</v>
      </c>
      <c r="B87" s="15">
        <v>3112</v>
      </c>
      <c r="C87" s="16">
        <v>5</v>
      </c>
      <c r="D87" s="21" t="s">
        <v>77</v>
      </c>
      <c r="E87" s="53">
        <f t="shared" si="4"/>
        <v>6776.6</v>
      </c>
      <c r="F87" s="18">
        <v>5505</v>
      </c>
      <c r="G87" s="19">
        <v>1241.5</v>
      </c>
      <c r="H87" s="19">
        <v>20.1</v>
      </c>
      <c r="I87" s="19">
        <v>10</v>
      </c>
      <c r="J87" s="19">
        <f t="shared" si="5"/>
        <v>6746.5</v>
      </c>
      <c r="K87" s="19">
        <f t="shared" si="7"/>
        <v>30.1</v>
      </c>
      <c r="L87" s="19">
        <v>2304.4</v>
      </c>
      <c r="M87" s="19">
        <v>67.4</v>
      </c>
      <c r="N87" s="20">
        <v>79.4</v>
      </c>
      <c r="O87" s="57">
        <f t="shared" si="6"/>
        <v>9227.8</v>
      </c>
    </row>
    <row r="88" spans="1:15" ht="24.75" customHeight="1">
      <c r="A88" s="15">
        <v>133</v>
      </c>
      <c r="B88" s="15">
        <v>3114</v>
      </c>
      <c r="C88" s="16">
        <v>5</v>
      </c>
      <c r="D88" s="21" t="s">
        <v>99</v>
      </c>
      <c r="E88" s="53">
        <f t="shared" si="4"/>
        <v>2707.5</v>
      </c>
      <c r="F88" s="18">
        <v>2415.9</v>
      </c>
      <c r="G88" s="19">
        <v>291.6</v>
      </c>
      <c r="H88" s="19">
        <v>0</v>
      </c>
      <c r="I88" s="19">
        <v>0</v>
      </c>
      <c r="J88" s="19">
        <f t="shared" si="5"/>
        <v>2707.5</v>
      </c>
      <c r="K88" s="19">
        <f t="shared" si="7"/>
        <v>0</v>
      </c>
      <c r="L88" s="19">
        <v>920.8</v>
      </c>
      <c r="M88" s="19">
        <v>27.1</v>
      </c>
      <c r="N88" s="20">
        <v>45.7</v>
      </c>
      <c r="O88" s="57">
        <f t="shared" si="6"/>
        <v>3701.1</v>
      </c>
    </row>
    <row r="89" spans="1:15" ht="26.25" customHeight="1">
      <c r="A89" s="15">
        <v>136</v>
      </c>
      <c r="B89" s="15">
        <v>3114</v>
      </c>
      <c r="C89" s="16">
        <v>5</v>
      </c>
      <c r="D89" s="21" t="s">
        <v>96</v>
      </c>
      <c r="E89" s="53">
        <f t="shared" si="4"/>
        <v>8614.5</v>
      </c>
      <c r="F89" s="18">
        <v>7396.8</v>
      </c>
      <c r="G89" s="19">
        <v>1174.1</v>
      </c>
      <c r="H89" s="19">
        <v>43.6</v>
      </c>
      <c r="I89" s="19">
        <v>0</v>
      </c>
      <c r="J89" s="19">
        <f t="shared" si="5"/>
        <v>8570.9</v>
      </c>
      <c r="K89" s="19">
        <f t="shared" si="7"/>
        <v>43.6</v>
      </c>
      <c r="L89" s="19">
        <v>2929.4</v>
      </c>
      <c r="M89" s="19">
        <v>85.9</v>
      </c>
      <c r="N89" s="20">
        <v>144.7</v>
      </c>
      <c r="O89" s="57">
        <f t="shared" si="6"/>
        <v>11774.5</v>
      </c>
    </row>
    <row r="90" spans="1:15" ht="24.75" customHeight="1">
      <c r="A90" s="15">
        <v>126</v>
      </c>
      <c r="B90" s="15">
        <v>3114</v>
      </c>
      <c r="C90" s="16">
        <v>5</v>
      </c>
      <c r="D90" s="21" t="s">
        <v>78</v>
      </c>
      <c r="E90" s="53">
        <f t="shared" si="4"/>
        <v>6198.8</v>
      </c>
      <c r="F90" s="18">
        <v>5619.7</v>
      </c>
      <c r="G90" s="19">
        <v>579.1</v>
      </c>
      <c r="H90" s="19">
        <v>0</v>
      </c>
      <c r="I90" s="19">
        <v>0</v>
      </c>
      <c r="J90" s="19">
        <f t="shared" si="5"/>
        <v>6198.8</v>
      </c>
      <c r="K90" s="19">
        <f t="shared" si="7"/>
        <v>0</v>
      </c>
      <c r="L90" s="19">
        <v>2107.8</v>
      </c>
      <c r="M90" s="19">
        <v>62</v>
      </c>
      <c r="N90" s="20">
        <v>88.5</v>
      </c>
      <c r="O90" s="57">
        <f t="shared" si="6"/>
        <v>8457.1</v>
      </c>
    </row>
    <row r="91" spans="1:15" ht="24.75" customHeight="1">
      <c r="A91" s="15">
        <v>130</v>
      </c>
      <c r="B91" s="15">
        <v>3114</v>
      </c>
      <c r="C91" s="16">
        <v>5</v>
      </c>
      <c r="D91" s="21" t="s">
        <v>79</v>
      </c>
      <c r="E91" s="53">
        <f t="shared" si="4"/>
        <v>3863.6</v>
      </c>
      <c r="F91" s="18">
        <v>3308.4</v>
      </c>
      <c r="G91" s="19">
        <v>520.1</v>
      </c>
      <c r="H91" s="19">
        <v>10.1</v>
      </c>
      <c r="I91" s="19">
        <v>25</v>
      </c>
      <c r="J91" s="19">
        <f t="shared" si="5"/>
        <v>3828.5</v>
      </c>
      <c r="K91" s="19">
        <f t="shared" si="7"/>
        <v>35.1</v>
      </c>
      <c r="L91" s="19">
        <v>1313.8</v>
      </c>
      <c r="M91" s="19">
        <v>38.4</v>
      </c>
      <c r="N91" s="20">
        <v>55.5</v>
      </c>
      <c r="O91" s="57">
        <f t="shared" si="6"/>
        <v>5271.299999999999</v>
      </c>
    </row>
    <row r="92" spans="1:15" ht="24.75" customHeight="1">
      <c r="A92" s="15">
        <v>132</v>
      </c>
      <c r="B92" s="15">
        <v>3114</v>
      </c>
      <c r="C92" s="16">
        <v>5</v>
      </c>
      <c r="D92" s="21" t="s">
        <v>95</v>
      </c>
      <c r="E92" s="53">
        <f t="shared" si="4"/>
        <v>5972.3</v>
      </c>
      <c r="F92" s="18">
        <v>5271.6</v>
      </c>
      <c r="G92" s="19">
        <v>670.7</v>
      </c>
      <c r="H92" s="19">
        <v>0</v>
      </c>
      <c r="I92" s="19">
        <v>30</v>
      </c>
      <c r="J92" s="19">
        <f t="shared" si="5"/>
        <v>5942.3</v>
      </c>
      <c r="K92" s="19">
        <f t="shared" si="7"/>
        <v>30</v>
      </c>
      <c r="L92" s="19">
        <v>2030.9</v>
      </c>
      <c r="M92" s="19">
        <v>59.6</v>
      </c>
      <c r="N92" s="20">
        <v>100.4</v>
      </c>
      <c r="O92" s="57">
        <f t="shared" si="6"/>
        <v>8163.200000000001</v>
      </c>
    </row>
    <row r="93" spans="1:15" s="26" customFormat="1" ht="24.75" customHeight="1">
      <c r="A93" s="24">
        <v>131</v>
      </c>
      <c r="B93" s="24">
        <v>3114</v>
      </c>
      <c r="C93" s="25">
        <v>5</v>
      </c>
      <c r="D93" s="23" t="s">
        <v>106</v>
      </c>
      <c r="E93" s="53">
        <f t="shared" si="4"/>
        <v>7691.6</v>
      </c>
      <c r="F93" s="27">
        <v>6911</v>
      </c>
      <c r="G93" s="28">
        <v>700.6</v>
      </c>
      <c r="H93" s="28">
        <v>0</v>
      </c>
      <c r="I93" s="28">
        <v>80</v>
      </c>
      <c r="J93" s="28">
        <f t="shared" si="5"/>
        <v>7611.6</v>
      </c>
      <c r="K93" s="28">
        <f t="shared" si="7"/>
        <v>80</v>
      </c>
      <c r="L93" s="28">
        <v>2615.6</v>
      </c>
      <c r="M93" s="28">
        <v>76.2</v>
      </c>
      <c r="N93" s="56">
        <v>118</v>
      </c>
      <c r="O93" s="57">
        <f t="shared" si="6"/>
        <v>10501.400000000001</v>
      </c>
    </row>
    <row r="94" spans="1:15" ht="24.75" customHeight="1">
      <c r="A94" s="15">
        <v>128</v>
      </c>
      <c r="B94" s="15">
        <v>4322</v>
      </c>
      <c r="C94" s="16">
        <v>5</v>
      </c>
      <c r="D94" s="21" t="s">
        <v>80</v>
      </c>
      <c r="E94" s="53">
        <f t="shared" si="4"/>
        <v>6079.799999999999</v>
      </c>
      <c r="F94" s="18">
        <v>4266.4</v>
      </c>
      <c r="G94" s="19">
        <v>1813.4</v>
      </c>
      <c r="H94" s="19">
        <v>0</v>
      </c>
      <c r="I94" s="19">
        <v>0</v>
      </c>
      <c r="J94" s="19">
        <f t="shared" si="5"/>
        <v>6079.799999999999</v>
      </c>
      <c r="K94" s="19">
        <f t="shared" si="7"/>
        <v>0</v>
      </c>
      <c r="L94" s="19">
        <v>2067.2</v>
      </c>
      <c r="M94" s="19">
        <v>60.8</v>
      </c>
      <c r="N94" s="20">
        <v>70.2</v>
      </c>
      <c r="O94" s="57">
        <f t="shared" si="6"/>
        <v>8278</v>
      </c>
    </row>
    <row r="95" spans="1:15" ht="24.75" customHeight="1" thickBot="1">
      <c r="A95" s="15">
        <v>127</v>
      </c>
      <c r="B95" s="15">
        <v>4322</v>
      </c>
      <c r="C95" s="16">
        <v>5</v>
      </c>
      <c r="D95" s="21" t="s">
        <v>81</v>
      </c>
      <c r="E95" s="53">
        <f t="shared" si="4"/>
        <v>3902.6</v>
      </c>
      <c r="F95" s="18">
        <v>2610.5</v>
      </c>
      <c r="G95" s="19">
        <v>1292.1</v>
      </c>
      <c r="H95" s="19">
        <v>0</v>
      </c>
      <c r="I95" s="19">
        <v>0</v>
      </c>
      <c r="J95" s="19">
        <f t="shared" si="5"/>
        <v>3902.6</v>
      </c>
      <c r="K95" s="19">
        <f t="shared" si="7"/>
        <v>0</v>
      </c>
      <c r="L95" s="19">
        <v>1326.9</v>
      </c>
      <c r="M95" s="19">
        <v>39</v>
      </c>
      <c r="N95" s="20">
        <v>40.9</v>
      </c>
      <c r="O95" s="57">
        <f t="shared" si="6"/>
        <v>5309.4</v>
      </c>
    </row>
    <row r="96" spans="4:15" ht="27" customHeight="1" thickBot="1">
      <c r="D96" s="29" t="s">
        <v>82</v>
      </c>
      <c r="E96" s="53">
        <f aca="true" t="shared" si="8" ref="E96:O96">SUM(E3:E95)</f>
        <v>1120147.3000000007</v>
      </c>
      <c r="F96" s="46">
        <f t="shared" si="8"/>
        <v>895566.7999999999</v>
      </c>
      <c r="G96" s="47">
        <f t="shared" si="8"/>
        <v>206370.29999999987</v>
      </c>
      <c r="H96" s="47">
        <f t="shared" si="8"/>
        <v>8949.199999999999</v>
      </c>
      <c r="I96" s="47">
        <f t="shared" si="8"/>
        <v>9261</v>
      </c>
      <c r="J96" s="47">
        <f t="shared" si="8"/>
        <v>1101937.1</v>
      </c>
      <c r="K96" s="47">
        <f t="shared" si="8"/>
        <v>18210.2</v>
      </c>
      <c r="L96" s="47">
        <f t="shared" si="8"/>
        <v>380875.39999999997</v>
      </c>
      <c r="M96" s="47">
        <f t="shared" si="8"/>
        <v>11023.199999999997</v>
      </c>
      <c r="N96" s="48">
        <f t="shared" si="8"/>
        <v>17729.700000000008</v>
      </c>
      <c r="O96" s="58">
        <f t="shared" si="8"/>
        <v>1529775.6000000003</v>
      </c>
    </row>
    <row r="97" ht="12.75" customHeight="1"/>
    <row r="98" spans="4:15" ht="18" customHeight="1">
      <c r="D98" s="31" t="s">
        <v>83</v>
      </c>
      <c r="F98" s="32">
        <f aca="true" t="shared" si="9" ref="F98:O98">SUMIF($C$3:$C$95,"1",F$3:F$95)</f>
        <v>323264.6</v>
      </c>
      <c r="G98" s="32">
        <f t="shared" si="9"/>
        <v>75592.5</v>
      </c>
      <c r="H98" s="32">
        <f t="shared" si="9"/>
        <v>3557.4999999999995</v>
      </c>
      <c r="I98" s="32">
        <f t="shared" si="9"/>
        <v>3706.2</v>
      </c>
      <c r="J98" s="32">
        <f t="shared" si="9"/>
        <v>398857.10000000003</v>
      </c>
      <c r="K98" s="32">
        <f t="shared" si="9"/>
        <v>7263.700000000001</v>
      </c>
      <c r="L98" s="32">
        <f t="shared" si="9"/>
        <v>138090.1</v>
      </c>
      <c r="M98" s="32">
        <f t="shared" si="9"/>
        <v>3990.9999999999995</v>
      </c>
      <c r="N98" s="32">
        <f t="shared" si="9"/>
        <v>6631.999999999999</v>
      </c>
      <c r="O98" s="32">
        <f t="shared" si="9"/>
        <v>554833.9</v>
      </c>
    </row>
    <row r="99" spans="4:15" ht="18" customHeight="1">
      <c r="D99" s="31" t="s">
        <v>84</v>
      </c>
      <c r="F99" s="32">
        <f aca="true" t="shared" si="10" ref="F99:O99">SUMIF($C$3:$C$95,"2",F$3:F$95)</f>
        <v>132878.7</v>
      </c>
      <c r="G99" s="32">
        <f t="shared" si="10"/>
        <v>30977.400000000005</v>
      </c>
      <c r="H99" s="32">
        <f t="shared" si="10"/>
        <v>1289.3</v>
      </c>
      <c r="I99" s="32">
        <f t="shared" si="10"/>
        <v>812.6</v>
      </c>
      <c r="J99" s="32">
        <f t="shared" si="10"/>
        <v>163856.10000000003</v>
      </c>
      <c r="K99" s="32">
        <f t="shared" si="10"/>
        <v>2101.9</v>
      </c>
      <c r="L99" s="32">
        <f t="shared" si="10"/>
        <v>56429.899999999994</v>
      </c>
      <c r="M99" s="32">
        <f t="shared" si="10"/>
        <v>1638.4000000000005</v>
      </c>
      <c r="N99" s="32">
        <f t="shared" si="10"/>
        <v>2605.7</v>
      </c>
      <c r="O99" s="32">
        <f t="shared" si="10"/>
        <v>226632</v>
      </c>
    </row>
    <row r="100" spans="4:15" ht="18" customHeight="1">
      <c r="D100" s="31" t="s">
        <v>85</v>
      </c>
      <c r="F100" s="32">
        <f aca="true" t="shared" si="11" ref="F100:O100">SUMIF($C$3:$C$95,"3",F$3:F$95)</f>
        <v>166910.90000000002</v>
      </c>
      <c r="G100" s="32">
        <f t="shared" si="11"/>
        <v>37657.6</v>
      </c>
      <c r="H100" s="32">
        <f t="shared" si="11"/>
        <v>1850.7000000000003</v>
      </c>
      <c r="I100" s="32">
        <f t="shared" si="11"/>
        <v>2064.4</v>
      </c>
      <c r="J100" s="32">
        <f t="shared" si="11"/>
        <v>204568.5</v>
      </c>
      <c r="K100" s="32">
        <f t="shared" si="11"/>
        <v>3915.100000000001</v>
      </c>
      <c r="L100" s="32">
        <f t="shared" si="11"/>
        <v>70889.5</v>
      </c>
      <c r="M100" s="32">
        <f t="shared" si="11"/>
        <v>2046.1000000000001</v>
      </c>
      <c r="N100" s="32">
        <f t="shared" si="11"/>
        <v>3145.2</v>
      </c>
      <c r="O100" s="32">
        <f t="shared" si="11"/>
        <v>284564.39999999997</v>
      </c>
    </row>
    <row r="101" spans="4:15" ht="18" customHeight="1">
      <c r="D101" s="31" t="s">
        <v>86</v>
      </c>
      <c r="F101" s="32">
        <f aca="true" t="shared" si="12" ref="F101:O101">SUMIF($C$3:$C$95,"4",F$3:F$95)</f>
        <v>93716.89999999998</v>
      </c>
      <c r="G101" s="32">
        <f t="shared" si="12"/>
        <v>21887.5</v>
      </c>
      <c r="H101" s="32">
        <f t="shared" si="12"/>
        <v>733.7000000000002</v>
      </c>
      <c r="I101" s="32">
        <f t="shared" si="12"/>
        <v>811.2</v>
      </c>
      <c r="J101" s="32">
        <f t="shared" si="12"/>
        <v>115604.40000000001</v>
      </c>
      <c r="K101" s="32">
        <f t="shared" si="12"/>
        <v>1544.8999999999999</v>
      </c>
      <c r="L101" s="32">
        <f t="shared" si="12"/>
        <v>39832.5</v>
      </c>
      <c r="M101" s="32">
        <f t="shared" si="12"/>
        <v>1156.5</v>
      </c>
      <c r="N101" s="32">
        <f t="shared" si="12"/>
        <v>1784.0000000000002</v>
      </c>
      <c r="O101" s="32">
        <f t="shared" si="12"/>
        <v>159922.30000000002</v>
      </c>
    </row>
    <row r="102" spans="4:15" ht="18" customHeight="1">
      <c r="D102" s="31" t="s">
        <v>87</v>
      </c>
      <c r="F102" s="32">
        <f aca="true" t="shared" si="13" ref="F102:O102">SUMIF($C$3:$C$95,"5",F$3:F$95)</f>
        <v>178795.7</v>
      </c>
      <c r="G102" s="32">
        <f t="shared" si="13"/>
        <v>40255.29999999999</v>
      </c>
      <c r="H102" s="32">
        <f t="shared" si="13"/>
        <v>1518</v>
      </c>
      <c r="I102" s="32">
        <f t="shared" si="13"/>
        <v>1866.6</v>
      </c>
      <c r="J102" s="32">
        <f t="shared" si="13"/>
        <v>219050.99999999997</v>
      </c>
      <c r="K102" s="32">
        <f t="shared" si="13"/>
        <v>3384.5999999999995</v>
      </c>
      <c r="L102" s="32">
        <f t="shared" si="13"/>
        <v>75633.4</v>
      </c>
      <c r="M102" s="32">
        <f t="shared" si="13"/>
        <v>2191.2000000000003</v>
      </c>
      <c r="N102" s="32">
        <f t="shared" si="13"/>
        <v>3562.7999999999993</v>
      </c>
      <c r="O102" s="32">
        <f t="shared" si="13"/>
        <v>303823.00000000006</v>
      </c>
    </row>
    <row r="103" spans="4:15" ht="18" customHeight="1">
      <c r="D103" s="33" t="s">
        <v>88</v>
      </c>
      <c r="F103" s="34">
        <f aca="true" t="shared" si="14" ref="F103:O103">SUM(F98:F102)</f>
        <v>895566.8</v>
      </c>
      <c r="G103" s="34">
        <f>SUM(G98:G102)</f>
        <v>206370.3</v>
      </c>
      <c r="H103" s="34">
        <f>SUM(H98:H102)</f>
        <v>8949.2</v>
      </c>
      <c r="I103" s="34">
        <f t="shared" si="14"/>
        <v>9261</v>
      </c>
      <c r="J103" s="34">
        <f>SUM(J98:J102)</f>
        <v>1101937.1</v>
      </c>
      <c r="K103" s="34">
        <f>SUM(K98:K102)</f>
        <v>18210.2</v>
      </c>
      <c r="L103" s="34">
        <f t="shared" si="14"/>
        <v>380875.4</v>
      </c>
      <c r="M103" s="34">
        <f t="shared" si="14"/>
        <v>11023.2</v>
      </c>
      <c r="N103" s="34">
        <f t="shared" si="14"/>
        <v>17729.699999999997</v>
      </c>
      <c r="O103" s="34">
        <f t="shared" si="14"/>
        <v>1529775.6</v>
      </c>
    </row>
    <row r="106" ht="17.25" customHeight="1"/>
    <row r="107" ht="21.75" customHeight="1">
      <c r="D107" s="35" t="s">
        <v>89</v>
      </c>
    </row>
    <row r="108" ht="24" customHeight="1">
      <c r="D108" s="35"/>
    </row>
    <row r="109" ht="21" customHeight="1">
      <c r="D109" s="36" t="s">
        <v>101</v>
      </c>
    </row>
    <row r="110" ht="18.75" customHeight="1">
      <c r="D110" s="1"/>
    </row>
    <row r="111" spans="4:5" ht="27" customHeight="1">
      <c r="D111" s="37"/>
      <c r="E111" s="38"/>
    </row>
    <row r="112" spans="4:5" ht="27" customHeight="1">
      <c r="D112" s="39"/>
      <c r="E112" s="40"/>
    </row>
    <row r="113" spans="4:5" ht="27" customHeight="1">
      <c r="D113" s="41"/>
      <c r="E113" s="42"/>
    </row>
    <row r="114" spans="4:5" ht="27" customHeight="1">
      <c r="D114" s="43"/>
      <c r="E114" s="42"/>
    </row>
    <row r="115" spans="4:5" ht="27" customHeight="1">
      <c r="D115" s="44"/>
      <c r="E115" s="42"/>
    </row>
    <row r="116" spans="4:5" ht="27" customHeight="1">
      <c r="D116" s="44"/>
      <c r="E116" s="42"/>
    </row>
  </sheetData>
  <sheetProtection/>
  <printOptions horizontalCentered="1"/>
  <pageMargins left="0" right="0" top="0.9448818897637796" bottom="0.6692913385826772" header="0.5511811023622047" footer="0.4724409448818898"/>
  <pageSetup horizontalDpi="300" verticalDpi="300" orientation="landscape" paperSize="9" scale="65" r:id="rId1"/>
  <headerFooter alignWithMargins="0">
    <oddHeader>&amp;C&amp;"Arial,Tučné"&amp;16&amp;UZávazné ukazatele přímých neinvestičních  výdajů pro školy a školská zařízení zřizovaná Královéhradeckým krajem -  normativní rozpočet 2011 
-   ÚZ 33 353
</oddHeader>
    <oddFooter>&amp;C&amp;D</oddFooter>
  </headerFooter>
  <rowBreaks count="11" manualBreakCount="11">
    <brk id="29" max="255" man="1"/>
    <brk id="59" max="255" man="1"/>
    <brk id="89" max="255" man="1"/>
    <brk id="98" max="255" man="1"/>
    <brk id="111" max="255" man="1"/>
    <brk id="116" max="255" man="1"/>
    <brk id="119" max="255" man="1"/>
    <brk id="146" max="255" man="1"/>
    <brk id="148" max="255" man="1"/>
    <brk id="175" max="255" man="1"/>
    <brk id="202" max="255" man="1"/>
  </rowBreaks>
  <colBreaks count="6" manualBreakCount="6">
    <brk id="16" max="65535" man="1"/>
    <brk id="26" max="65535" man="1"/>
    <brk id="36" max="65535" man="1"/>
    <brk id="46" max="65535" man="1"/>
    <brk id="56" max="65535" man="1"/>
    <brk id="6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121"/>
  <sheetViews>
    <sheetView zoomScalePageLayoutView="0" workbookViewId="0" topLeftCell="A1">
      <selection activeCell="A1" sqref="A1"/>
    </sheetView>
  </sheetViews>
  <sheetFormatPr defaultColWidth="9.140625" defaultRowHeight="27" customHeight="1"/>
  <cols>
    <col min="1" max="1" width="5.421875" style="1" customWidth="1"/>
    <col min="2" max="2" width="6.28125" style="1" customWidth="1"/>
    <col min="3" max="3" width="4.140625" style="2" customWidth="1"/>
    <col min="4" max="4" width="45.421875" style="30" customWidth="1"/>
    <col min="5" max="6" width="10.7109375" style="1" customWidth="1"/>
    <col min="7" max="7" width="10.421875" style="1" customWidth="1"/>
    <col min="8" max="8" width="9.57421875" style="1" customWidth="1"/>
    <col min="9" max="9" width="10.57421875" style="1" customWidth="1"/>
    <col min="10" max="10" width="11.7109375" style="1" customWidth="1"/>
    <col min="11" max="11" width="10.57421875" style="1" customWidth="1"/>
    <col min="12" max="12" width="10.7109375" style="1" customWidth="1"/>
    <col min="13" max="13" width="9.00390625" style="1" customWidth="1"/>
    <col min="14" max="14" width="11.28125" style="1" customWidth="1"/>
    <col min="15" max="15" width="15.140625" style="1" customWidth="1"/>
    <col min="16" max="16" width="13.140625" style="1" customWidth="1"/>
    <col min="17" max="19" width="0.9921875" style="1" customWidth="1"/>
    <col min="20" max="20" width="11.140625" style="1" customWidth="1"/>
    <col min="21" max="21" width="12.421875" style="1" customWidth="1"/>
    <col min="22" max="22" width="9.421875" style="1" customWidth="1"/>
    <col min="23" max="23" width="9.140625" style="1" customWidth="1"/>
    <col min="24" max="24" width="10.140625" style="1" customWidth="1"/>
    <col min="25" max="25" width="9.8515625" style="1" customWidth="1"/>
    <col min="26" max="26" width="9.140625" style="100" customWidth="1"/>
    <col min="27" max="27" width="10.421875" style="100" customWidth="1"/>
    <col min="28" max="29" width="9.140625" style="100" customWidth="1"/>
    <col min="30" max="31" width="9.140625" style="1" customWidth="1"/>
    <col min="32" max="32" width="8.8515625" style="1" customWidth="1"/>
    <col min="33" max="34" width="9.140625" style="1" customWidth="1"/>
    <col min="35" max="35" width="1.8515625" style="1" customWidth="1"/>
    <col min="36" max="37" width="2.28125" style="1" customWidth="1"/>
    <col min="38" max="38" width="11.421875" style="1" customWidth="1"/>
    <col min="39" max="39" width="10.140625" style="1" customWidth="1"/>
    <col min="40" max="40" width="10.57421875" style="1" customWidth="1"/>
    <col min="41" max="42" width="9.140625" style="1" customWidth="1"/>
    <col min="43" max="43" width="13.140625" style="1" customWidth="1"/>
    <col min="44" max="44" width="11.140625" style="1" customWidth="1"/>
    <col min="45" max="45" width="11.57421875" style="1" customWidth="1"/>
    <col min="46" max="46" width="10.57421875" style="1" customWidth="1"/>
    <col min="47" max="47" width="11.421875" style="1" customWidth="1"/>
    <col min="48" max="48" width="13.421875" style="1" customWidth="1"/>
    <col min="49" max="55" width="9.140625" style="1" customWidth="1"/>
    <col min="56" max="56" width="9.140625" style="78" customWidth="1"/>
    <col min="57" max="58" width="9.140625" style="1" customWidth="1"/>
    <col min="59" max="59" width="9.8515625" style="1" customWidth="1"/>
    <col min="60" max="16384" width="9.140625" style="1" customWidth="1"/>
  </cols>
  <sheetData>
    <row r="1" spans="4:59" ht="24.75" customHeight="1" thickBot="1">
      <c r="D1" s="59" t="s">
        <v>122</v>
      </c>
      <c r="F1" s="4" t="s">
        <v>113</v>
      </c>
      <c r="G1" s="4"/>
      <c r="H1" s="4"/>
      <c r="N1" s="3"/>
      <c r="O1" s="3" t="s">
        <v>0</v>
      </c>
      <c r="P1" s="3"/>
      <c r="T1" s="60" t="s">
        <v>129</v>
      </c>
      <c r="U1" s="60"/>
      <c r="V1" s="60"/>
      <c r="Z1" s="116" t="s">
        <v>139</v>
      </c>
      <c r="AA1" s="117"/>
      <c r="AB1" s="117"/>
      <c r="AC1" s="118"/>
      <c r="AM1" s="45" t="s">
        <v>123</v>
      </c>
      <c r="AN1" s="4"/>
      <c r="AO1" s="4"/>
      <c r="AU1" s="3"/>
      <c r="AV1" s="3" t="s">
        <v>0</v>
      </c>
      <c r="AY1" s="135" t="s">
        <v>116</v>
      </c>
      <c r="AZ1" s="124"/>
      <c r="BD1" s="125" t="s">
        <v>0</v>
      </c>
      <c r="BF1" s="142" t="s">
        <v>143</v>
      </c>
      <c r="BG1" s="143"/>
    </row>
    <row r="2" spans="1:59" s="11" customFormat="1" ht="59.25" customHeight="1" thickBot="1">
      <c r="A2" s="5" t="s">
        <v>1</v>
      </c>
      <c r="B2" s="5" t="s">
        <v>2</v>
      </c>
      <c r="C2" s="6" t="s">
        <v>3</v>
      </c>
      <c r="D2" s="7" t="s">
        <v>114</v>
      </c>
      <c r="E2" s="8" t="s">
        <v>115</v>
      </c>
      <c r="F2" s="52" t="s">
        <v>108</v>
      </c>
      <c r="G2" s="9" t="s">
        <v>107</v>
      </c>
      <c r="H2" s="9" t="s">
        <v>110</v>
      </c>
      <c r="I2" s="9" t="s">
        <v>112</v>
      </c>
      <c r="J2" s="9" t="s">
        <v>109</v>
      </c>
      <c r="K2" s="9" t="s">
        <v>111</v>
      </c>
      <c r="L2" s="9" t="s">
        <v>4</v>
      </c>
      <c r="M2" s="9" t="s">
        <v>5</v>
      </c>
      <c r="N2" s="51" t="s">
        <v>6</v>
      </c>
      <c r="O2" s="10" t="s">
        <v>7</v>
      </c>
      <c r="P2" s="51" t="s">
        <v>128</v>
      </c>
      <c r="R2" s="136" t="s">
        <v>142</v>
      </c>
      <c r="T2" s="63" t="s">
        <v>117</v>
      </c>
      <c r="U2" s="65" t="s">
        <v>118</v>
      </c>
      <c r="V2" s="64" t="s">
        <v>126</v>
      </c>
      <c r="W2" s="61" t="s">
        <v>127</v>
      </c>
      <c r="X2" s="64" t="s">
        <v>130</v>
      </c>
      <c r="Y2" s="61" t="s">
        <v>131</v>
      </c>
      <c r="Z2" s="105" t="s">
        <v>137</v>
      </c>
      <c r="AA2" s="96" t="s">
        <v>138</v>
      </c>
      <c r="AB2" s="95" t="s">
        <v>110</v>
      </c>
      <c r="AC2" s="111" t="s">
        <v>112</v>
      </c>
      <c r="AD2" s="61" t="s">
        <v>4</v>
      </c>
      <c r="AE2" s="61" t="s">
        <v>5</v>
      </c>
      <c r="AF2" s="61" t="s">
        <v>119</v>
      </c>
      <c r="AG2" s="61" t="s">
        <v>120</v>
      </c>
      <c r="AH2" s="62" t="s">
        <v>121</v>
      </c>
      <c r="AL2" s="8" t="s">
        <v>115</v>
      </c>
      <c r="AM2" s="52" t="s">
        <v>140</v>
      </c>
      <c r="AN2" s="9" t="s">
        <v>107</v>
      </c>
      <c r="AO2" s="9" t="s">
        <v>141</v>
      </c>
      <c r="AP2" s="9" t="s">
        <v>112</v>
      </c>
      <c r="AQ2" s="9" t="s">
        <v>109</v>
      </c>
      <c r="AR2" s="9" t="s">
        <v>111</v>
      </c>
      <c r="AS2" s="9" t="s">
        <v>4</v>
      </c>
      <c r="AT2" s="9" t="s">
        <v>5</v>
      </c>
      <c r="AU2" s="51" t="s">
        <v>6</v>
      </c>
      <c r="AV2" s="10" t="s">
        <v>7</v>
      </c>
      <c r="AW2" s="51" t="s">
        <v>128</v>
      </c>
      <c r="AY2" s="52" t="s">
        <v>108</v>
      </c>
      <c r="AZ2" s="9" t="s">
        <v>107</v>
      </c>
      <c r="BA2" s="9" t="s">
        <v>109</v>
      </c>
      <c r="BB2" s="9" t="s">
        <v>4</v>
      </c>
      <c r="BC2" s="9" t="s">
        <v>5</v>
      </c>
      <c r="BD2" s="126" t="s">
        <v>7</v>
      </c>
      <c r="BF2" s="95" t="s">
        <v>110</v>
      </c>
      <c r="BG2" s="111" t="s">
        <v>112</v>
      </c>
    </row>
    <row r="3" spans="1:59" ht="27" customHeight="1">
      <c r="A3" s="12">
        <v>1</v>
      </c>
      <c r="B3" s="12">
        <v>3121</v>
      </c>
      <c r="C3" s="13">
        <v>1</v>
      </c>
      <c r="D3" s="14" t="s">
        <v>8</v>
      </c>
      <c r="E3" s="53">
        <f>J3+K3</f>
        <v>16569.2</v>
      </c>
      <c r="F3" s="49">
        <v>14692.4</v>
      </c>
      <c r="G3" s="50">
        <v>1626.1</v>
      </c>
      <c r="H3" s="50">
        <v>134.7</v>
      </c>
      <c r="I3" s="50">
        <v>116</v>
      </c>
      <c r="J3" s="50">
        <f>F3+G3</f>
        <v>16318.5</v>
      </c>
      <c r="K3" s="50">
        <f>H3+I3</f>
        <v>250.7</v>
      </c>
      <c r="L3" s="50">
        <v>5633.7</v>
      </c>
      <c r="M3" s="50">
        <v>163.2</v>
      </c>
      <c r="N3" s="55">
        <v>286.2</v>
      </c>
      <c r="O3" s="54">
        <f>SUM(J3:N3)</f>
        <v>22652.300000000003</v>
      </c>
      <c r="P3" s="66">
        <v>51.86</v>
      </c>
      <c r="R3" s="137">
        <f aca="true" t="shared" si="0" ref="R3:R34">ROUND(J3/(12*P3),3)</f>
        <v>26.222</v>
      </c>
      <c r="T3" s="18"/>
      <c r="U3" s="19"/>
      <c r="V3" s="19">
        <f>IF(Z3&gt;0,Z3,ROUND(Z3*$V$111,1))</f>
        <v>-42.8</v>
      </c>
      <c r="W3" s="19"/>
      <c r="X3" s="19">
        <f aca="true" t="shared" si="1" ref="X3:X25">IF(AB3&lt;0,AB3,ROUND(AB3*$V$111,1))</f>
        <v>42.8</v>
      </c>
      <c r="Y3" s="19"/>
      <c r="Z3" s="106">
        <v>-66.3</v>
      </c>
      <c r="AA3" s="97"/>
      <c r="AB3" s="97">
        <v>66.3</v>
      </c>
      <c r="AC3" s="112"/>
      <c r="AD3" s="19">
        <f>ROUND((T3+U3+V3+W3)*0.34,1)</f>
        <v>-14.6</v>
      </c>
      <c r="AE3" s="19">
        <f>ROUND((T3+U3+V3+W3)*0.01,1)</f>
        <v>-0.4</v>
      </c>
      <c r="AF3" s="19"/>
      <c r="AG3" s="19"/>
      <c r="AH3" s="67">
        <f aca="true" t="shared" si="2" ref="AH3:AH13">ROUND((AM3+AN3-F3-G3+AY3+AZ3)/(12*R3),3)</f>
        <v>-0.136</v>
      </c>
      <c r="AL3" s="53">
        <f>AQ3+AR3</f>
        <v>16569.2</v>
      </c>
      <c r="AM3" s="18">
        <f>ROUND(F3+T3+V3,1)</f>
        <v>14649.6</v>
      </c>
      <c r="AN3" s="19">
        <f>ROUND(G3+U3+W3,1)</f>
        <v>1626.1</v>
      </c>
      <c r="AO3" s="19">
        <f aca="true" t="shared" si="3" ref="AO3:AO34">ROUND(H3+X3,1)</f>
        <v>177.5</v>
      </c>
      <c r="AP3" s="19">
        <f aca="true" t="shared" si="4" ref="AP3:AP34">ROUND(I3+Y3,1)</f>
        <v>116</v>
      </c>
      <c r="AQ3" s="19">
        <f>AM3+AN3</f>
        <v>16275.7</v>
      </c>
      <c r="AR3" s="19">
        <f>AO3+AP3</f>
        <v>293.5</v>
      </c>
      <c r="AS3" s="19">
        <f>L3+AD3</f>
        <v>5619.099999999999</v>
      </c>
      <c r="AT3" s="19">
        <f>M3+AE3</f>
        <v>162.79999999999998</v>
      </c>
      <c r="AU3" s="72">
        <f>ROUND((N3+AF3+AG3),1)</f>
        <v>286.2</v>
      </c>
      <c r="AV3" s="73">
        <f>SUM(AQ3:AU3)</f>
        <v>22637.3</v>
      </c>
      <c r="AW3" s="66">
        <f>P3+AH3</f>
        <v>51.724</v>
      </c>
      <c r="AY3" s="49">
        <v>0</v>
      </c>
      <c r="AZ3" s="50">
        <v>0</v>
      </c>
      <c r="BA3" s="50">
        <v>0</v>
      </c>
      <c r="BB3" s="50">
        <v>0</v>
      </c>
      <c r="BC3" s="50">
        <v>0</v>
      </c>
      <c r="BD3" s="127">
        <v>0</v>
      </c>
      <c r="BF3" s="50">
        <f>AB3-X3</f>
        <v>23.5</v>
      </c>
      <c r="BG3" s="50">
        <f>AC3-Y3</f>
        <v>0</v>
      </c>
    </row>
    <row r="4" spans="1:59" ht="27" customHeight="1">
      <c r="A4" s="15">
        <v>2</v>
      </c>
      <c r="B4" s="15">
        <v>3121</v>
      </c>
      <c r="C4" s="16">
        <v>1</v>
      </c>
      <c r="D4" s="17" t="s">
        <v>9</v>
      </c>
      <c r="E4" s="53">
        <f>J4+K4</f>
        <v>18483.3</v>
      </c>
      <c r="F4" s="18">
        <v>15166</v>
      </c>
      <c r="G4" s="19">
        <v>3110.1</v>
      </c>
      <c r="H4" s="19">
        <v>107.2</v>
      </c>
      <c r="I4" s="19">
        <v>100</v>
      </c>
      <c r="J4" s="19">
        <f>F4+G4</f>
        <v>18276.1</v>
      </c>
      <c r="K4" s="19">
        <f>H4+I4</f>
        <v>207.2</v>
      </c>
      <c r="L4" s="19">
        <v>6284.2</v>
      </c>
      <c r="M4" s="19">
        <v>182.7</v>
      </c>
      <c r="N4" s="20">
        <v>312.9</v>
      </c>
      <c r="O4" s="57">
        <f>SUM(J4:N4)</f>
        <v>25263.100000000002</v>
      </c>
      <c r="P4" s="67">
        <v>65.93</v>
      </c>
      <c r="R4" s="137">
        <f t="shared" si="0"/>
        <v>23.1</v>
      </c>
      <c r="T4" s="18"/>
      <c r="U4" s="19"/>
      <c r="V4" s="19">
        <f>IF(Z4&gt;0,Z4,ROUND(Z4*$V$111,1))</f>
        <v>-34.1</v>
      </c>
      <c r="W4" s="19"/>
      <c r="X4" s="19">
        <f t="shared" si="1"/>
        <v>34.1</v>
      </c>
      <c r="Y4" s="19"/>
      <c r="Z4" s="106">
        <v>-52.8</v>
      </c>
      <c r="AA4" s="97"/>
      <c r="AB4" s="97">
        <v>52.8</v>
      </c>
      <c r="AC4" s="112"/>
      <c r="AD4" s="19">
        <f aca="true" t="shared" si="5" ref="AD4:AD67">ROUND((T4+U4+V4+W4)*0.34,1)</f>
        <v>-11.6</v>
      </c>
      <c r="AE4" s="19">
        <f aca="true" t="shared" si="6" ref="AE4:AE67">ROUND((T4+U4+V4+W4)*0.01,1)</f>
        <v>-0.3</v>
      </c>
      <c r="AF4" s="19"/>
      <c r="AG4" s="19"/>
      <c r="AH4" s="20">
        <f t="shared" si="2"/>
        <v>-0.123</v>
      </c>
      <c r="AL4" s="53">
        <f>AQ4+AR4</f>
        <v>18483.3</v>
      </c>
      <c r="AM4" s="18">
        <f aca="true" t="shared" si="7" ref="AM4:AM67">ROUND(F4+T4+V4,1)</f>
        <v>15131.9</v>
      </c>
      <c r="AN4" s="19">
        <f aca="true" t="shared" si="8" ref="AN4:AN67">ROUND(G4+U4+W4,1)</f>
        <v>3110.1</v>
      </c>
      <c r="AO4" s="19">
        <f t="shared" si="3"/>
        <v>141.3</v>
      </c>
      <c r="AP4" s="19">
        <f t="shared" si="4"/>
        <v>100</v>
      </c>
      <c r="AQ4" s="19">
        <f aca="true" t="shared" si="9" ref="AQ4:AQ67">AM4+AN4</f>
        <v>18242</v>
      </c>
      <c r="AR4" s="19">
        <f aca="true" t="shared" si="10" ref="AR4:AR67">AO4+AP4</f>
        <v>241.3</v>
      </c>
      <c r="AS4" s="19">
        <f aca="true" t="shared" si="11" ref="AS4:AS67">L4+AD4</f>
        <v>6272.599999999999</v>
      </c>
      <c r="AT4" s="19">
        <f aca="true" t="shared" si="12" ref="AT4:AT67">M4+AE4</f>
        <v>182.39999999999998</v>
      </c>
      <c r="AU4" s="20">
        <f aca="true" t="shared" si="13" ref="AU4:AU67">ROUND((N4+AF4+AG4),1)</f>
        <v>312.9</v>
      </c>
      <c r="AV4" s="57">
        <f aca="true" t="shared" si="14" ref="AV4:AV67">SUM(AQ4:AU4)</f>
        <v>25251.2</v>
      </c>
      <c r="AW4" s="67">
        <f aca="true" t="shared" si="15" ref="AW4:AW67">P4+AH4</f>
        <v>65.807</v>
      </c>
      <c r="AY4" s="18">
        <v>0</v>
      </c>
      <c r="AZ4" s="19">
        <v>0</v>
      </c>
      <c r="BA4" s="19">
        <v>0</v>
      </c>
      <c r="BB4" s="19">
        <v>0</v>
      </c>
      <c r="BC4" s="19">
        <v>0</v>
      </c>
      <c r="BD4" s="128">
        <v>0</v>
      </c>
      <c r="BF4" s="19">
        <f aca="true" t="shared" si="16" ref="BF4:BF67">AB4-X4</f>
        <v>18.699999999999996</v>
      </c>
      <c r="BG4" s="19">
        <f aca="true" t="shared" si="17" ref="BG4:BG67">AC4-Y4</f>
        <v>0</v>
      </c>
    </row>
    <row r="5" spans="1:59" ht="27" customHeight="1">
      <c r="A5" s="15">
        <v>3</v>
      </c>
      <c r="B5" s="15">
        <v>3121</v>
      </c>
      <c r="C5" s="16">
        <v>1</v>
      </c>
      <c r="D5" s="17" t="s">
        <v>10</v>
      </c>
      <c r="E5" s="53">
        <f aca="true" t="shared" si="18" ref="E5:E68">J5+K5</f>
        <v>7478.300000000001</v>
      </c>
      <c r="F5" s="18">
        <v>6644.6</v>
      </c>
      <c r="G5" s="19">
        <v>782.1</v>
      </c>
      <c r="H5" s="19">
        <v>47.6</v>
      </c>
      <c r="I5" s="19">
        <v>4</v>
      </c>
      <c r="J5" s="19">
        <f aca="true" t="shared" si="19" ref="J5:J68">F5+G5</f>
        <v>7426.700000000001</v>
      </c>
      <c r="K5" s="19">
        <f aca="true" t="shared" si="20" ref="K5:K68">H5+I5</f>
        <v>51.6</v>
      </c>
      <c r="L5" s="19">
        <v>2542.7</v>
      </c>
      <c r="M5" s="19">
        <v>74.4</v>
      </c>
      <c r="N5" s="20">
        <v>129</v>
      </c>
      <c r="O5" s="57">
        <f aca="true" t="shared" si="21" ref="O5:O68">SUM(J5:N5)</f>
        <v>10224.4</v>
      </c>
      <c r="P5" s="67">
        <v>25.98</v>
      </c>
      <c r="R5" s="137">
        <f t="shared" si="0"/>
        <v>23.822</v>
      </c>
      <c r="T5" s="18">
        <v>91</v>
      </c>
      <c r="U5" s="19"/>
      <c r="V5" s="119">
        <f>IF(Z5&gt;0,Z5,ROUND(Z5*$V$111,1))-44</f>
        <v>-59.1</v>
      </c>
      <c r="W5" s="19"/>
      <c r="X5" s="19">
        <f t="shared" si="1"/>
        <v>15.1</v>
      </c>
      <c r="Y5" s="19"/>
      <c r="Z5" s="106">
        <v>-23.4</v>
      </c>
      <c r="AA5" s="97"/>
      <c r="AB5" s="97">
        <v>23.4</v>
      </c>
      <c r="AC5" s="112"/>
      <c r="AD5" s="19">
        <f t="shared" si="5"/>
        <v>10.8</v>
      </c>
      <c r="AE5" s="19">
        <f t="shared" si="6"/>
        <v>0.3</v>
      </c>
      <c r="AF5" s="19"/>
      <c r="AG5" s="80">
        <f>44+15+0.4</f>
        <v>59.4</v>
      </c>
      <c r="AH5" s="20">
        <f t="shared" si="2"/>
        <v>0.112</v>
      </c>
      <c r="AL5" s="53">
        <f aca="true" t="shared" si="22" ref="AL5:AL68">AQ5+AR5</f>
        <v>7525.3</v>
      </c>
      <c r="AM5" s="18">
        <f t="shared" si="7"/>
        <v>6676.5</v>
      </c>
      <c r="AN5" s="19">
        <f t="shared" si="8"/>
        <v>782.1</v>
      </c>
      <c r="AO5" s="19">
        <f t="shared" si="3"/>
        <v>62.7</v>
      </c>
      <c r="AP5" s="19">
        <f t="shared" si="4"/>
        <v>4</v>
      </c>
      <c r="AQ5" s="19">
        <f t="shared" si="9"/>
        <v>7458.6</v>
      </c>
      <c r="AR5" s="19">
        <f t="shared" si="10"/>
        <v>66.7</v>
      </c>
      <c r="AS5" s="19">
        <f t="shared" si="11"/>
        <v>2553.5</v>
      </c>
      <c r="AT5" s="19">
        <f t="shared" si="12"/>
        <v>74.7</v>
      </c>
      <c r="AU5" s="20">
        <f t="shared" si="13"/>
        <v>188.4</v>
      </c>
      <c r="AV5" s="57">
        <f t="shared" si="14"/>
        <v>10341.9</v>
      </c>
      <c r="AW5" s="67">
        <f t="shared" si="15"/>
        <v>26.092</v>
      </c>
      <c r="AY5" s="18">
        <v>0</v>
      </c>
      <c r="AZ5" s="19">
        <v>0</v>
      </c>
      <c r="BA5" s="19">
        <v>0</v>
      </c>
      <c r="BB5" s="19">
        <v>0</v>
      </c>
      <c r="BC5" s="19">
        <v>0</v>
      </c>
      <c r="BD5" s="128">
        <v>0</v>
      </c>
      <c r="BF5" s="19">
        <f t="shared" si="16"/>
        <v>8.299999999999999</v>
      </c>
      <c r="BG5" s="19">
        <f t="shared" si="17"/>
        <v>0</v>
      </c>
    </row>
    <row r="6" spans="1:59" ht="27" customHeight="1">
      <c r="A6" s="15">
        <v>6</v>
      </c>
      <c r="B6" s="15">
        <v>3122</v>
      </c>
      <c r="C6" s="16">
        <v>1</v>
      </c>
      <c r="D6" s="17" t="s">
        <v>98</v>
      </c>
      <c r="E6" s="53">
        <f t="shared" si="18"/>
        <v>13820.800000000001</v>
      </c>
      <c r="F6" s="18">
        <v>12134.1</v>
      </c>
      <c r="G6" s="19">
        <v>1466.2</v>
      </c>
      <c r="H6" s="19">
        <v>100.5</v>
      </c>
      <c r="I6" s="19">
        <v>120</v>
      </c>
      <c r="J6" s="19">
        <f t="shared" si="19"/>
        <v>13600.300000000001</v>
      </c>
      <c r="K6" s="19">
        <f t="shared" si="20"/>
        <v>220.5</v>
      </c>
      <c r="L6" s="19">
        <v>4699.3</v>
      </c>
      <c r="M6" s="19">
        <v>136</v>
      </c>
      <c r="N6" s="20">
        <v>239.9</v>
      </c>
      <c r="O6" s="57">
        <f t="shared" si="21"/>
        <v>18896.000000000004</v>
      </c>
      <c r="P6" s="67">
        <v>46.24</v>
      </c>
      <c r="R6" s="137">
        <f t="shared" si="0"/>
        <v>24.51</v>
      </c>
      <c r="T6" s="18"/>
      <c r="U6" s="19"/>
      <c r="V6" s="19">
        <f aca="true" t="shared" si="23" ref="V6:V37">IF(Z6&gt;0,Z6,ROUND(Z6*$V$111,1))</f>
        <v>-32</v>
      </c>
      <c r="W6" s="19"/>
      <c r="X6" s="19">
        <f t="shared" si="1"/>
        <v>32</v>
      </c>
      <c r="Y6" s="83"/>
      <c r="Z6" s="106">
        <v>-49.5</v>
      </c>
      <c r="AA6" s="98">
        <v>-30</v>
      </c>
      <c r="AB6" s="97">
        <v>49.5</v>
      </c>
      <c r="AC6" s="112">
        <v>30</v>
      </c>
      <c r="AD6" s="19">
        <f>ROUND((T6+U6+V6+W6)*0.34,1)</f>
        <v>-10.9</v>
      </c>
      <c r="AE6" s="19">
        <f t="shared" si="6"/>
        <v>-0.3</v>
      </c>
      <c r="AF6" s="19"/>
      <c r="AG6" s="19"/>
      <c r="AH6" s="20">
        <f t="shared" si="2"/>
        <v>-0.109</v>
      </c>
      <c r="AL6" s="53">
        <f t="shared" si="22"/>
        <v>13820.800000000001</v>
      </c>
      <c r="AM6" s="18">
        <f t="shared" si="7"/>
        <v>12102.1</v>
      </c>
      <c r="AN6" s="19">
        <f t="shared" si="8"/>
        <v>1466.2</v>
      </c>
      <c r="AO6" s="19">
        <f t="shared" si="3"/>
        <v>132.5</v>
      </c>
      <c r="AP6" s="19">
        <f t="shared" si="4"/>
        <v>120</v>
      </c>
      <c r="AQ6" s="19">
        <f t="shared" si="9"/>
        <v>13568.300000000001</v>
      </c>
      <c r="AR6" s="19">
        <f t="shared" si="10"/>
        <v>252.5</v>
      </c>
      <c r="AS6" s="19">
        <f t="shared" si="11"/>
        <v>4688.400000000001</v>
      </c>
      <c r="AT6" s="19">
        <f t="shared" si="12"/>
        <v>135.7</v>
      </c>
      <c r="AU6" s="20">
        <f t="shared" si="13"/>
        <v>239.9</v>
      </c>
      <c r="AV6" s="57">
        <f t="shared" si="14"/>
        <v>18884.800000000003</v>
      </c>
      <c r="AW6" s="67">
        <f t="shared" si="15"/>
        <v>46.131</v>
      </c>
      <c r="AY6" s="18">
        <v>0</v>
      </c>
      <c r="AZ6" s="19">
        <v>0</v>
      </c>
      <c r="BA6" s="19">
        <v>0</v>
      </c>
      <c r="BB6" s="19">
        <v>0</v>
      </c>
      <c r="BC6" s="19">
        <v>0</v>
      </c>
      <c r="BD6" s="128">
        <v>0</v>
      </c>
      <c r="BF6" s="19">
        <f t="shared" si="16"/>
        <v>17.5</v>
      </c>
      <c r="BG6" s="19">
        <f t="shared" si="17"/>
        <v>30</v>
      </c>
    </row>
    <row r="7" spans="1:59" ht="29.25" customHeight="1">
      <c r="A7" s="15">
        <v>12</v>
      </c>
      <c r="B7" s="15">
        <v>3122</v>
      </c>
      <c r="C7" s="16">
        <v>1</v>
      </c>
      <c r="D7" s="17" t="s">
        <v>11</v>
      </c>
      <c r="E7" s="53">
        <f t="shared" si="18"/>
        <v>6616.099999999999</v>
      </c>
      <c r="F7" s="18">
        <v>5336.4</v>
      </c>
      <c r="G7" s="19">
        <v>1168.8</v>
      </c>
      <c r="H7" s="19">
        <v>36.9</v>
      </c>
      <c r="I7" s="19">
        <v>74</v>
      </c>
      <c r="J7" s="19">
        <f t="shared" si="19"/>
        <v>6505.2</v>
      </c>
      <c r="K7" s="19">
        <f t="shared" si="20"/>
        <v>110.9</v>
      </c>
      <c r="L7" s="19">
        <v>2249.6</v>
      </c>
      <c r="M7" s="19">
        <v>65</v>
      </c>
      <c r="N7" s="20">
        <v>113.4</v>
      </c>
      <c r="O7" s="57">
        <f t="shared" si="21"/>
        <v>9044.099999999999</v>
      </c>
      <c r="P7" s="67">
        <v>24.58</v>
      </c>
      <c r="R7" s="137">
        <f t="shared" si="0"/>
        <v>22.055</v>
      </c>
      <c r="T7" s="18">
        <v>60</v>
      </c>
      <c r="U7" s="19">
        <v>146.1</v>
      </c>
      <c r="V7" s="19">
        <f t="shared" si="23"/>
        <v>-51</v>
      </c>
      <c r="W7" s="19">
        <v>-39.1</v>
      </c>
      <c r="X7" s="19">
        <f t="shared" si="1"/>
        <v>51</v>
      </c>
      <c r="Y7" s="19">
        <v>39.1</v>
      </c>
      <c r="Z7" s="106">
        <v>-79</v>
      </c>
      <c r="AA7" s="97">
        <f>-86.1-35</f>
        <v>-121.1</v>
      </c>
      <c r="AB7" s="97">
        <v>79</v>
      </c>
      <c r="AC7" s="112">
        <f>86.1+35</f>
        <v>121.1</v>
      </c>
      <c r="AD7" s="19">
        <f t="shared" si="5"/>
        <v>39.4</v>
      </c>
      <c r="AE7" s="19">
        <f t="shared" si="6"/>
        <v>1.2</v>
      </c>
      <c r="AF7" s="19"/>
      <c r="AG7" s="19"/>
      <c r="AH7" s="20">
        <f t="shared" si="2"/>
        <v>0.438</v>
      </c>
      <c r="AL7" s="53">
        <f t="shared" si="22"/>
        <v>6822.2</v>
      </c>
      <c r="AM7" s="18">
        <f t="shared" si="7"/>
        <v>5345.4</v>
      </c>
      <c r="AN7" s="19">
        <f t="shared" si="8"/>
        <v>1275.8</v>
      </c>
      <c r="AO7" s="19">
        <f t="shared" si="3"/>
        <v>87.9</v>
      </c>
      <c r="AP7" s="19">
        <f t="shared" si="4"/>
        <v>113.1</v>
      </c>
      <c r="AQ7" s="19">
        <f t="shared" si="9"/>
        <v>6621.2</v>
      </c>
      <c r="AR7" s="19">
        <f t="shared" si="10"/>
        <v>201</v>
      </c>
      <c r="AS7" s="19">
        <f t="shared" si="11"/>
        <v>2289</v>
      </c>
      <c r="AT7" s="19">
        <f t="shared" si="12"/>
        <v>66.2</v>
      </c>
      <c r="AU7" s="20">
        <f t="shared" si="13"/>
        <v>113.4</v>
      </c>
      <c r="AV7" s="57">
        <f t="shared" si="14"/>
        <v>9290.800000000001</v>
      </c>
      <c r="AW7" s="67">
        <f t="shared" si="15"/>
        <v>25.017999999999997</v>
      </c>
      <c r="AY7" s="18">
        <v>0</v>
      </c>
      <c r="AZ7" s="19">
        <v>0</v>
      </c>
      <c r="BA7" s="19">
        <v>0</v>
      </c>
      <c r="BB7" s="19">
        <v>0</v>
      </c>
      <c r="BC7" s="19">
        <v>0</v>
      </c>
      <c r="BD7" s="128">
        <v>0</v>
      </c>
      <c r="BF7" s="19">
        <f t="shared" si="16"/>
        <v>28</v>
      </c>
      <c r="BG7" s="19">
        <f t="shared" si="17"/>
        <v>82</v>
      </c>
    </row>
    <row r="8" spans="1:59" ht="24.75" customHeight="1">
      <c r="A8" s="15">
        <v>10</v>
      </c>
      <c r="B8" s="15">
        <v>3122</v>
      </c>
      <c r="C8" s="16">
        <v>1</v>
      </c>
      <c r="D8" s="17" t="s">
        <v>12</v>
      </c>
      <c r="E8" s="53">
        <f t="shared" si="18"/>
        <v>9453.3</v>
      </c>
      <c r="F8" s="18">
        <v>7865.8</v>
      </c>
      <c r="G8" s="19">
        <v>1513.1</v>
      </c>
      <c r="H8" s="19">
        <v>68.4</v>
      </c>
      <c r="I8" s="19">
        <v>6</v>
      </c>
      <c r="J8" s="19">
        <f t="shared" si="19"/>
        <v>9378.9</v>
      </c>
      <c r="K8" s="19">
        <f t="shared" si="20"/>
        <v>74.4</v>
      </c>
      <c r="L8" s="19">
        <v>3214.1</v>
      </c>
      <c r="M8" s="19">
        <v>93.7</v>
      </c>
      <c r="N8" s="20">
        <v>152.3</v>
      </c>
      <c r="O8" s="57">
        <f t="shared" si="21"/>
        <v>12913.4</v>
      </c>
      <c r="P8" s="67">
        <v>36.3</v>
      </c>
      <c r="R8" s="137">
        <f t="shared" si="0"/>
        <v>21.531</v>
      </c>
      <c r="T8" s="18">
        <v>-100</v>
      </c>
      <c r="U8" s="19">
        <v>250</v>
      </c>
      <c r="V8" s="19">
        <f t="shared" si="23"/>
        <v>-21.7</v>
      </c>
      <c r="W8" s="19"/>
      <c r="X8" s="19">
        <f t="shared" si="1"/>
        <v>21.7</v>
      </c>
      <c r="Y8" s="19"/>
      <c r="Z8" s="106">
        <v>-33.6</v>
      </c>
      <c r="AA8" s="97"/>
      <c r="AB8" s="97">
        <v>33.6</v>
      </c>
      <c r="AC8" s="112"/>
      <c r="AD8" s="19">
        <f t="shared" si="5"/>
        <v>43.6</v>
      </c>
      <c r="AE8" s="19">
        <f t="shared" si="6"/>
        <v>1.3</v>
      </c>
      <c r="AF8" s="19"/>
      <c r="AG8" s="19"/>
      <c r="AH8" s="20">
        <f t="shared" si="2"/>
        <v>0.497</v>
      </c>
      <c r="AL8" s="53">
        <f t="shared" si="22"/>
        <v>9603.300000000001</v>
      </c>
      <c r="AM8" s="18">
        <f t="shared" si="7"/>
        <v>7744.1</v>
      </c>
      <c r="AN8" s="19">
        <f t="shared" si="8"/>
        <v>1763.1</v>
      </c>
      <c r="AO8" s="19">
        <f t="shared" si="3"/>
        <v>90.1</v>
      </c>
      <c r="AP8" s="19">
        <f t="shared" si="4"/>
        <v>6</v>
      </c>
      <c r="AQ8" s="19">
        <f t="shared" si="9"/>
        <v>9507.2</v>
      </c>
      <c r="AR8" s="19">
        <f t="shared" si="10"/>
        <v>96.1</v>
      </c>
      <c r="AS8" s="19">
        <f t="shared" si="11"/>
        <v>3257.7</v>
      </c>
      <c r="AT8" s="19">
        <f t="shared" si="12"/>
        <v>95</v>
      </c>
      <c r="AU8" s="20">
        <f t="shared" si="13"/>
        <v>152.3</v>
      </c>
      <c r="AV8" s="57">
        <f t="shared" si="14"/>
        <v>13108.3</v>
      </c>
      <c r="AW8" s="67">
        <f t="shared" si="15"/>
        <v>36.797</v>
      </c>
      <c r="AY8" s="18">
        <v>0</v>
      </c>
      <c r="AZ8" s="19">
        <v>0</v>
      </c>
      <c r="BA8" s="19">
        <v>0</v>
      </c>
      <c r="BB8" s="19">
        <v>0</v>
      </c>
      <c r="BC8" s="19">
        <v>0</v>
      </c>
      <c r="BD8" s="128">
        <v>0</v>
      </c>
      <c r="BF8" s="19">
        <f t="shared" si="16"/>
        <v>11.900000000000002</v>
      </c>
      <c r="BG8" s="19">
        <f t="shared" si="17"/>
        <v>0</v>
      </c>
    </row>
    <row r="9" spans="1:59" ht="24.75" customHeight="1">
      <c r="A9" s="15">
        <v>7</v>
      </c>
      <c r="B9" s="15">
        <v>3122</v>
      </c>
      <c r="C9" s="16">
        <v>1</v>
      </c>
      <c r="D9" s="17" t="s">
        <v>13</v>
      </c>
      <c r="E9" s="53">
        <f t="shared" si="18"/>
        <v>13011.1</v>
      </c>
      <c r="F9" s="18">
        <v>10375.8</v>
      </c>
      <c r="G9" s="19">
        <v>2500.1</v>
      </c>
      <c r="H9" s="19">
        <v>8</v>
      </c>
      <c r="I9" s="19">
        <v>127.2</v>
      </c>
      <c r="J9" s="19">
        <f t="shared" si="19"/>
        <v>12875.9</v>
      </c>
      <c r="K9" s="19">
        <f t="shared" si="20"/>
        <v>135.2</v>
      </c>
      <c r="L9" s="19">
        <v>4423.8</v>
      </c>
      <c r="M9" s="19">
        <v>128.7</v>
      </c>
      <c r="N9" s="20">
        <v>200.4</v>
      </c>
      <c r="O9" s="57">
        <f t="shared" si="21"/>
        <v>17764.000000000004</v>
      </c>
      <c r="P9" s="67">
        <v>40.94</v>
      </c>
      <c r="R9" s="137">
        <f t="shared" si="0"/>
        <v>26.209</v>
      </c>
      <c r="T9" s="18"/>
      <c r="U9" s="19"/>
      <c r="V9" s="19">
        <f t="shared" si="23"/>
        <v>-2.6</v>
      </c>
      <c r="W9" s="19"/>
      <c r="X9" s="19">
        <f t="shared" si="1"/>
        <v>2.6</v>
      </c>
      <c r="Y9" s="19"/>
      <c r="Z9" s="106">
        <v>-4</v>
      </c>
      <c r="AA9" s="97">
        <v>-21</v>
      </c>
      <c r="AB9" s="97">
        <v>4</v>
      </c>
      <c r="AC9" s="112">
        <v>21</v>
      </c>
      <c r="AD9" s="19">
        <f t="shared" si="5"/>
        <v>-0.9</v>
      </c>
      <c r="AE9" s="19">
        <f t="shared" si="6"/>
        <v>0</v>
      </c>
      <c r="AF9" s="19"/>
      <c r="AG9" s="19"/>
      <c r="AH9" s="20">
        <f t="shared" si="2"/>
        <v>-0.008</v>
      </c>
      <c r="AL9" s="53">
        <f t="shared" si="22"/>
        <v>13011.1</v>
      </c>
      <c r="AM9" s="18">
        <f t="shared" si="7"/>
        <v>10373.2</v>
      </c>
      <c r="AN9" s="19">
        <f t="shared" si="8"/>
        <v>2500.1</v>
      </c>
      <c r="AO9" s="19">
        <f t="shared" si="3"/>
        <v>10.6</v>
      </c>
      <c r="AP9" s="19">
        <f t="shared" si="4"/>
        <v>127.2</v>
      </c>
      <c r="AQ9" s="19">
        <f t="shared" si="9"/>
        <v>12873.300000000001</v>
      </c>
      <c r="AR9" s="19">
        <f t="shared" si="10"/>
        <v>137.8</v>
      </c>
      <c r="AS9" s="19">
        <f t="shared" si="11"/>
        <v>4422.900000000001</v>
      </c>
      <c r="AT9" s="19">
        <f t="shared" si="12"/>
        <v>128.7</v>
      </c>
      <c r="AU9" s="20">
        <f t="shared" si="13"/>
        <v>200.4</v>
      </c>
      <c r="AV9" s="57">
        <f t="shared" si="14"/>
        <v>17763.100000000002</v>
      </c>
      <c r="AW9" s="67">
        <f t="shared" si="15"/>
        <v>40.931999999999995</v>
      </c>
      <c r="AY9" s="18">
        <v>0</v>
      </c>
      <c r="AZ9" s="19">
        <v>0</v>
      </c>
      <c r="BA9" s="19">
        <v>0</v>
      </c>
      <c r="BB9" s="19">
        <v>0</v>
      </c>
      <c r="BC9" s="19">
        <v>0</v>
      </c>
      <c r="BD9" s="128">
        <v>0</v>
      </c>
      <c r="BF9" s="19">
        <f t="shared" si="16"/>
        <v>1.4</v>
      </c>
      <c r="BG9" s="19">
        <f t="shared" si="17"/>
        <v>21</v>
      </c>
    </row>
    <row r="10" spans="1:59" ht="24.75" customHeight="1">
      <c r="A10" s="15">
        <v>8</v>
      </c>
      <c r="B10" s="15">
        <v>3123</v>
      </c>
      <c r="C10" s="16">
        <v>1</v>
      </c>
      <c r="D10" s="17" t="s">
        <v>14</v>
      </c>
      <c r="E10" s="53">
        <f t="shared" si="18"/>
        <v>26492.899999999998</v>
      </c>
      <c r="F10" s="18">
        <v>20320.1</v>
      </c>
      <c r="G10" s="19">
        <v>5271.8</v>
      </c>
      <c r="H10" s="19">
        <v>201</v>
      </c>
      <c r="I10" s="19">
        <v>700</v>
      </c>
      <c r="J10" s="19">
        <f t="shared" si="19"/>
        <v>25591.899999999998</v>
      </c>
      <c r="K10" s="19">
        <f t="shared" si="20"/>
        <v>901</v>
      </c>
      <c r="L10" s="19">
        <v>9008.2</v>
      </c>
      <c r="M10" s="19">
        <v>256.1</v>
      </c>
      <c r="N10" s="20">
        <v>413</v>
      </c>
      <c r="O10" s="57">
        <f t="shared" si="21"/>
        <v>36170.2</v>
      </c>
      <c r="P10" s="67">
        <v>98.98</v>
      </c>
      <c r="R10" s="137">
        <f t="shared" si="0"/>
        <v>21.546</v>
      </c>
      <c r="T10" s="18">
        <v>215</v>
      </c>
      <c r="U10" s="19">
        <v>-215</v>
      </c>
      <c r="V10" s="19">
        <f t="shared" si="23"/>
        <v>-64</v>
      </c>
      <c r="W10" s="19"/>
      <c r="X10" s="19">
        <f t="shared" si="1"/>
        <v>64</v>
      </c>
      <c r="Y10" s="19"/>
      <c r="Z10" s="106">
        <v>-99</v>
      </c>
      <c r="AA10" s="97"/>
      <c r="AB10" s="97">
        <v>99</v>
      </c>
      <c r="AC10" s="112"/>
      <c r="AD10" s="19">
        <f t="shared" si="5"/>
        <v>-21.8</v>
      </c>
      <c r="AE10" s="19">
        <f t="shared" si="6"/>
        <v>-0.6</v>
      </c>
      <c r="AF10" s="19"/>
      <c r="AG10" s="19"/>
      <c r="AH10" s="20">
        <f t="shared" si="2"/>
        <v>2.789</v>
      </c>
      <c r="AL10" s="53">
        <f t="shared" si="22"/>
        <v>26492.899999999998</v>
      </c>
      <c r="AM10" s="18">
        <f t="shared" si="7"/>
        <v>20471.1</v>
      </c>
      <c r="AN10" s="19">
        <f t="shared" si="8"/>
        <v>5056.8</v>
      </c>
      <c r="AO10" s="19">
        <f t="shared" si="3"/>
        <v>265</v>
      </c>
      <c r="AP10" s="19">
        <f t="shared" si="4"/>
        <v>700</v>
      </c>
      <c r="AQ10" s="19">
        <f t="shared" si="9"/>
        <v>25527.899999999998</v>
      </c>
      <c r="AR10" s="19">
        <f t="shared" si="10"/>
        <v>965</v>
      </c>
      <c r="AS10" s="19">
        <f t="shared" si="11"/>
        <v>8986.400000000001</v>
      </c>
      <c r="AT10" s="19">
        <f t="shared" si="12"/>
        <v>255.50000000000003</v>
      </c>
      <c r="AU10" s="20">
        <f t="shared" si="13"/>
        <v>413</v>
      </c>
      <c r="AV10" s="57">
        <f t="shared" si="14"/>
        <v>36147.8</v>
      </c>
      <c r="AW10" s="67">
        <f t="shared" si="15"/>
        <v>101.769</v>
      </c>
      <c r="AY10" s="18">
        <v>785</v>
      </c>
      <c r="AZ10" s="19">
        <v>0</v>
      </c>
      <c r="BA10" s="19">
        <v>785</v>
      </c>
      <c r="BB10" s="19">
        <v>266.9</v>
      </c>
      <c r="BC10" s="19">
        <v>7.9</v>
      </c>
      <c r="BD10" s="128">
        <v>1059.8000000000002</v>
      </c>
      <c r="BF10" s="19">
        <f t="shared" si="16"/>
        <v>35</v>
      </c>
      <c r="BG10" s="19">
        <f t="shared" si="17"/>
        <v>0</v>
      </c>
    </row>
    <row r="11" spans="1:59" ht="24.75" customHeight="1">
      <c r="A11" s="15">
        <v>9</v>
      </c>
      <c r="B11" s="15">
        <v>3123</v>
      </c>
      <c r="C11" s="16">
        <v>1</v>
      </c>
      <c r="D11" s="17" t="s">
        <v>15</v>
      </c>
      <c r="E11" s="53">
        <f t="shared" si="18"/>
        <v>28037.499999999996</v>
      </c>
      <c r="F11" s="18">
        <v>21406.1</v>
      </c>
      <c r="G11" s="19">
        <v>6280.8</v>
      </c>
      <c r="H11" s="19">
        <v>100.6</v>
      </c>
      <c r="I11" s="19">
        <v>250</v>
      </c>
      <c r="J11" s="19">
        <f t="shared" si="19"/>
        <v>27686.899999999998</v>
      </c>
      <c r="K11" s="19">
        <f t="shared" si="20"/>
        <v>350.6</v>
      </c>
      <c r="L11" s="19">
        <v>9533.6</v>
      </c>
      <c r="M11" s="19">
        <v>277</v>
      </c>
      <c r="N11" s="20">
        <v>405.5</v>
      </c>
      <c r="O11" s="57">
        <f t="shared" si="21"/>
        <v>38253.6</v>
      </c>
      <c r="P11" s="67">
        <v>103.2</v>
      </c>
      <c r="R11" s="137">
        <f t="shared" si="0"/>
        <v>22.357</v>
      </c>
      <c r="T11" s="18"/>
      <c r="U11" s="19"/>
      <c r="V11" s="19">
        <f t="shared" si="23"/>
        <v>-31.9</v>
      </c>
      <c r="W11" s="19"/>
      <c r="X11" s="19">
        <f t="shared" si="1"/>
        <v>31.9</v>
      </c>
      <c r="Y11" s="19"/>
      <c r="Z11" s="106">
        <v>-49.4</v>
      </c>
      <c r="AA11" s="97"/>
      <c r="AB11" s="97">
        <v>49.4</v>
      </c>
      <c r="AC11" s="112"/>
      <c r="AD11" s="19">
        <f t="shared" si="5"/>
        <v>-10.8</v>
      </c>
      <c r="AE11" s="19">
        <f t="shared" si="6"/>
        <v>-0.3</v>
      </c>
      <c r="AF11" s="19"/>
      <c r="AG11" s="19"/>
      <c r="AH11" s="20">
        <f t="shared" si="2"/>
        <v>1.745</v>
      </c>
      <c r="AL11" s="53">
        <f t="shared" si="22"/>
        <v>28037.5</v>
      </c>
      <c r="AM11" s="18">
        <f t="shared" si="7"/>
        <v>21374.2</v>
      </c>
      <c r="AN11" s="19">
        <f t="shared" si="8"/>
        <v>6280.8</v>
      </c>
      <c r="AO11" s="19">
        <f t="shared" si="3"/>
        <v>132.5</v>
      </c>
      <c r="AP11" s="19">
        <f t="shared" si="4"/>
        <v>250</v>
      </c>
      <c r="AQ11" s="19">
        <f t="shared" si="9"/>
        <v>27655</v>
      </c>
      <c r="AR11" s="19">
        <f t="shared" si="10"/>
        <v>382.5</v>
      </c>
      <c r="AS11" s="19">
        <f t="shared" si="11"/>
        <v>9522.800000000001</v>
      </c>
      <c r="AT11" s="19">
        <f t="shared" si="12"/>
        <v>276.7</v>
      </c>
      <c r="AU11" s="20">
        <f t="shared" si="13"/>
        <v>405.5</v>
      </c>
      <c r="AV11" s="57">
        <f t="shared" si="14"/>
        <v>38242.5</v>
      </c>
      <c r="AW11" s="67">
        <f t="shared" si="15"/>
        <v>104.94500000000001</v>
      </c>
      <c r="AY11" s="18">
        <v>500</v>
      </c>
      <c r="AZ11" s="19">
        <v>0</v>
      </c>
      <c r="BA11" s="19">
        <v>500</v>
      </c>
      <c r="BB11" s="19">
        <v>170</v>
      </c>
      <c r="BC11" s="19">
        <v>5</v>
      </c>
      <c r="BD11" s="128">
        <v>675</v>
      </c>
      <c r="BF11" s="19">
        <f t="shared" si="16"/>
        <v>17.5</v>
      </c>
      <c r="BG11" s="19">
        <f t="shared" si="17"/>
        <v>0</v>
      </c>
    </row>
    <row r="12" spans="1:59" ht="24.75" customHeight="1">
      <c r="A12" s="15">
        <v>17</v>
      </c>
      <c r="B12" s="15">
        <v>3123</v>
      </c>
      <c r="C12" s="16">
        <v>1</v>
      </c>
      <c r="D12" s="17" t="s">
        <v>16</v>
      </c>
      <c r="E12" s="53">
        <f t="shared" si="18"/>
        <v>18648</v>
      </c>
      <c r="F12" s="18">
        <v>14470.9</v>
      </c>
      <c r="G12" s="19">
        <v>3288.6</v>
      </c>
      <c r="H12" s="19">
        <v>632.5</v>
      </c>
      <c r="I12" s="19">
        <v>256</v>
      </c>
      <c r="J12" s="19">
        <f t="shared" si="19"/>
        <v>17759.5</v>
      </c>
      <c r="K12" s="19">
        <f t="shared" si="20"/>
        <v>888.5</v>
      </c>
      <c r="L12" s="19">
        <v>6340.9</v>
      </c>
      <c r="M12" s="19">
        <v>177.4</v>
      </c>
      <c r="N12" s="20">
        <v>245.3</v>
      </c>
      <c r="O12" s="57">
        <f t="shared" si="21"/>
        <v>25411.600000000002</v>
      </c>
      <c r="P12" s="67">
        <v>66.41</v>
      </c>
      <c r="R12" s="137">
        <f t="shared" si="0"/>
        <v>22.285</v>
      </c>
      <c r="T12" s="18"/>
      <c r="U12" s="19"/>
      <c r="V12" s="19">
        <f t="shared" si="23"/>
        <v>-201.2</v>
      </c>
      <c r="W12" s="19"/>
      <c r="X12" s="19">
        <f t="shared" si="1"/>
        <v>201.2</v>
      </c>
      <c r="Y12" s="19"/>
      <c r="Z12" s="106">
        <v>-311.5</v>
      </c>
      <c r="AA12" s="97"/>
      <c r="AB12" s="97">
        <v>311.5</v>
      </c>
      <c r="AC12" s="112"/>
      <c r="AD12" s="19">
        <f t="shared" si="5"/>
        <v>-68.4</v>
      </c>
      <c r="AE12" s="19">
        <f t="shared" si="6"/>
        <v>-2</v>
      </c>
      <c r="AF12" s="19"/>
      <c r="AG12" s="19"/>
      <c r="AH12" s="20">
        <f t="shared" si="2"/>
        <v>-0.752</v>
      </c>
      <c r="AL12" s="53">
        <f t="shared" si="22"/>
        <v>18648</v>
      </c>
      <c r="AM12" s="18">
        <f t="shared" si="7"/>
        <v>14269.7</v>
      </c>
      <c r="AN12" s="19">
        <f t="shared" si="8"/>
        <v>3288.6</v>
      </c>
      <c r="AO12" s="19">
        <f t="shared" si="3"/>
        <v>833.7</v>
      </c>
      <c r="AP12" s="19">
        <f t="shared" si="4"/>
        <v>256</v>
      </c>
      <c r="AQ12" s="19">
        <f t="shared" si="9"/>
        <v>17558.3</v>
      </c>
      <c r="AR12" s="19">
        <f t="shared" si="10"/>
        <v>1089.7</v>
      </c>
      <c r="AS12" s="19">
        <f t="shared" si="11"/>
        <v>6272.5</v>
      </c>
      <c r="AT12" s="19">
        <f t="shared" si="12"/>
        <v>175.4</v>
      </c>
      <c r="AU12" s="20">
        <f t="shared" si="13"/>
        <v>245.3</v>
      </c>
      <c r="AV12" s="57">
        <f t="shared" si="14"/>
        <v>25341.2</v>
      </c>
      <c r="AW12" s="67">
        <f t="shared" si="15"/>
        <v>65.658</v>
      </c>
      <c r="AY12" s="18">
        <v>0</v>
      </c>
      <c r="AZ12" s="19">
        <v>0</v>
      </c>
      <c r="BA12" s="19">
        <v>0</v>
      </c>
      <c r="BB12" s="19">
        <v>0</v>
      </c>
      <c r="BC12" s="19">
        <v>0</v>
      </c>
      <c r="BD12" s="128">
        <v>0</v>
      </c>
      <c r="BF12" s="19">
        <f t="shared" si="16"/>
        <v>110.30000000000001</v>
      </c>
      <c r="BG12" s="19">
        <f t="shared" si="17"/>
        <v>0</v>
      </c>
    </row>
    <row r="13" spans="1:59" ht="24.75" customHeight="1">
      <c r="A13" s="15">
        <v>4</v>
      </c>
      <c r="B13" s="15">
        <v>3122</v>
      </c>
      <c r="C13" s="16">
        <v>1</v>
      </c>
      <c r="D13" s="17" t="s">
        <v>17</v>
      </c>
      <c r="E13" s="53">
        <f t="shared" si="18"/>
        <v>14678.5</v>
      </c>
      <c r="F13" s="18">
        <v>12058.3</v>
      </c>
      <c r="G13" s="19">
        <v>2029.6</v>
      </c>
      <c r="H13" s="19">
        <v>530.6</v>
      </c>
      <c r="I13" s="19">
        <v>60</v>
      </c>
      <c r="J13" s="19">
        <f t="shared" si="19"/>
        <v>14087.9</v>
      </c>
      <c r="K13" s="19">
        <f t="shared" si="20"/>
        <v>590.6</v>
      </c>
      <c r="L13" s="19">
        <v>4990.9</v>
      </c>
      <c r="M13" s="19">
        <v>141</v>
      </c>
      <c r="N13" s="20">
        <v>229.6</v>
      </c>
      <c r="O13" s="57">
        <f t="shared" si="21"/>
        <v>20040</v>
      </c>
      <c r="P13" s="67">
        <v>53.19</v>
      </c>
      <c r="R13" s="137">
        <f t="shared" si="0"/>
        <v>22.072</v>
      </c>
      <c r="T13" s="18"/>
      <c r="U13" s="19">
        <v>260</v>
      </c>
      <c r="V13" s="19">
        <f t="shared" si="23"/>
        <v>-168.9</v>
      </c>
      <c r="W13" s="19"/>
      <c r="X13" s="19">
        <f t="shared" si="1"/>
        <v>168.9</v>
      </c>
      <c r="Y13" s="19"/>
      <c r="Z13" s="106">
        <v>-261.4</v>
      </c>
      <c r="AA13" s="97"/>
      <c r="AB13" s="97">
        <v>261.4</v>
      </c>
      <c r="AC13" s="112"/>
      <c r="AD13" s="19">
        <f t="shared" si="5"/>
        <v>31</v>
      </c>
      <c r="AE13" s="19">
        <f t="shared" si="6"/>
        <v>0.9</v>
      </c>
      <c r="AF13" s="19"/>
      <c r="AG13" s="19"/>
      <c r="AH13" s="20">
        <f t="shared" si="2"/>
        <v>0.91</v>
      </c>
      <c r="AL13" s="53">
        <f t="shared" si="22"/>
        <v>14938.5</v>
      </c>
      <c r="AM13" s="18">
        <f t="shared" si="7"/>
        <v>11889.4</v>
      </c>
      <c r="AN13" s="19">
        <f t="shared" si="8"/>
        <v>2289.6</v>
      </c>
      <c r="AO13" s="19">
        <f t="shared" si="3"/>
        <v>699.5</v>
      </c>
      <c r="AP13" s="19">
        <f t="shared" si="4"/>
        <v>60</v>
      </c>
      <c r="AQ13" s="19">
        <f t="shared" si="9"/>
        <v>14179</v>
      </c>
      <c r="AR13" s="19">
        <f t="shared" si="10"/>
        <v>759.5</v>
      </c>
      <c r="AS13" s="19">
        <f t="shared" si="11"/>
        <v>5021.9</v>
      </c>
      <c r="AT13" s="19">
        <f t="shared" si="12"/>
        <v>141.9</v>
      </c>
      <c r="AU13" s="20">
        <f t="shared" si="13"/>
        <v>229.6</v>
      </c>
      <c r="AV13" s="57">
        <f t="shared" si="14"/>
        <v>20331.9</v>
      </c>
      <c r="AW13" s="67">
        <f t="shared" si="15"/>
        <v>54.099999999999994</v>
      </c>
      <c r="AY13" s="18">
        <v>150</v>
      </c>
      <c r="AZ13" s="19">
        <v>0</v>
      </c>
      <c r="BA13" s="19">
        <v>150</v>
      </c>
      <c r="BB13" s="19">
        <v>51</v>
      </c>
      <c r="BC13" s="19">
        <v>1.5</v>
      </c>
      <c r="BD13" s="128">
        <v>202.5</v>
      </c>
      <c r="BF13" s="19">
        <f t="shared" si="16"/>
        <v>92.49999999999997</v>
      </c>
      <c r="BG13" s="19">
        <f t="shared" si="17"/>
        <v>0</v>
      </c>
    </row>
    <row r="14" spans="1:59" ht="24.75" customHeight="1">
      <c r="A14" s="15">
        <v>5</v>
      </c>
      <c r="B14" s="15">
        <v>3122</v>
      </c>
      <c r="C14" s="16">
        <v>1</v>
      </c>
      <c r="D14" s="17" t="s">
        <v>18</v>
      </c>
      <c r="E14" s="53">
        <f t="shared" si="18"/>
        <v>15573.400000000001</v>
      </c>
      <c r="F14" s="18">
        <v>13056.1</v>
      </c>
      <c r="G14" s="19">
        <v>2056.1</v>
      </c>
      <c r="H14" s="19">
        <v>241.2</v>
      </c>
      <c r="I14" s="19">
        <v>220</v>
      </c>
      <c r="J14" s="19">
        <f t="shared" si="19"/>
        <v>15112.2</v>
      </c>
      <c r="K14" s="19">
        <f t="shared" si="20"/>
        <v>461.2</v>
      </c>
      <c r="L14" s="19">
        <v>5294.8</v>
      </c>
      <c r="M14" s="19">
        <v>151.1</v>
      </c>
      <c r="N14" s="20">
        <v>255.6</v>
      </c>
      <c r="O14" s="57">
        <f t="shared" si="21"/>
        <v>21274.899999999998</v>
      </c>
      <c r="P14" s="67">
        <v>49.95</v>
      </c>
      <c r="R14" s="137">
        <f t="shared" si="0"/>
        <v>25.212</v>
      </c>
      <c r="T14" s="18"/>
      <c r="U14" s="19"/>
      <c r="V14" s="19">
        <f t="shared" si="23"/>
        <v>-76.7</v>
      </c>
      <c r="W14" s="19"/>
      <c r="X14" s="19">
        <f t="shared" si="1"/>
        <v>76.7</v>
      </c>
      <c r="Y14" s="19"/>
      <c r="Z14" s="106">
        <v>-118.8</v>
      </c>
      <c r="AA14" s="97"/>
      <c r="AB14" s="97">
        <v>118.8</v>
      </c>
      <c r="AC14" s="112"/>
      <c r="AD14" s="19">
        <f t="shared" si="5"/>
        <v>-26.1</v>
      </c>
      <c r="AE14" s="19">
        <f t="shared" si="6"/>
        <v>-0.8</v>
      </c>
      <c r="AF14" s="19"/>
      <c r="AG14" s="19"/>
      <c r="AH14" s="20">
        <f>ROUND((AM14+AN14-F14-G14+AY14+AZ14)/(12*R14),3)+3.3</f>
        <v>3.046</v>
      </c>
      <c r="AL14" s="53">
        <f t="shared" si="22"/>
        <v>15573.4</v>
      </c>
      <c r="AM14" s="18">
        <f t="shared" si="7"/>
        <v>12979.4</v>
      </c>
      <c r="AN14" s="19">
        <f t="shared" si="8"/>
        <v>2056.1</v>
      </c>
      <c r="AO14" s="19">
        <f t="shared" si="3"/>
        <v>317.9</v>
      </c>
      <c r="AP14" s="19">
        <f t="shared" si="4"/>
        <v>220</v>
      </c>
      <c r="AQ14" s="19">
        <f t="shared" si="9"/>
        <v>15035.5</v>
      </c>
      <c r="AR14" s="19">
        <f t="shared" si="10"/>
        <v>537.9</v>
      </c>
      <c r="AS14" s="19">
        <f t="shared" si="11"/>
        <v>5268.7</v>
      </c>
      <c r="AT14" s="19">
        <f t="shared" si="12"/>
        <v>150.29999999999998</v>
      </c>
      <c r="AU14" s="20">
        <f t="shared" si="13"/>
        <v>255.6</v>
      </c>
      <c r="AV14" s="57">
        <f t="shared" si="14"/>
        <v>21247.999999999996</v>
      </c>
      <c r="AW14" s="67">
        <f t="shared" si="15"/>
        <v>52.996</v>
      </c>
      <c r="AY14" s="18">
        <v>0</v>
      </c>
      <c r="AZ14" s="19">
        <v>0</v>
      </c>
      <c r="BA14" s="19">
        <v>0</v>
      </c>
      <c r="BB14" s="19">
        <v>0</v>
      </c>
      <c r="BC14" s="19">
        <v>0</v>
      </c>
      <c r="BD14" s="128">
        <v>0</v>
      </c>
      <c r="BF14" s="19">
        <f t="shared" si="16"/>
        <v>42.099999999999994</v>
      </c>
      <c r="BG14" s="19">
        <f t="shared" si="17"/>
        <v>0</v>
      </c>
    </row>
    <row r="15" spans="1:59" ht="24.75" customHeight="1">
      <c r="A15" s="15">
        <v>14</v>
      </c>
      <c r="B15" s="15">
        <v>3122</v>
      </c>
      <c r="C15" s="16">
        <v>1</v>
      </c>
      <c r="D15" s="17" t="s">
        <v>19</v>
      </c>
      <c r="E15" s="53">
        <f t="shared" si="18"/>
        <v>31835.4</v>
      </c>
      <c r="F15" s="18">
        <v>24914.7</v>
      </c>
      <c r="G15" s="19">
        <v>5867.2</v>
      </c>
      <c r="H15" s="19">
        <v>703.5</v>
      </c>
      <c r="I15" s="19">
        <v>350</v>
      </c>
      <c r="J15" s="19">
        <f t="shared" si="19"/>
        <v>30781.9</v>
      </c>
      <c r="K15" s="19">
        <f t="shared" si="20"/>
        <v>1053.5</v>
      </c>
      <c r="L15" s="19">
        <v>10824.4</v>
      </c>
      <c r="M15" s="19">
        <v>308.2</v>
      </c>
      <c r="N15" s="20">
        <v>479</v>
      </c>
      <c r="O15" s="57">
        <f t="shared" si="21"/>
        <v>43447</v>
      </c>
      <c r="P15" s="67">
        <v>104.42</v>
      </c>
      <c r="R15" s="137">
        <f t="shared" si="0"/>
        <v>24.566</v>
      </c>
      <c r="T15" s="18">
        <v>60</v>
      </c>
      <c r="U15" s="19">
        <v>-60</v>
      </c>
      <c r="V15" s="19">
        <f t="shared" si="23"/>
        <v>-64.6</v>
      </c>
      <c r="W15" s="19"/>
      <c r="X15" s="19">
        <f t="shared" si="1"/>
        <v>64.6</v>
      </c>
      <c r="Y15" s="19"/>
      <c r="Z15" s="106">
        <v>-100</v>
      </c>
      <c r="AA15" s="97"/>
      <c r="AB15" s="97">
        <v>100</v>
      </c>
      <c r="AC15" s="112"/>
      <c r="AD15" s="19">
        <f t="shared" si="5"/>
        <v>-22</v>
      </c>
      <c r="AE15" s="19">
        <f t="shared" si="6"/>
        <v>-0.6</v>
      </c>
      <c r="AF15" s="19"/>
      <c r="AG15" s="19"/>
      <c r="AH15" s="20">
        <f aca="true" t="shared" si="24" ref="AH15:AH46">ROUND((AM15+AN15-F15-G15+AY15+AZ15)/(12*R15),3)</f>
        <v>-0.219</v>
      </c>
      <c r="AL15" s="53">
        <f t="shared" si="22"/>
        <v>31835.399999999998</v>
      </c>
      <c r="AM15" s="18">
        <f t="shared" si="7"/>
        <v>24910.1</v>
      </c>
      <c r="AN15" s="19">
        <f t="shared" si="8"/>
        <v>5807.2</v>
      </c>
      <c r="AO15" s="19">
        <f t="shared" si="3"/>
        <v>768.1</v>
      </c>
      <c r="AP15" s="19">
        <f t="shared" si="4"/>
        <v>350</v>
      </c>
      <c r="AQ15" s="19">
        <f t="shared" si="9"/>
        <v>30717.3</v>
      </c>
      <c r="AR15" s="19">
        <f t="shared" si="10"/>
        <v>1118.1</v>
      </c>
      <c r="AS15" s="19">
        <f t="shared" si="11"/>
        <v>10802.4</v>
      </c>
      <c r="AT15" s="19">
        <f t="shared" si="12"/>
        <v>307.59999999999997</v>
      </c>
      <c r="AU15" s="20">
        <f t="shared" si="13"/>
        <v>479</v>
      </c>
      <c r="AV15" s="57">
        <f t="shared" si="14"/>
        <v>43424.399999999994</v>
      </c>
      <c r="AW15" s="67">
        <f t="shared" si="15"/>
        <v>104.20100000000001</v>
      </c>
      <c r="AY15" s="18">
        <v>0</v>
      </c>
      <c r="AZ15" s="19">
        <v>0</v>
      </c>
      <c r="BA15" s="19">
        <v>0</v>
      </c>
      <c r="BB15" s="19">
        <v>0</v>
      </c>
      <c r="BC15" s="19">
        <v>0</v>
      </c>
      <c r="BD15" s="128">
        <v>0</v>
      </c>
      <c r="BF15" s="19">
        <f t="shared" si="16"/>
        <v>35.400000000000006</v>
      </c>
      <c r="BG15" s="19">
        <f t="shared" si="17"/>
        <v>0</v>
      </c>
    </row>
    <row r="16" spans="1:59" ht="24.75" customHeight="1">
      <c r="A16" s="15">
        <v>145</v>
      </c>
      <c r="B16" s="15">
        <v>3123</v>
      </c>
      <c r="C16" s="16">
        <v>1</v>
      </c>
      <c r="D16" s="17" t="s">
        <v>90</v>
      </c>
      <c r="E16" s="53">
        <f t="shared" si="18"/>
        <v>21578.9</v>
      </c>
      <c r="F16" s="18">
        <v>16611.5</v>
      </c>
      <c r="G16" s="19">
        <v>4783.9</v>
      </c>
      <c r="H16" s="19">
        <v>33.5</v>
      </c>
      <c r="I16" s="19">
        <v>150</v>
      </c>
      <c r="J16" s="19">
        <f t="shared" si="19"/>
        <v>21395.4</v>
      </c>
      <c r="K16" s="19">
        <f t="shared" si="20"/>
        <v>183.5</v>
      </c>
      <c r="L16" s="19">
        <v>7337.6</v>
      </c>
      <c r="M16" s="19">
        <v>214.1</v>
      </c>
      <c r="N16" s="20">
        <v>306.9</v>
      </c>
      <c r="O16" s="57">
        <f t="shared" si="21"/>
        <v>29437.5</v>
      </c>
      <c r="P16" s="67">
        <v>87.9</v>
      </c>
      <c r="R16" s="137">
        <f t="shared" si="0"/>
        <v>20.284</v>
      </c>
      <c r="T16" s="18"/>
      <c r="U16" s="19"/>
      <c r="V16" s="19">
        <f t="shared" si="23"/>
        <v>-10.7</v>
      </c>
      <c r="W16" s="19"/>
      <c r="X16" s="19">
        <f t="shared" si="1"/>
        <v>10.7</v>
      </c>
      <c r="Y16" s="19"/>
      <c r="Z16" s="106">
        <v>-16.5</v>
      </c>
      <c r="AA16" s="97"/>
      <c r="AB16" s="97">
        <v>16.5</v>
      </c>
      <c r="AC16" s="112"/>
      <c r="AD16" s="19">
        <f t="shared" si="5"/>
        <v>-3.6</v>
      </c>
      <c r="AE16" s="19">
        <f t="shared" si="6"/>
        <v>-0.1</v>
      </c>
      <c r="AF16" s="19"/>
      <c r="AG16" s="81"/>
      <c r="AH16" s="20">
        <f t="shared" si="24"/>
        <v>-0.044</v>
      </c>
      <c r="AL16" s="53">
        <f t="shared" si="22"/>
        <v>21578.899999999998</v>
      </c>
      <c r="AM16" s="18">
        <f t="shared" si="7"/>
        <v>16600.8</v>
      </c>
      <c r="AN16" s="19">
        <f t="shared" si="8"/>
        <v>4783.9</v>
      </c>
      <c r="AO16" s="19">
        <f t="shared" si="3"/>
        <v>44.2</v>
      </c>
      <c r="AP16" s="19">
        <f t="shared" si="4"/>
        <v>150</v>
      </c>
      <c r="AQ16" s="19">
        <f t="shared" si="9"/>
        <v>21384.699999999997</v>
      </c>
      <c r="AR16" s="19">
        <f t="shared" si="10"/>
        <v>194.2</v>
      </c>
      <c r="AS16" s="19">
        <f t="shared" si="11"/>
        <v>7334</v>
      </c>
      <c r="AT16" s="19">
        <f t="shared" si="12"/>
        <v>214</v>
      </c>
      <c r="AU16" s="20">
        <f t="shared" si="13"/>
        <v>306.9</v>
      </c>
      <c r="AV16" s="57">
        <f t="shared" si="14"/>
        <v>29433.8</v>
      </c>
      <c r="AW16" s="67">
        <f t="shared" si="15"/>
        <v>87.85600000000001</v>
      </c>
      <c r="AY16" s="18">
        <v>0</v>
      </c>
      <c r="AZ16" s="19">
        <v>0</v>
      </c>
      <c r="BA16" s="19">
        <v>0</v>
      </c>
      <c r="BB16" s="19">
        <v>0</v>
      </c>
      <c r="BC16" s="19">
        <v>0</v>
      </c>
      <c r="BD16" s="128">
        <v>0</v>
      </c>
      <c r="BF16" s="19">
        <f t="shared" si="16"/>
        <v>5.800000000000001</v>
      </c>
      <c r="BG16" s="19">
        <f t="shared" si="17"/>
        <v>0</v>
      </c>
    </row>
    <row r="17" spans="1:59" ht="24.75" customHeight="1">
      <c r="A17" s="15">
        <v>18</v>
      </c>
      <c r="B17" s="15">
        <v>3123</v>
      </c>
      <c r="C17" s="16">
        <v>1</v>
      </c>
      <c r="D17" s="17" t="s">
        <v>20</v>
      </c>
      <c r="E17" s="53">
        <f t="shared" si="18"/>
        <v>32459.399999999998</v>
      </c>
      <c r="F17" s="18">
        <v>26230.8</v>
      </c>
      <c r="G17" s="19">
        <v>6126.3</v>
      </c>
      <c r="H17" s="19">
        <v>27.2</v>
      </c>
      <c r="I17" s="19">
        <v>75.1</v>
      </c>
      <c r="J17" s="19">
        <f t="shared" si="19"/>
        <v>32357.1</v>
      </c>
      <c r="K17" s="19">
        <f t="shared" si="20"/>
        <v>102.3</v>
      </c>
      <c r="L17" s="19">
        <v>11036.6</v>
      </c>
      <c r="M17" s="19">
        <v>323.6</v>
      </c>
      <c r="N17" s="20">
        <v>493.5</v>
      </c>
      <c r="O17" s="57">
        <f t="shared" si="21"/>
        <v>44313.1</v>
      </c>
      <c r="P17" s="67">
        <v>117.76</v>
      </c>
      <c r="R17" s="137">
        <f t="shared" si="0"/>
        <v>22.898</v>
      </c>
      <c r="T17" s="18">
        <v>800</v>
      </c>
      <c r="U17" s="19">
        <v>-800</v>
      </c>
      <c r="V17" s="19">
        <f t="shared" si="23"/>
        <v>-8.6</v>
      </c>
      <c r="W17" s="19"/>
      <c r="X17" s="19">
        <f t="shared" si="1"/>
        <v>8.6</v>
      </c>
      <c r="Y17" s="19"/>
      <c r="Z17" s="106">
        <v>-13.3</v>
      </c>
      <c r="AA17" s="97"/>
      <c r="AB17" s="97">
        <v>13.3</v>
      </c>
      <c r="AC17" s="112"/>
      <c r="AD17" s="19">
        <f t="shared" si="5"/>
        <v>-2.9</v>
      </c>
      <c r="AE17" s="19">
        <f t="shared" si="6"/>
        <v>-0.1</v>
      </c>
      <c r="AF17" s="19"/>
      <c r="AG17" s="19"/>
      <c r="AH17" s="20">
        <f t="shared" si="24"/>
        <v>-0.031</v>
      </c>
      <c r="AL17" s="53">
        <f t="shared" si="22"/>
        <v>32459.4</v>
      </c>
      <c r="AM17" s="18">
        <f t="shared" si="7"/>
        <v>27022.2</v>
      </c>
      <c r="AN17" s="19">
        <f t="shared" si="8"/>
        <v>5326.3</v>
      </c>
      <c r="AO17" s="19">
        <f t="shared" si="3"/>
        <v>35.8</v>
      </c>
      <c r="AP17" s="19">
        <f t="shared" si="4"/>
        <v>75.1</v>
      </c>
      <c r="AQ17" s="19">
        <f t="shared" si="9"/>
        <v>32348.5</v>
      </c>
      <c r="AR17" s="19">
        <f t="shared" si="10"/>
        <v>110.89999999999999</v>
      </c>
      <c r="AS17" s="19">
        <f t="shared" si="11"/>
        <v>11033.7</v>
      </c>
      <c r="AT17" s="19">
        <f t="shared" si="12"/>
        <v>323.5</v>
      </c>
      <c r="AU17" s="20">
        <f t="shared" si="13"/>
        <v>493.5</v>
      </c>
      <c r="AV17" s="57">
        <f t="shared" si="14"/>
        <v>44310.100000000006</v>
      </c>
      <c r="AW17" s="67">
        <f t="shared" si="15"/>
        <v>117.729</v>
      </c>
      <c r="AY17" s="18">
        <v>0</v>
      </c>
      <c r="AZ17" s="19">
        <v>0</v>
      </c>
      <c r="BA17" s="19">
        <v>0</v>
      </c>
      <c r="BB17" s="19">
        <v>0</v>
      </c>
      <c r="BC17" s="19">
        <v>0</v>
      </c>
      <c r="BD17" s="128">
        <v>0</v>
      </c>
      <c r="BF17" s="19">
        <f t="shared" si="16"/>
        <v>4.700000000000001</v>
      </c>
      <c r="BG17" s="19">
        <f t="shared" si="17"/>
        <v>0</v>
      </c>
    </row>
    <row r="18" spans="1:59" ht="24.75" customHeight="1">
      <c r="A18" s="15">
        <v>146</v>
      </c>
      <c r="B18" s="15">
        <v>3123</v>
      </c>
      <c r="C18" s="16">
        <v>1</v>
      </c>
      <c r="D18" s="17" t="s">
        <v>21</v>
      </c>
      <c r="E18" s="53">
        <f t="shared" si="18"/>
        <v>7921.900000000001</v>
      </c>
      <c r="F18" s="18">
        <v>6375.1</v>
      </c>
      <c r="G18" s="19">
        <v>1393.3</v>
      </c>
      <c r="H18" s="19">
        <v>23.5</v>
      </c>
      <c r="I18" s="19">
        <v>130</v>
      </c>
      <c r="J18" s="19">
        <f t="shared" si="19"/>
        <v>7768.400000000001</v>
      </c>
      <c r="K18" s="19">
        <f t="shared" si="20"/>
        <v>153.5</v>
      </c>
      <c r="L18" s="19">
        <v>2693.8</v>
      </c>
      <c r="M18" s="19">
        <v>77.9</v>
      </c>
      <c r="N18" s="20">
        <v>125.6</v>
      </c>
      <c r="O18" s="57">
        <f t="shared" si="21"/>
        <v>10819.2</v>
      </c>
      <c r="P18" s="67">
        <v>30.21</v>
      </c>
      <c r="R18" s="137">
        <f t="shared" si="0"/>
        <v>21.429</v>
      </c>
      <c r="T18" s="18"/>
      <c r="U18" s="19"/>
      <c r="V18" s="19">
        <f t="shared" si="23"/>
        <v>-7.4</v>
      </c>
      <c r="W18" s="19"/>
      <c r="X18" s="19">
        <f t="shared" si="1"/>
        <v>7.4</v>
      </c>
      <c r="Y18" s="19"/>
      <c r="Z18" s="106">
        <v>-11.5</v>
      </c>
      <c r="AA18" s="97"/>
      <c r="AB18" s="97">
        <v>11.5</v>
      </c>
      <c r="AC18" s="112"/>
      <c r="AD18" s="19">
        <f t="shared" si="5"/>
        <v>-2.5</v>
      </c>
      <c r="AE18" s="19">
        <f t="shared" si="6"/>
        <v>-0.1</v>
      </c>
      <c r="AF18" s="19"/>
      <c r="AG18" s="19"/>
      <c r="AH18" s="20">
        <f t="shared" si="24"/>
        <v>-0.029</v>
      </c>
      <c r="AL18" s="53">
        <f t="shared" si="22"/>
        <v>7921.9</v>
      </c>
      <c r="AM18" s="18">
        <f t="shared" si="7"/>
        <v>6367.7</v>
      </c>
      <c r="AN18" s="19">
        <f t="shared" si="8"/>
        <v>1393.3</v>
      </c>
      <c r="AO18" s="19">
        <f t="shared" si="3"/>
        <v>30.9</v>
      </c>
      <c r="AP18" s="19">
        <f t="shared" si="4"/>
        <v>130</v>
      </c>
      <c r="AQ18" s="19">
        <f t="shared" si="9"/>
        <v>7761</v>
      </c>
      <c r="AR18" s="19">
        <f t="shared" si="10"/>
        <v>160.9</v>
      </c>
      <c r="AS18" s="19">
        <f t="shared" si="11"/>
        <v>2691.3</v>
      </c>
      <c r="AT18" s="19">
        <f t="shared" si="12"/>
        <v>77.80000000000001</v>
      </c>
      <c r="AU18" s="20">
        <f t="shared" si="13"/>
        <v>125.6</v>
      </c>
      <c r="AV18" s="57">
        <f t="shared" si="14"/>
        <v>10816.6</v>
      </c>
      <c r="AW18" s="67">
        <f t="shared" si="15"/>
        <v>30.181</v>
      </c>
      <c r="AY18" s="18">
        <v>0</v>
      </c>
      <c r="AZ18" s="19">
        <v>0</v>
      </c>
      <c r="BA18" s="19">
        <v>0</v>
      </c>
      <c r="BB18" s="19">
        <v>0</v>
      </c>
      <c r="BC18" s="19">
        <v>0</v>
      </c>
      <c r="BD18" s="128">
        <v>0</v>
      </c>
      <c r="BF18" s="19">
        <f t="shared" si="16"/>
        <v>4.1</v>
      </c>
      <c r="BG18" s="19">
        <f t="shared" si="17"/>
        <v>0</v>
      </c>
    </row>
    <row r="19" spans="1:59" ht="24.75" customHeight="1">
      <c r="A19" s="15">
        <v>19</v>
      </c>
      <c r="B19" s="15">
        <v>3124</v>
      </c>
      <c r="C19" s="16">
        <v>1</v>
      </c>
      <c r="D19" s="17" t="s">
        <v>22</v>
      </c>
      <c r="E19" s="53">
        <f t="shared" si="18"/>
        <v>20456.899999999998</v>
      </c>
      <c r="F19" s="18">
        <v>16863.3</v>
      </c>
      <c r="G19" s="19">
        <v>3209.1</v>
      </c>
      <c r="H19" s="19">
        <v>234.5</v>
      </c>
      <c r="I19" s="19">
        <v>150</v>
      </c>
      <c r="J19" s="19">
        <f t="shared" si="19"/>
        <v>20072.399999999998</v>
      </c>
      <c r="K19" s="19">
        <f t="shared" si="20"/>
        <v>384.5</v>
      </c>
      <c r="L19" s="19">
        <v>6957.8</v>
      </c>
      <c r="M19" s="19">
        <v>202.2</v>
      </c>
      <c r="N19" s="20">
        <v>342.5</v>
      </c>
      <c r="O19" s="57">
        <f t="shared" si="21"/>
        <v>27959.399999999998</v>
      </c>
      <c r="P19" s="67">
        <v>68.28</v>
      </c>
      <c r="R19" s="137">
        <f t="shared" si="0"/>
        <v>24.498</v>
      </c>
      <c r="T19" s="18">
        <v>-150</v>
      </c>
      <c r="U19" s="19">
        <v>150</v>
      </c>
      <c r="V19" s="19">
        <f t="shared" si="23"/>
        <v>-74.6</v>
      </c>
      <c r="W19" s="19"/>
      <c r="X19" s="19">
        <f t="shared" si="1"/>
        <v>74.6</v>
      </c>
      <c r="Y19" s="19"/>
      <c r="Z19" s="106">
        <v>-115.5</v>
      </c>
      <c r="AA19" s="97"/>
      <c r="AB19" s="97">
        <v>115.5</v>
      </c>
      <c r="AC19" s="112"/>
      <c r="AD19" s="19">
        <f t="shared" si="5"/>
        <v>-25.4</v>
      </c>
      <c r="AE19" s="19">
        <f t="shared" si="6"/>
        <v>-0.7</v>
      </c>
      <c r="AF19" s="19"/>
      <c r="AG19" s="19"/>
      <c r="AH19" s="20">
        <f t="shared" si="24"/>
        <v>-0.254</v>
      </c>
      <c r="AL19" s="53">
        <f t="shared" si="22"/>
        <v>20456.899999999998</v>
      </c>
      <c r="AM19" s="18">
        <f t="shared" si="7"/>
        <v>16638.7</v>
      </c>
      <c r="AN19" s="19">
        <f t="shared" si="8"/>
        <v>3359.1</v>
      </c>
      <c r="AO19" s="19">
        <f t="shared" si="3"/>
        <v>309.1</v>
      </c>
      <c r="AP19" s="19">
        <f t="shared" si="4"/>
        <v>150</v>
      </c>
      <c r="AQ19" s="19">
        <f t="shared" si="9"/>
        <v>19997.8</v>
      </c>
      <c r="AR19" s="19">
        <f t="shared" si="10"/>
        <v>459.1</v>
      </c>
      <c r="AS19" s="19">
        <f t="shared" si="11"/>
        <v>6932.400000000001</v>
      </c>
      <c r="AT19" s="19">
        <f t="shared" si="12"/>
        <v>201.5</v>
      </c>
      <c r="AU19" s="20">
        <f t="shared" si="13"/>
        <v>342.5</v>
      </c>
      <c r="AV19" s="57">
        <f t="shared" si="14"/>
        <v>27933.3</v>
      </c>
      <c r="AW19" s="67">
        <f t="shared" si="15"/>
        <v>68.026</v>
      </c>
      <c r="AY19" s="18">
        <v>0</v>
      </c>
      <c r="AZ19" s="19">
        <v>0</v>
      </c>
      <c r="BA19" s="19">
        <v>0</v>
      </c>
      <c r="BB19" s="19">
        <v>0</v>
      </c>
      <c r="BC19" s="19">
        <v>0</v>
      </c>
      <c r="BD19" s="128">
        <v>0</v>
      </c>
      <c r="BF19" s="19">
        <f t="shared" si="16"/>
        <v>40.900000000000006</v>
      </c>
      <c r="BG19" s="19">
        <f t="shared" si="17"/>
        <v>0</v>
      </c>
    </row>
    <row r="20" spans="1:59" ht="24.75" customHeight="1">
      <c r="A20" s="15">
        <v>20</v>
      </c>
      <c r="B20" s="15">
        <v>3114</v>
      </c>
      <c r="C20" s="16">
        <v>1</v>
      </c>
      <c r="D20" s="17" t="s">
        <v>91</v>
      </c>
      <c r="E20" s="53">
        <f t="shared" si="18"/>
        <v>18224.5</v>
      </c>
      <c r="F20" s="18">
        <v>16170.3</v>
      </c>
      <c r="G20" s="19">
        <v>2024.2</v>
      </c>
      <c r="H20" s="19">
        <v>0</v>
      </c>
      <c r="I20" s="19">
        <v>30</v>
      </c>
      <c r="J20" s="19">
        <f t="shared" si="19"/>
        <v>18194.5</v>
      </c>
      <c r="K20" s="19">
        <f t="shared" si="20"/>
        <v>30</v>
      </c>
      <c r="L20" s="19">
        <v>6196.8</v>
      </c>
      <c r="M20" s="19">
        <v>181.8</v>
      </c>
      <c r="N20" s="20">
        <v>284.9</v>
      </c>
      <c r="O20" s="57">
        <f t="shared" si="21"/>
        <v>24888</v>
      </c>
      <c r="P20" s="67">
        <v>66.59</v>
      </c>
      <c r="R20" s="137">
        <f t="shared" si="0"/>
        <v>22.769</v>
      </c>
      <c r="T20" s="18">
        <v>200</v>
      </c>
      <c r="U20" s="19">
        <v>-200</v>
      </c>
      <c r="V20" s="19">
        <f t="shared" si="23"/>
        <v>0</v>
      </c>
      <c r="W20" s="19"/>
      <c r="X20" s="19">
        <f t="shared" si="1"/>
        <v>0</v>
      </c>
      <c r="Y20" s="19"/>
      <c r="Z20" s="107"/>
      <c r="AA20" s="97"/>
      <c r="AB20" s="97"/>
      <c r="AC20" s="112"/>
      <c r="AD20" s="19">
        <f t="shared" si="5"/>
        <v>0</v>
      </c>
      <c r="AE20" s="19">
        <f t="shared" si="6"/>
        <v>0</v>
      </c>
      <c r="AF20" s="19"/>
      <c r="AG20" s="19"/>
      <c r="AH20" s="20">
        <f t="shared" si="24"/>
        <v>0.553</v>
      </c>
      <c r="AL20" s="53">
        <f t="shared" si="22"/>
        <v>18224.5</v>
      </c>
      <c r="AM20" s="18">
        <f t="shared" si="7"/>
        <v>16370.3</v>
      </c>
      <c r="AN20" s="19">
        <f t="shared" si="8"/>
        <v>1824.2</v>
      </c>
      <c r="AO20" s="19">
        <f t="shared" si="3"/>
        <v>0</v>
      </c>
      <c r="AP20" s="19">
        <f t="shared" si="4"/>
        <v>30</v>
      </c>
      <c r="AQ20" s="19">
        <f t="shared" si="9"/>
        <v>18194.5</v>
      </c>
      <c r="AR20" s="19">
        <f t="shared" si="10"/>
        <v>30</v>
      </c>
      <c r="AS20" s="19">
        <f t="shared" si="11"/>
        <v>6196.8</v>
      </c>
      <c r="AT20" s="19">
        <f t="shared" si="12"/>
        <v>181.8</v>
      </c>
      <c r="AU20" s="20">
        <f t="shared" si="13"/>
        <v>284.9</v>
      </c>
      <c r="AV20" s="57">
        <f t="shared" si="14"/>
        <v>24888</v>
      </c>
      <c r="AW20" s="67">
        <f t="shared" si="15"/>
        <v>67.143</v>
      </c>
      <c r="AY20" s="18">
        <v>151</v>
      </c>
      <c r="AZ20" s="19">
        <v>0</v>
      </c>
      <c r="BA20" s="19">
        <v>151</v>
      </c>
      <c r="BB20" s="19">
        <v>51.3</v>
      </c>
      <c r="BC20" s="19">
        <v>1.5</v>
      </c>
      <c r="BD20" s="128">
        <v>203.8</v>
      </c>
      <c r="BF20" s="19">
        <f t="shared" si="16"/>
        <v>0</v>
      </c>
      <c r="BG20" s="19">
        <f t="shared" si="17"/>
        <v>0</v>
      </c>
    </row>
    <row r="21" spans="1:59" ht="24.75" customHeight="1">
      <c r="A21" s="15">
        <v>21</v>
      </c>
      <c r="B21" s="15">
        <v>3114</v>
      </c>
      <c r="C21" s="16">
        <v>1</v>
      </c>
      <c r="D21" s="17" t="s">
        <v>23</v>
      </c>
      <c r="E21" s="53">
        <f t="shared" si="18"/>
        <v>33295</v>
      </c>
      <c r="F21" s="18">
        <v>26736.8</v>
      </c>
      <c r="G21" s="19">
        <v>6200.9</v>
      </c>
      <c r="H21" s="19">
        <v>167.9</v>
      </c>
      <c r="I21" s="19">
        <v>189.4</v>
      </c>
      <c r="J21" s="19">
        <f t="shared" si="19"/>
        <v>32937.7</v>
      </c>
      <c r="K21" s="19">
        <f t="shared" si="20"/>
        <v>357.3</v>
      </c>
      <c r="L21" s="19">
        <v>11321.5</v>
      </c>
      <c r="M21" s="19">
        <v>329.5</v>
      </c>
      <c r="N21" s="20">
        <v>515</v>
      </c>
      <c r="O21" s="57">
        <f t="shared" si="21"/>
        <v>45461</v>
      </c>
      <c r="P21" s="67">
        <v>135.05</v>
      </c>
      <c r="R21" s="137">
        <f t="shared" si="0"/>
        <v>20.324</v>
      </c>
      <c r="T21" s="18">
        <f>1929-400</f>
        <v>1529</v>
      </c>
      <c r="U21" s="19">
        <f>-1929+400</f>
        <v>-1529</v>
      </c>
      <c r="V21" s="19">
        <f t="shared" si="23"/>
        <v>-53.4</v>
      </c>
      <c r="W21" s="19"/>
      <c r="X21" s="19">
        <f t="shared" si="1"/>
        <v>53.4</v>
      </c>
      <c r="Y21" s="19"/>
      <c r="Z21" s="106">
        <v>-82.6</v>
      </c>
      <c r="AA21" s="97">
        <v>-100</v>
      </c>
      <c r="AB21" s="97">
        <v>82.6</v>
      </c>
      <c r="AC21" s="112">
        <v>100</v>
      </c>
      <c r="AD21" s="19">
        <f t="shared" si="5"/>
        <v>-18.2</v>
      </c>
      <c r="AE21" s="19">
        <f t="shared" si="6"/>
        <v>-0.5</v>
      </c>
      <c r="AF21" s="19"/>
      <c r="AG21" s="19"/>
      <c r="AH21" s="20">
        <f t="shared" si="24"/>
        <v>2.245</v>
      </c>
      <c r="AL21" s="53">
        <f t="shared" si="22"/>
        <v>33295</v>
      </c>
      <c r="AM21" s="18">
        <f t="shared" si="7"/>
        <v>28212.4</v>
      </c>
      <c r="AN21" s="19">
        <f t="shared" si="8"/>
        <v>4671.9</v>
      </c>
      <c r="AO21" s="19">
        <f t="shared" si="3"/>
        <v>221.3</v>
      </c>
      <c r="AP21" s="19">
        <f t="shared" si="4"/>
        <v>189.4</v>
      </c>
      <c r="AQ21" s="19">
        <f t="shared" si="9"/>
        <v>32884.3</v>
      </c>
      <c r="AR21" s="19">
        <f t="shared" si="10"/>
        <v>410.70000000000005</v>
      </c>
      <c r="AS21" s="19">
        <f t="shared" si="11"/>
        <v>11303.3</v>
      </c>
      <c r="AT21" s="19">
        <f t="shared" si="12"/>
        <v>329</v>
      </c>
      <c r="AU21" s="20">
        <f t="shared" si="13"/>
        <v>515</v>
      </c>
      <c r="AV21" s="57">
        <f t="shared" si="14"/>
        <v>45442.3</v>
      </c>
      <c r="AW21" s="67">
        <f t="shared" si="15"/>
        <v>137.29500000000002</v>
      </c>
      <c r="AY21" s="18">
        <v>601</v>
      </c>
      <c r="AZ21" s="19">
        <v>0</v>
      </c>
      <c r="BA21" s="19">
        <v>601</v>
      </c>
      <c r="BB21" s="19">
        <v>204.3</v>
      </c>
      <c r="BC21" s="19">
        <v>6</v>
      </c>
      <c r="BD21" s="128">
        <v>811.3</v>
      </c>
      <c r="BF21" s="19">
        <f t="shared" si="16"/>
        <v>29.199999999999996</v>
      </c>
      <c r="BG21" s="19">
        <f t="shared" si="17"/>
        <v>100</v>
      </c>
    </row>
    <row r="22" spans="1:59" ht="24.75" customHeight="1">
      <c r="A22" s="15">
        <v>27</v>
      </c>
      <c r="B22" s="15">
        <v>3114</v>
      </c>
      <c r="C22" s="16">
        <v>1</v>
      </c>
      <c r="D22" s="17" t="s">
        <v>92</v>
      </c>
      <c r="E22" s="53">
        <f t="shared" si="18"/>
        <v>2528.4</v>
      </c>
      <c r="F22" s="18">
        <v>2202.5</v>
      </c>
      <c r="G22" s="19">
        <v>223.9</v>
      </c>
      <c r="H22" s="19">
        <v>0</v>
      </c>
      <c r="I22" s="19">
        <v>102</v>
      </c>
      <c r="J22" s="19">
        <f t="shared" si="19"/>
        <v>2426.4</v>
      </c>
      <c r="K22" s="19">
        <f t="shared" si="20"/>
        <v>102</v>
      </c>
      <c r="L22" s="19">
        <v>859.8</v>
      </c>
      <c r="M22" s="19">
        <v>24.3</v>
      </c>
      <c r="N22" s="20">
        <v>33</v>
      </c>
      <c r="O22" s="57">
        <f t="shared" si="21"/>
        <v>3445.5</v>
      </c>
      <c r="P22" s="67">
        <v>8.84</v>
      </c>
      <c r="R22" s="137">
        <f t="shared" si="0"/>
        <v>22.873</v>
      </c>
      <c r="T22" s="18">
        <v>250</v>
      </c>
      <c r="U22" s="19">
        <v>-223.9</v>
      </c>
      <c r="V22" s="19">
        <f t="shared" si="23"/>
        <v>0</v>
      </c>
      <c r="W22" s="19"/>
      <c r="X22" s="19">
        <f t="shared" si="1"/>
        <v>0</v>
      </c>
      <c r="Y22" s="19"/>
      <c r="Z22" s="106"/>
      <c r="AA22" s="97"/>
      <c r="AB22" s="97"/>
      <c r="AC22" s="112"/>
      <c r="AD22" s="19">
        <f t="shared" si="5"/>
        <v>8.9</v>
      </c>
      <c r="AE22" s="19">
        <f t="shared" si="6"/>
        <v>0.3</v>
      </c>
      <c r="AF22" s="19"/>
      <c r="AG22" s="19"/>
      <c r="AH22" s="20">
        <f t="shared" si="24"/>
        <v>0.095</v>
      </c>
      <c r="AL22" s="53">
        <f t="shared" si="22"/>
        <v>2554.5</v>
      </c>
      <c r="AM22" s="18">
        <f t="shared" si="7"/>
        <v>2452.5</v>
      </c>
      <c r="AN22" s="19">
        <f t="shared" si="8"/>
        <v>0</v>
      </c>
      <c r="AO22" s="19">
        <f t="shared" si="3"/>
        <v>0</v>
      </c>
      <c r="AP22" s="19">
        <f t="shared" si="4"/>
        <v>102</v>
      </c>
      <c r="AQ22" s="19">
        <f t="shared" si="9"/>
        <v>2452.5</v>
      </c>
      <c r="AR22" s="19">
        <f t="shared" si="10"/>
        <v>102</v>
      </c>
      <c r="AS22" s="19">
        <f t="shared" si="11"/>
        <v>868.6999999999999</v>
      </c>
      <c r="AT22" s="19">
        <f t="shared" si="12"/>
        <v>24.6</v>
      </c>
      <c r="AU22" s="20">
        <f t="shared" si="13"/>
        <v>33</v>
      </c>
      <c r="AV22" s="57">
        <f t="shared" si="14"/>
        <v>3480.7999999999997</v>
      </c>
      <c r="AW22" s="67">
        <f t="shared" si="15"/>
        <v>8.935</v>
      </c>
      <c r="AY22" s="18">
        <v>0</v>
      </c>
      <c r="AZ22" s="19">
        <v>0</v>
      </c>
      <c r="BA22" s="19">
        <v>0</v>
      </c>
      <c r="BB22" s="19">
        <v>0</v>
      </c>
      <c r="BC22" s="19">
        <v>0</v>
      </c>
      <c r="BD22" s="128">
        <v>0</v>
      </c>
      <c r="BF22" s="19">
        <f t="shared" si="16"/>
        <v>0</v>
      </c>
      <c r="BG22" s="19">
        <f t="shared" si="17"/>
        <v>0</v>
      </c>
    </row>
    <row r="23" spans="1:59" ht="24.75" customHeight="1">
      <c r="A23" s="15">
        <v>24</v>
      </c>
      <c r="B23" s="15">
        <v>3114</v>
      </c>
      <c r="C23" s="16">
        <v>1</v>
      </c>
      <c r="D23" s="17" t="s">
        <v>125</v>
      </c>
      <c r="E23" s="53">
        <f t="shared" si="18"/>
        <v>3548.8999999999996</v>
      </c>
      <c r="F23" s="18">
        <v>3204.7</v>
      </c>
      <c r="G23" s="19">
        <v>320.7</v>
      </c>
      <c r="H23" s="19">
        <v>0</v>
      </c>
      <c r="I23" s="19">
        <v>23.5</v>
      </c>
      <c r="J23" s="19">
        <f t="shared" si="19"/>
        <v>3525.3999999999996</v>
      </c>
      <c r="K23" s="19">
        <f t="shared" si="20"/>
        <v>23.5</v>
      </c>
      <c r="L23" s="19">
        <v>1206.8</v>
      </c>
      <c r="M23" s="19">
        <v>35.2</v>
      </c>
      <c r="N23" s="20">
        <v>60.5</v>
      </c>
      <c r="O23" s="57">
        <f t="shared" si="21"/>
        <v>4851.4</v>
      </c>
      <c r="P23" s="67">
        <v>11.47</v>
      </c>
      <c r="R23" s="137">
        <f t="shared" si="0"/>
        <v>25.613</v>
      </c>
      <c r="T23" s="18"/>
      <c r="U23" s="19"/>
      <c r="V23" s="19">
        <f t="shared" si="23"/>
        <v>0</v>
      </c>
      <c r="W23" s="19"/>
      <c r="X23" s="19">
        <f t="shared" si="1"/>
        <v>0</v>
      </c>
      <c r="Y23" s="19"/>
      <c r="Z23" s="106"/>
      <c r="AA23" s="97"/>
      <c r="AB23" s="97"/>
      <c r="AC23" s="112"/>
      <c r="AD23" s="19">
        <f t="shared" si="5"/>
        <v>0</v>
      </c>
      <c r="AE23" s="19">
        <f t="shared" si="6"/>
        <v>0</v>
      </c>
      <c r="AF23" s="19"/>
      <c r="AG23" s="19"/>
      <c r="AH23" s="20">
        <f t="shared" si="24"/>
        <v>0</v>
      </c>
      <c r="AL23" s="53">
        <f t="shared" si="22"/>
        <v>3548.8999999999996</v>
      </c>
      <c r="AM23" s="18">
        <f t="shared" si="7"/>
        <v>3204.7</v>
      </c>
      <c r="AN23" s="19">
        <f t="shared" si="8"/>
        <v>320.7</v>
      </c>
      <c r="AO23" s="19">
        <f t="shared" si="3"/>
        <v>0</v>
      </c>
      <c r="AP23" s="19">
        <f t="shared" si="4"/>
        <v>23.5</v>
      </c>
      <c r="AQ23" s="19">
        <f t="shared" si="9"/>
        <v>3525.3999999999996</v>
      </c>
      <c r="AR23" s="19">
        <f t="shared" si="10"/>
        <v>23.5</v>
      </c>
      <c r="AS23" s="19">
        <f t="shared" si="11"/>
        <v>1206.8</v>
      </c>
      <c r="AT23" s="19">
        <f t="shared" si="12"/>
        <v>35.2</v>
      </c>
      <c r="AU23" s="20">
        <f t="shared" si="13"/>
        <v>60.5</v>
      </c>
      <c r="AV23" s="57">
        <f t="shared" si="14"/>
        <v>4851.4</v>
      </c>
      <c r="AW23" s="67">
        <f t="shared" si="15"/>
        <v>11.47</v>
      </c>
      <c r="AY23" s="18">
        <v>0</v>
      </c>
      <c r="AZ23" s="19">
        <v>0</v>
      </c>
      <c r="BA23" s="19">
        <v>0</v>
      </c>
      <c r="BB23" s="19">
        <v>0</v>
      </c>
      <c r="BC23" s="19">
        <v>0</v>
      </c>
      <c r="BD23" s="128">
        <v>0</v>
      </c>
      <c r="BF23" s="19">
        <f t="shared" si="16"/>
        <v>0</v>
      </c>
      <c r="BG23" s="19">
        <f t="shared" si="17"/>
        <v>0</v>
      </c>
    </row>
    <row r="24" spans="1:59" ht="24.75" customHeight="1">
      <c r="A24" s="15">
        <v>25</v>
      </c>
      <c r="B24" s="15">
        <v>3114</v>
      </c>
      <c r="C24" s="16">
        <v>1</v>
      </c>
      <c r="D24" s="17" t="s">
        <v>24</v>
      </c>
      <c r="E24" s="53">
        <f t="shared" si="18"/>
        <v>4829.4</v>
      </c>
      <c r="F24" s="18">
        <v>4270.6</v>
      </c>
      <c r="G24" s="19">
        <v>543.4</v>
      </c>
      <c r="H24" s="19">
        <v>15.4</v>
      </c>
      <c r="I24" s="19">
        <v>0</v>
      </c>
      <c r="J24" s="19">
        <f t="shared" si="19"/>
        <v>4814</v>
      </c>
      <c r="K24" s="19">
        <f t="shared" si="20"/>
        <v>15.4</v>
      </c>
      <c r="L24" s="19">
        <v>1642.2</v>
      </c>
      <c r="M24" s="19">
        <v>48.1</v>
      </c>
      <c r="N24" s="20">
        <v>86.7</v>
      </c>
      <c r="O24" s="57">
        <f t="shared" si="21"/>
        <v>6606.4</v>
      </c>
      <c r="P24" s="67">
        <v>16.78</v>
      </c>
      <c r="R24" s="137">
        <f t="shared" si="0"/>
        <v>23.907</v>
      </c>
      <c r="T24" s="18"/>
      <c r="U24" s="19"/>
      <c r="V24" s="19">
        <f t="shared" si="23"/>
        <v>-4.9</v>
      </c>
      <c r="W24" s="19"/>
      <c r="X24" s="19">
        <f t="shared" si="1"/>
        <v>4.9</v>
      </c>
      <c r="Y24" s="19"/>
      <c r="Z24" s="106">
        <v>-7.6</v>
      </c>
      <c r="AA24" s="97"/>
      <c r="AB24" s="97">
        <v>7.6</v>
      </c>
      <c r="AC24" s="112"/>
      <c r="AD24" s="19">
        <f t="shared" si="5"/>
        <v>-1.7</v>
      </c>
      <c r="AE24" s="19">
        <f t="shared" si="6"/>
        <v>0</v>
      </c>
      <c r="AF24" s="19"/>
      <c r="AG24" s="19"/>
      <c r="AH24" s="20">
        <f t="shared" si="24"/>
        <v>-0.017</v>
      </c>
      <c r="AL24" s="53">
        <f t="shared" si="22"/>
        <v>4829.4</v>
      </c>
      <c r="AM24" s="18">
        <f t="shared" si="7"/>
        <v>4265.7</v>
      </c>
      <c r="AN24" s="19">
        <f t="shared" si="8"/>
        <v>543.4</v>
      </c>
      <c r="AO24" s="19">
        <f t="shared" si="3"/>
        <v>20.3</v>
      </c>
      <c r="AP24" s="19">
        <f t="shared" si="4"/>
        <v>0</v>
      </c>
      <c r="AQ24" s="19">
        <f t="shared" si="9"/>
        <v>4809.099999999999</v>
      </c>
      <c r="AR24" s="19">
        <f t="shared" si="10"/>
        <v>20.3</v>
      </c>
      <c r="AS24" s="19">
        <f t="shared" si="11"/>
        <v>1640.5</v>
      </c>
      <c r="AT24" s="19">
        <f t="shared" si="12"/>
        <v>48.1</v>
      </c>
      <c r="AU24" s="20">
        <f t="shared" si="13"/>
        <v>86.7</v>
      </c>
      <c r="AV24" s="57">
        <f t="shared" si="14"/>
        <v>6604.7</v>
      </c>
      <c r="AW24" s="67">
        <f t="shared" si="15"/>
        <v>16.763</v>
      </c>
      <c r="AY24" s="18">
        <v>0</v>
      </c>
      <c r="AZ24" s="19">
        <v>0</v>
      </c>
      <c r="BA24" s="19">
        <v>0</v>
      </c>
      <c r="BB24" s="19">
        <v>0</v>
      </c>
      <c r="BC24" s="19">
        <v>0</v>
      </c>
      <c r="BD24" s="128">
        <v>0</v>
      </c>
      <c r="BF24" s="19">
        <f t="shared" si="16"/>
        <v>2.6999999999999993</v>
      </c>
      <c r="BG24" s="19">
        <f t="shared" si="17"/>
        <v>0</v>
      </c>
    </row>
    <row r="25" spans="1:59" ht="24.75" customHeight="1">
      <c r="A25" s="15">
        <v>155</v>
      </c>
      <c r="B25" s="15">
        <v>3146</v>
      </c>
      <c r="C25" s="16">
        <v>1</v>
      </c>
      <c r="D25" s="17" t="s">
        <v>103</v>
      </c>
      <c r="E25" s="53">
        <f t="shared" si="18"/>
        <v>14991.1</v>
      </c>
      <c r="F25" s="18">
        <v>12401.9</v>
      </c>
      <c r="G25" s="19">
        <v>2504.1</v>
      </c>
      <c r="H25" s="19">
        <v>22.1</v>
      </c>
      <c r="I25" s="19">
        <v>63</v>
      </c>
      <c r="J25" s="19">
        <f t="shared" si="19"/>
        <v>14906</v>
      </c>
      <c r="K25" s="19">
        <f t="shared" si="20"/>
        <v>85.1</v>
      </c>
      <c r="L25" s="19">
        <v>5096.8</v>
      </c>
      <c r="M25" s="19">
        <v>149.1</v>
      </c>
      <c r="N25" s="20">
        <v>572.7</v>
      </c>
      <c r="O25" s="57">
        <f t="shared" si="21"/>
        <v>20809.7</v>
      </c>
      <c r="P25" s="67">
        <v>51.92</v>
      </c>
      <c r="R25" s="137">
        <f t="shared" si="0"/>
        <v>23.925</v>
      </c>
      <c r="T25" s="18"/>
      <c r="U25" s="19"/>
      <c r="V25" s="19">
        <f t="shared" si="23"/>
        <v>0</v>
      </c>
      <c r="W25" s="19"/>
      <c r="X25" s="19">
        <f t="shared" si="1"/>
        <v>0</v>
      </c>
      <c r="Y25" s="19"/>
      <c r="Z25" s="106"/>
      <c r="AA25" s="97"/>
      <c r="AB25" s="97"/>
      <c r="AC25" s="112"/>
      <c r="AD25" s="19">
        <f t="shared" si="5"/>
        <v>0</v>
      </c>
      <c r="AE25" s="19">
        <f t="shared" si="6"/>
        <v>0</v>
      </c>
      <c r="AF25" s="19">
        <v>121</v>
      </c>
      <c r="AG25" s="19"/>
      <c r="AH25" s="20">
        <f t="shared" si="24"/>
        <v>0</v>
      </c>
      <c r="AL25" s="53">
        <f t="shared" si="22"/>
        <v>14991.1</v>
      </c>
      <c r="AM25" s="18">
        <f t="shared" si="7"/>
        <v>12401.9</v>
      </c>
      <c r="AN25" s="19">
        <f t="shared" si="8"/>
        <v>2504.1</v>
      </c>
      <c r="AO25" s="19">
        <f t="shared" si="3"/>
        <v>22.1</v>
      </c>
      <c r="AP25" s="19">
        <f t="shared" si="4"/>
        <v>63</v>
      </c>
      <c r="AQ25" s="19">
        <f t="shared" si="9"/>
        <v>14906</v>
      </c>
      <c r="AR25" s="19">
        <f t="shared" si="10"/>
        <v>85.1</v>
      </c>
      <c r="AS25" s="19">
        <f t="shared" si="11"/>
        <v>5096.8</v>
      </c>
      <c r="AT25" s="19">
        <f t="shared" si="12"/>
        <v>149.1</v>
      </c>
      <c r="AU25" s="20">
        <f t="shared" si="13"/>
        <v>693.7</v>
      </c>
      <c r="AV25" s="57">
        <f t="shared" si="14"/>
        <v>20930.7</v>
      </c>
      <c r="AW25" s="67">
        <f t="shared" si="15"/>
        <v>51.92</v>
      </c>
      <c r="AY25" s="18">
        <v>0</v>
      </c>
      <c r="AZ25" s="19">
        <v>0</v>
      </c>
      <c r="BA25" s="19">
        <v>0</v>
      </c>
      <c r="BB25" s="19">
        <v>0</v>
      </c>
      <c r="BC25" s="19">
        <v>0</v>
      </c>
      <c r="BD25" s="128">
        <v>0</v>
      </c>
      <c r="BF25" s="19">
        <f t="shared" si="16"/>
        <v>0</v>
      </c>
      <c r="BG25" s="19">
        <f t="shared" si="17"/>
        <v>0</v>
      </c>
    </row>
    <row r="26" spans="1:59" ht="24.75" customHeight="1">
      <c r="A26" s="15">
        <v>22</v>
      </c>
      <c r="B26" s="15">
        <v>4322</v>
      </c>
      <c r="C26" s="16">
        <v>1</v>
      </c>
      <c r="D26" s="17" t="s">
        <v>25</v>
      </c>
      <c r="E26" s="53">
        <f t="shared" si="18"/>
        <v>7805.900000000001</v>
      </c>
      <c r="F26" s="18">
        <v>5169.8</v>
      </c>
      <c r="G26" s="19">
        <v>2432.5</v>
      </c>
      <c r="H26" s="19">
        <v>53.6</v>
      </c>
      <c r="I26" s="19">
        <v>150</v>
      </c>
      <c r="J26" s="19">
        <f t="shared" si="19"/>
        <v>7602.3</v>
      </c>
      <c r="K26" s="19">
        <f t="shared" si="20"/>
        <v>203.6</v>
      </c>
      <c r="L26" s="19">
        <v>2654</v>
      </c>
      <c r="M26" s="19">
        <v>76.1</v>
      </c>
      <c r="N26" s="20">
        <v>81.7</v>
      </c>
      <c r="O26" s="57">
        <f t="shared" si="21"/>
        <v>10617.700000000003</v>
      </c>
      <c r="P26" s="67">
        <v>32</v>
      </c>
      <c r="R26" s="137">
        <f t="shared" si="0"/>
        <v>19.798</v>
      </c>
      <c r="T26" s="18">
        <v>-50</v>
      </c>
      <c r="U26" s="81">
        <f>50+50</f>
        <v>100</v>
      </c>
      <c r="V26" s="19">
        <f t="shared" si="23"/>
        <v>0</v>
      </c>
      <c r="W26" s="19"/>
      <c r="X26" s="123">
        <f>IF(AB26&lt;0,AB26,ROUND(AB26*$V$111,1))-50</f>
        <v>-50</v>
      </c>
      <c r="Y26" s="79"/>
      <c r="Z26" s="106"/>
      <c r="AA26" s="97"/>
      <c r="AB26" s="99"/>
      <c r="AC26" s="112"/>
      <c r="AD26" s="19">
        <f t="shared" si="5"/>
        <v>17</v>
      </c>
      <c r="AE26" s="19">
        <f t="shared" si="6"/>
        <v>0.5</v>
      </c>
      <c r="AF26" s="19"/>
      <c r="AG26" s="19"/>
      <c r="AH26" s="20">
        <f t="shared" si="24"/>
        <v>0.21</v>
      </c>
      <c r="AL26" s="53">
        <f t="shared" si="22"/>
        <v>7805.900000000001</v>
      </c>
      <c r="AM26" s="18">
        <f t="shared" si="7"/>
        <v>5119.8</v>
      </c>
      <c r="AN26" s="19">
        <f t="shared" si="8"/>
        <v>2532.5</v>
      </c>
      <c r="AO26" s="81">
        <f t="shared" si="3"/>
        <v>3.6</v>
      </c>
      <c r="AP26" s="19">
        <f t="shared" si="4"/>
        <v>150</v>
      </c>
      <c r="AQ26" s="19">
        <f t="shared" si="9"/>
        <v>7652.3</v>
      </c>
      <c r="AR26" s="19">
        <f t="shared" si="10"/>
        <v>153.6</v>
      </c>
      <c r="AS26" s="19">
        <f t="shared" si="11"/>
        <v>2671</v>
      </c>
      <c r="AT26" s="19">
        <f t="shared" si="12"/>
        <v>76.6</v>
      </c>
      <c r="AU26" s="20">
        <f t="shared" si="13"/>
        <v>81.7</v>
      </c>
      <c r="AV26" s="57">
        <f t="shared" si="14"/>
        <v>10635.200000000003</v>
      </c>
      <c r="AW26" s="67">
        <f t="shared" si="15"/>
        <v>32.21</v>
      </c>
      <c r="AY26" s="18">
        <v>0</v>
      </c>
      <c r="AZ26" s="19">
        <v>0</v>
      </c>
      <c r="BA26" s="19">
        <v>0</v>
      </c>
      <c r="BB26" s="19">
        <v>0</v>
      </c>
      <c r="BC26" s="19">
        <v>0</v>
      </c>
      <c r="BD26" s="128">
        <v>0</v>
      </c>
      <c r="BF26" s="19">
        <f t="shared" si="16"/>
        <v>50</v>
      </c>
      <c r="BG26" s="19">
        <f t="shared" si="17"/>
        <v>0</v>
      </c>
    </row>
    <row r="27" spans="1:59" ht="24.75" customHeight="1">
      <c r="A27" s="15">
        <v>32</v>
      </c>
      <c r="B27" s="15">
        <v>3147</v>
      </c>
      <c r="C27" s="16">
        <v>1</v>
      </c>
      <c r="D27" s="17" t="s">
        <v>26</v>
      </c>
      <c r="E27" s="53">
        <f t="shared" si="18"/>
        <v>13658.7</v>
      </c>
      <c r="F27" s="18">
        <v>8586</v>
      </c>
      <c r="G27" s="19">
        <v>4855.6</v>
      </c>
      <c r="H27" s="19">
        <v>67.1</v>
      </c>
      <c r="I27" s="19">
        <v>150</v>
      </c>
      <c r="J27" s="19">
        <f t="shared" si="19"/>
        <v>13441.6</v>
      </c>
      <c r="K27" s="19">
        <f t="shared" si="20"/>
        <v>217.1</v>
      </c>
      <c r="L27" s="19">
        <v>4643.9</v>
      </c>
      <c r="M27" s="19">
        <v>134.4</v>
      </c>
      <c r="N27" s="20">
        <v>192.9</v>
      </c>
      <c r="O27" s="57">
        <f t="shared" si="21"/>
        <v>18629.9</v>
      </c>
      <c r="P27" s="67">
        <v>64.58</v>
      </c>
      <c r="R27" s="137">
        <f t="shared" si="0"/>
        <v>17.345</v>
      </c>
      <c r="T27" s="18">
        <v>-710</v>
      </c>
      <c r="U27" s="19">
        <v>940</v>
      </c>
      <c r="V27" s="19">
        <f t="shared" si="23"/>
        <v>-118.2</v>
      </c>
      <c r="W27" s="19"/>
      <c r="X27" s="19">
        <f aca="true" t="shared" si="25" ref="X27:X58">IF(AB27&lt;0,AB27,ROUND(AB27*$V$111,1))</f>
        <v>118.2</v>
      </c>
      <c r="Y27" s="19"/>
      <c r="Z27" s="106">
        <v>-183</v>
      </c>
      <c r="AA27" s="97">
        <v>-60</v>
      </c>
      <c r="AB27" s="97">
        <v>183</v>
      </c>
      <c r="AC27" s="112">
        <v>60</v>
      </c>
      <c r="AD27" s="19">
        <f t="shared" si="5"/>
        <v>38</v>
      </c>
      <c r="AE27" s="19">
        <f t="shared" si="6"/>
        <v>1.1</v>
      </c>
      <c r="AF27" s="19"/>
      <c r="AG27" s="19"/>
      <c r="AH27" s="20">
        <f t="shared" si="24"/>
        <v>0.537</v>
      </c>
      <c r="AL27" s="53">
        <f t="shared" si="22"/>
        <v>13888.7</v>
      </c>
      <c r="AM27" s="18">
        <f t="shared" si="7"/>
        <v>7757.8</v>
      </c>
      <c r="AN27" s="19">
        <f t="shared" si="8"/>
        <v>5795.6</v>
      </c>
      <c r="AO27" s="19">
        <f t="shared" si="3"/>
        <v>185.3</v>
      </c>
      <c r="AP27" s="19">
        <f t="shared" si="4"/>
        <v>150</v>
      </c>
      <c r="AQ27" s="19">
        <f t="shared" si="9"/>
        <v>13553.400000000001</v>
      </c>
      <c r="AR27" s="19">
        <f t="shared" si="10"/>
        <v>335.3</v>
      </c>
      <c r="AS27" s="19">
        <f t="shared" si="11"/>
        <v>4681.9</v>
      </c>
      <c r="AT27" s="19">
        <f t="shared" si="12"/>
        <v>135.5</v>
      </c>
      <c r="AU27" s="20">
        <f t="shared" si="13"/>
        <v>192.9</v>
      </c>
      <c r="AV27" s="57">
        <f t="shared" si="14"/>
        <v>18899</v>
      </c>
      <c r="AW27" s="67">
        <f t="shared" si="15"/>
        <v>65.117</v>
      </c>
      <c r="AY27" s="18">
        <v>0</v>
      </c>
      <c r="AZ27" s="19">
        <v>0</v>
      </c>
      <c r="BA27" s="19">
        <v>0</v>
      </c>
      <c r="BB27" s="19">
        <v>0</v>
      </c>
      <c r="BC27" s="19">
        <v>0</v>
      </c>
      <c r="BD27" s="128">
        <v>0</v>
      </c>
      <c r="BF27" s="19">
        <f t="shared" si="16"/>
        <v>64.8</v>
      </c>
      <c r="BG27" s="19">
        <f t="shared" si="17"/>
        <v>60</v>
      </c>
    </row>
    <row r="28" spans="1:59" ht="24.75" customHeight="1">
      <c r="A28" s="15">
        <v>35</v>
      </c>
      <c r="B28" s="15">
        <v>3142</v>
      </c>
      <c r="C28" s="16">
        <v>1</v>
      </c>
      <c r="D28" s="17" t="s">
        <v>27</v>
      </c>
      <c r="E28" s="53">
        <f t="shared" si="18"/>
        <v>4124</v>
      </c>
      <c r="F28" s="18">
        <v>0</v>
      </c>
      <c r="G28" s="19">
        <v>4014</v>
      </c>
      <c r="H28" s="19">
        <v>0</v>
      </c>
      <c r="I28" s="19">
        <v>110</v>
      </c>
      <c r="J28" s="19">
        <f t="shared" si="19"/>
        <v>4014</v>
      </c>
      <c r="K28" s="19">
        <f t="shared" si="20"/>
        <v>110</v>
      </c>
      <c r="L28" s="19">
        <v>1402.3</v>
      </c>
      <c r="M28" s="19">
        <v>40.2</v>
      </c>
      <c r="N28" s="20">
        <v>74</v>
      </c>
      <c r="O28" s="57">
        <f t="shared" si="21"/>
        <v>5640.5</v>
      </c>
      <c r="P28" s="67">
        <v>23.7</v>
      </c>
      <c r="R28" s="137">
        <f t="shared" si="0"/>
        <v>14.114</v>
      </c>
      <c r="T28" s="18"/>
      <c r="U28" s="19"/>
      <c r="V28" s="19">
        <f t="shared" si="23"/>
        <v>0</v>
      </c>
      <c r="W28" s="19"/>
      <c r="X28" s="19">
        <f t="shared" si="25"/>
        <v>0</v>
      </c>
      <c r="Y28" s="19"/>
      <c r="Z28" s="106"/>
      <c r="AA28" s="97"/>
      <c r="AB28" s="97"/>
      <c r="AC28" s="112"/>
      <c r="AD28" s="19">
        <f t="shared" si="5"/>
        <v>0</v>
      </c>
      <c r="AE28" s="19">
        <f t="shared" si="6"/>
        <v>0</v>
      </c>
      <c r="AF28" s="19"/>
      <c r="AG28" s="19"/>
      <c r="AH28" s="20">
        <f t="shared" si="24"/>
        <v>0</v>
      </c>
      <c r="AL28" s="53">
        <f t="shared" si="22"/>
        <v>4124</v>
      </c>
      <c r="AM28" s="18">
        <f t="shared" si="7"/>
        <v>0</v>
      </c>
      <c r="AN28" s="19">
        <f t="shared" si="8"/>
        <v>4014</v>
      </c>
      <c r="AO28" s="19">
        <f t="shared" si="3"/>
        <v>0</v>
      </c>
      <c r="AP28" s="19">
        <f t="shared" si="4"/>
        <v>110</v>
      </c>
      <c r="AQ28" s="19">
        <f t="shared" si="9"/>
        <v>4014</v>
      </c>
      <c r="AR28" s="19">
        <f t="shared" si="10"/>
        <v>110</v>
      </c>
      <c r="AS28" s="19">
        <f t="shared" si="11"/>
        <v>1402.3</v>
      </c>
      <c r="AT28" s="19">
        <f t="shared" si="12"/>
        <v>40.2</v>
      </c>
      <c r="AU28" s="20">
        <f t="shared" si="13"/>
        <v>74</v>
      </c>
      <c r="AV28" s="57">
        <f t="shared" si="14"/>
        <v>5640.5</v>
      </c>
      <c r="AW28" s="67">
        <f t="shared" si="15"/>
        <v>23.7</v>
      </c>
      <c r="AY28" s="18">
        <v>0</v>
      </c>
      <c r="AZ28" s="19">
        <v>0</v>
      </c>
      <c r="BA28" s="19">
        <v>0</v>
      </c>
      <c r="BB28" s="19">
        <v>0</v>
      </c>
      <c r="BC28" s="19">
        <v>0</v>
      </c>
      <c r="BD28" s="128">
        <v>0</v>
      </c>
      <c r="BF28" s="19">
        <f t="shared" si="16"/>
        <v>0</v>
      </c>
      <c r="BG28" s="19">
        <f t="shared" si="17"/>
        <v>0</v>
      </c>
    </row>
    <row r="29" spans="1:59" ht="24.75" customHeight="1">
      <c r="A29" s="15">
        <v>90</v>
      </c>
      <c r="B29" s="15">
        <v>3121</v>
      </c>
      <c r="C29" s="16">
        <v>2</v>
      </c>
      <c r="D29" s="17" t="s">
        <v>28</v>
      </c>
      <c r="E29" s="53">
        <f t="shared" si="18"/>
        <v>11475.9</v>
      </c>
      <c r="F29" s="18">
        <v>10204</v>
      </c>
      <c r="G29" s="19">
        <v>1196.6</v>
      </c>
      <c r="H29" s="19">
        <v>60.3</v>
      </c>
      <c r="I29" s="19">
        <v>15</v>
      </c>
      <c r="J29" s="19">
        <f t="shared" si="19"/>
        <v>11400.6</v>
      </c>
      <c r="K29" s="19">
        <f t="shared" si="20"/>
        <v>75.3</v>
      </c>
      <c r="L29" s="19">
        <v>3901.9</v>
      </c>
      <c r="M29" s="19">
        <v>113.9</v>
      </c>
      <c r="N29" s="20">
        <v>199</v>
      </c>
      <c r="O29" s="57">
        <f t="shared" si="21"/>
        <v>15690.699999999999</v>
      </c>
      <c r="P29" s="67">
        <v>39.39</v>
      </c>
      <c r="R29" s="137">
        <f t="shared" si="0"/>
        <v>24.119</v>
      </c>
      <c r="T29" s="18"/>
      <c r="U29" s="19"/>
      <c r="V29" s="19">
        <f t="shared" si="23"/>
        <v>-19.2</v>
      </c>
      <c r="W29" s="19"/>
      <c r="X29" s="19">
        <f t="shared" si="25"/>
        <v>19.2</v>
      </c>
      <c r="Y29" s="19"/>
      <c r="Z29" s="106">
        <v>-29.7</v>
      </c>
      <c r="AA29" s="97"/>
      <c r="AB29" s="97">
        <v>29.7</v>
      </c>
      <c r="AC29" s="112"/>
      <c r="AD29" s="19">
        <f t="shared" si="5"/>
        <v>-6.5</v>
      </c>
      <c r="AE29" s="19">
        <f t="shared" si="6"/>
        <v>-0.2</v>
      </c>
      <c r="AF29" s="19"/>
      <c r="AG29" s="19"/>
      <c r="AH29" s="20">
        <f t="shared" si="24"/>
        <v>-0.066</v>
      </c>
      <c r="AL29" s="53">
        <f t="shared" si="22"/>
        <v>11475.9</v>
      </c>
      <c r="AM29" s="18">
        <f t="shared" si="7"/>
        <v>10184.8</v>
      </c>
      <c r="AN29" s="19">
        <f t="shared" si="8"/>
        <v>1196.6</v>
      </c>
      <c r="AO29" s="19">
        <f t="shared" si="3"/>
        <v>79.5</v>
      </c>
      <c r="AP29" s="19">
        <f t="shared" si="4"/>
        <v>15</v>
      </c>
      <c r="AQ29" s="19">
        <f t="shared" si="9"/>
        <v>11381.4</v>
      </c>
      <c r="AR29" s="19">
        <f t="shared" si="10"/>
        <v>94.5</v>
      </c>
      <c r="AS29" s="19">
        <f t="shared" si="11"/>
        <v>3895.4</v>
      </c>
      <c r="AT29" s="19">
        <f t="shared" si="12"/>
        <v>113.7</v>
      </c>
      <c r="AU29" s="20">
        <f t="shared" si="13"/>
        <v>199</v>
      </c>
      <c r="AV29" s="57">
        <f t="shared" si="14"/>
        <v>15684</v>
      </c>
      <c r="AW29" s="67">
        <f t="shared" si="15"/>
        <v>39.324</v>
      </c>
      <c r="AY29" s="18">
        <v>0</v>
      </c>
      <c r="AZ29" s="19">
        <v>0</v>
      </c>
      <c r="BA29" s="19">
        <v>0</v>
      </c>
      <c r="BB29" s="19">
        <v>0</v>
      </c>
      <c r="BC29" s="19">
        <v>0</v>
      </c>
      <c r="BD29" s="128">
        <v>0</v>
      </c>
      <c r="BF29" s="19">
        <f t="shared" si="16"/>
        <v>10.5</v>
      </c>
      <c r="BG29" s="19">
        <f t="shared" si="17"/>
        <v>0</v>
      </c>
    </row>
    <row r="30" spans="1:59" ht="24.75" customHeight="1">
      <c r="A30" s="15">
        <v>91</v>
      </c>
      <c r="B30" s="15">
        <v>3121</v>
      </c>
      <c r="C30" s="16">
        <v>2</v>
      </c>
      <c r="D30" s="17" t="s">
        <v>29</v>
      </c>
      <c r="E30" s="53">
        <f t="shared" si="18"/>
        <v>11537.5</v>
      </c>
      <c r="F30" s="18">
        <v>10107.6</v>
      </c>
      <c r="G30" s="19">
        <v>1402.4</v>
      </c>
      <c r="H30" s="19">
        <v>27.5</v>
      </c>
      <c r="I30" s="19">
        <v>0</v>
      </c>
      <c r="J30" s="19">
        <f t="shared" si="19"/>
        <v>11510</v>
      </c>
      <c r="K30" s="19">
        <f t="shared" si="20"/>
        <v>27.5</v>
      </c>
      <c r="L30" s="19">
        <v>3922.8</v>
      </c>
      <c r="M30" s="19">
        <v>115.1</v>
      </c>
      <c r="N30" s="20">
        <v>203.5</v>
      </c>
      <c r="O30" s="57">
        <f t="shared" si="21"/>
        <v>15778.9</v>
      </c>
      <c r="P30" s="67">
        <v>38.67</v>
      </c>
      <c r="R30" s="137">
        <f t="shared" si="0"/>
        <v>24.804</v>
      </c>
      <c r="T30" s="18"/>
      <c r="U30" s="19"/>
      <c r="V30" s="19">
        <f t="shared" si="23"/>
        <v>-8.7</v>
      </c>
      <c r="W30" s="19"/>
      <c r="X30" s="19">
        <f t="shared" si="25"/>
        <v>8.7</v>
      </c>
      <c r="Y30" s="19"/>
      <c r="Z30" s="106">
        <v>-13.5</v>
      </c>
      <c r="AA30" s="97"/>
      <c r="AB30" s="97">
        <v>13.5</v>
      </c>
      <c r="AC30" s="112"/>
      <c r="AD30" s="19">
        <f t="shared" si="5"/>
        <v>-3</v>
      </c>
      <c r="AE30" s="19">
        <f t="shared" si="6"/>
        <v>-0.1</v>
      </c>
      <c r="AF30" s="19"/>
      <c r="AG30" s="19"/>
      <c r="AH30" s="20">
        <f t="shared" si="24"/>
        <v>-0.029</v>
      </c>
      <c r="AL30" s="53">
        <f t="shared" si="22"/>
        <v>11537.5</v>
      </c>
      <c r="AM30" s="18">
        <f t="shared" si="7"/>
        <v>10098.9</v>
      </c>
      <c r="AN30" s="19">
        <f t="shared" si="8"/>
        <v>1402.4</v>
      </c>
      <c r="AO30" s="19">
        <f t="shared" si="3"/>
        <v>36.2</v>
      </c>
      <c r="AP30" s="19">
        <f t="shared" si="4"/>
        <v>0</v>
      </c>
      <c r="AQ30" s="19">
        <f t="shared" si="9"/>
        <v>11501.3</v>
      </c>
      <c r="AR30" s="19">
        <f t="shared" si="10"/>
        <v>36.2</v>
      </c>
      <c r="AS30" s="19">
        <f t="shared" si="11"/>
        <v>3919.8</v>
      </c>
      <c r="AT30" s="19">
        <f t="shared" si="12"/>
        <v>115</v>
      </c>
      <c r="AU30" s="20">
        <f t="shared" si="13"/>
        <v>203.5</v>
      </c>
      <c r="AV30" s="57">
        <f t="shared" si="14"/>
        <v>15775.8</v>
      </c>
      <c r="AW30" s="67">
        <f t="shared" si="15"/>
        <v>38.641</v>
      </c>
      <c r="AY30" s="18">
        <v>0</v>
      </c>
      <c r="AZ30" s="19">
        <v>0</v>
      </c>
      <c r="BA30" s="19">
        <v>0</v>
      </c>
      <c r="BB30" s="19">
        <v>0</v>
      </c>
      <c r="BC30" s="19">
        <v>0</v>
      </c>
      <c r="BD30" s="128">
        <v>0</v>
      </c>
      <c r="BF30" s="19">
        <f t="shared" si="16"/>
        <v>4.800000000000001</v>
      </c>
      <c r="BG30" s="19">
        <f t="shared" si="17"/>
        <v>0</v>
      </c>
    </row>
    <row r="31" spans="1:59" ht="24.75" customHeight="1">
      <c r="A31" s="15">
        <v>92</v>
      </c>
      <c r="B31" s="15">
        <v>3121</v>
      </c>
      <c r="C31" s="16">
        <v>2</v>
      </c>
      <c r="D31" s="17" t="s">
        <v>30</v>
      </c>
      <c r="E31" s="53">
        <f t="shared" si="18"/>
        <v>16089.6</v>
      </c>
      <c r="F31" s="18">
        <v>12602.9</v>
      </c>
      <c r="G31" s="19">
        <v>3385.6</v>
      </c>
      <c r="H31" s="19">
        <v>99.1</v>
      </c>
      <c r="I31" s="19">
        <v>2</v>
      </c>
      <c r="J31" s="19">
        <f t="shared" si="19"/>
        <v>15988.5</v>
      </c>
      <c r="K31" s="19">
        <f t="shared" si="20"/>
        <v>101.1</v>
      </c>
      <c r="L31" s="19">
        <v>5470.7</v>
      </c>
      <c r="M31" s="19">
        <v>159.7</v>
      </c>
      <c r="N31" s="20">
        <v>270.5</v>
      </c>
      <c r="O31" s="57">
        <f t="shared" si="21"/>
        <v>21990.5</v>
      </c>
      <c r="P31" s="67">
        <v>58.09</v>
      </c>
      <c r="R31" s="137">
        <f t="shared" si="0"/>
        <v>22.936</v>
      </c>
      <c r="T31" s="18"/>
      <c r="U31" s="19"/>
      <c r="V31" s="19">
        <f t="shared" si="23"/>
        <v>-31.6</v>
      </c>
      <c r="W31" s="19"/>
      <c r="X31" s="19">
        <f t="shared" si="25"/>
        <v>31.6</v>
      </c>
      <c r="Y31" s="19"/>
      <c r="Z31" s="106">
        <v>-48.9</v>
      </c>
      <c r="AA31" s="97"/>
      <c r="AB31" s="97">
        <v>48.9</v>
      </c>
      <c r="AC31" s="112"/>
      <c r="AD31" s="19">
        <f t="shared" si="5"/>
        <v>-10.7</v>
      </c>
      <c r="AE31" s="19">
        <f t="shared" si="6"/>
        <v>-0.3</v>
      </c>
      <c r="AF31" s="19"/>
      <c r="AG31" s="19"/>
      <c r="AH31" s="20">
        <f t="shared" si="24"/>
        <v>-0.115</v>
      </c>
      <c r="AL31" s="53">
        <f t="shared" si="22"/>
        <v>16089.6</v>
      </c>
      <c r="AM31" s="18">
        <f t="shared" si="7"/>
        <v>12571.3</v>
      </c>
      <c r="AN31" s="19">
        <f t="shared" si="8"/>
        <v>3385.6</v>
      </c>
      <c r="AO31" s="19">
        <f t="shared" si="3"/>
        <v>130.7</v>
      </c>
      <c r="AP31" s="19">
        <f t="shared" si="4"/>
        <v>2</v>
      </c>
      <c r="AQ31" s="19">
        <f t="shared" si="9"/>
        <v>15956.9</v>
      </c>
      <c r="AR31" s="19">
        <f t="shared" si="10"/>
        <v>132.7</v>
      </c>
      <c r="AS31" s="19">
        <f t="shared" si="11"/>
        <v>5460</v>
      </c>
      <c r="AT31" s="19">
        <f t="shared" si="12"/>
        <v>159.39999999999998</v>
      </c>
      <c r="AU31" s="20">
        <f t="shared" si="13"/>
        <v>270.5</v>
      </c>
      <c r="AV31" s="57">
        <f t="shared" si="14"/>
        <v>21979.5</v>
      </c>
      <c r="AW31" s="67">
        <f t="shared" si="15"/>
        <v>57.975</v>
      </c>
      <c r="AY31" s="18">
        <v>0</v>
      </c>
      <c r="AZ31" s="19">
        <v>0</v>
      </c>
      <c r="BA31" s="19">
        <v>0</v>
      </c>
      <c r="BB31" s="19">
        <v>0</v>
      </c>
      <c r="BC31" s="19">
        <v>0</v>
      </c>
      <c r="BD31" s="128">
        <v>0</v>
      </c>
      <c r="BF31" s="19">
        <f t="shared" si="16"/>
        <v>17.299999999999997</v>
      </c>
      <c r="BG31" s="19">
        <f t="shared" si="17"/>
        <v>0</v>
      </c>
    </row>
    <row r="32" spans="1:59" ht="24.75" customHeight="1">
      <c r="A32" s="15">
        <v>93</v>
      </c>
      <c r="B32" s="15">
        <v>3122</v>
      </c>
      <c r="C32" s="16">
        <v>2</v>
      </c>
      <c r="D32" s="21" t="s">
        <v>31</v>
      </c>
      <c r="E32" s="53">
        <f t="shared" si="18"/>
        <v>8460.1</v>
      </c>
      <c r="F32" s="18">
        <v>7395.4</v>
      </c>
      <c r="G32" s="19">
        <v>1024</v>
      </c>
      <c r="H32" s="19">
        <v>10.7</v>
      </c>
      <c r="I32" s="19">
        <v>30</v>
      </c>
      <c r="J32" s="19">
        <f t="shared" si="19"/>
        <v>8419.4</v>
      </c>
      <c r="K32" s="19">
        <f t="shared" si="20"/>
        <v>40.7</v>
      </c>
      <c r="L32" s="19">
        <v>2876.5</v>
      </c>
      <c r="M32" s="19">
        <v>84.1</v>
      </c>
      <c r="N32" s="20">
        <v>141</v>
      </c>
      <c r="O32" s="57">
        <f t="shared" si="21"/>
        <v>11561.7</v>
      </c>
      <c r="P32" s="67">
        <v>27.22</v>
      </c>
      <c r="R32" s="137">
        <f t="shared" si="0"/>
        <v>25.776</v>
      </c>
      <c r="T32" s="18">
        <v>40</v>
      </c>
      <c r="U32" s="19"/>
      <c r="V32" s="19">
        <f t="shared" si="23"/>
        <v>-3.4</v>
      </c>
      <c r="W32" s="19"/>
      <c r="X32" s="19">
        <f t="shared" si="25"/>
        <v>3.4</v>
      </c>
      <c r="Y32" s="19"/>
      <c r="Z32" s="106">
        <v>-5.3</v>
      </c>
      <c r="AA32" s="97"/>
      <c r="AB32" s="97">
        <v>5.3</v>
      </c>
      <c r="AC32" s="112"/>
      <c r="AD32" s="19">
        <f t="shared" si="5"/>
        <v>12.4</v>
      </c>
      <c r="AE32" s="19">
        <f t="shared" si="6"/>
        <v>0.4</v>
      </c>
      <c r="AF32" s="19"/>
      <c r="AG32" s="19"/>
      <c r="AH32" s="20">
        <f t="shared" si="24"/>
        <v>0.118</v>
      </c>
      <c r="AL32" s="53">
        <f t="shared" si="22"/>
        <v>8500.1</v>
      </c>
      <c r="AM32" s="18">
        <f t="shared" si="7"/>
        <v>7432</v>
      </c>
      <c r="AN32" s="19">
        <f t="shared" si="8"/>
        <v>1024</v>
      </c>
      <c r="AO32" s="19">
        <f t="shared" si="3"/>
        <v>14.1</v>
      </c>
      <c r="AP32" s="19">
        <f t="shared" si="4"/>
        <v>30</v>
      </c>
      <c r="AQ32" s="19">
        <f t="shared" si="9"/>
        <v>8456</v>
      </c>
      <c r="AR32" s="19">
        <f t="shared" si="10"/>
        <v>44.1</v>
      </c>
      <c r="AS32" s="19">
        <f t="shared" si="11"/>
        <v>2888.9</v>
      </c>
      <c r="AT32" s="19">
        <f t="shared" si="12"/>
        <v>84.5</v>
      </c>
      <c r="AU32" s="20">
        <f t="shared" si="13"/>
        <v>141</v>
      </c>
      <c r="AV32" s="57">
        <f t="shared" si="14"/>
        <v>11614.5</v>
      </c>
      <c r="AW32" s="67">
        <f t="shared" si="15"/>
        <v>27.337999999999997</v>
      </c>
      <c r="AY32" s="18">
        <v>0</v>
      </c>
      <c r="AZ32" s="19">
        <v>0</v>
      </c>
      <c r="BA32" s="19">
        <v>0</v>
      </c>
      <c r="BB32" s="19">
        <v>0</v>
      </c>
      <c r="BC32" s="19">
        <v>0</v>
      </c>
      <c r="BD32" s="128">
        <v>0</v>
      </c>
      <c r="BF32" s="19">
        <f t="shared" si="16"/>
        <v>1.9</v>
      </c>
      <c r="BG32" s="19">
        <f t="shared" si="17"/>
        <v>0</v>
      </c>
    </row>
    <row r="33" spans="1:59" ht="24.75" customHeight="1">
      <c r="A33" s="15">
        <v>98</v>
      </c>
      <c r="B33" s="15">
        <v>3123</v>
      </c>
      <c r="C33" s="16">
        <v>2</v>
      </c>
      <c r="D33" s="22" t="s">
        <v>32</v>
      </c>
      <c r="E33" s="53">
        <f t="shared" si="18"/>
        <v>11221.099999999999</v>
      </c>
      <c r="F33" s="18">
        <v>8705.4</v>
      </c>
      <c r="G33" s="19">
        <v>2461.7</v>
      </c>
      <c r="H33" s="19">
        <v>0</v>
      </c>
      <c r="I33" s="19">
        <v>54</v>
      </c>
      <c r="J33" s="19">
        <f t="shared" si="19"/>
        <v>11167.099999999999</v>
      </c>
      <c r="K33" s="19">
        <f t="shared" si="20"/>
        <v>54</v>
      </c>
      <c r="L33" s="19">
        <v>3815.4</v>
      </c>
      <c r="M33" s="19">
        <v>111.7</v>
      </c>
      <c r="N33" s="20">
        <v>171.7</v>
      </c>
      <c r="O33" s="57">
        <f t="shared" si="21"/>
        <v>15319.9</v>
      </c>
      <c r="P33" s="67">
        <v>42.24</v>
      </c>
      <c r="R33" s="137">
        <f t="shared" si="0"/>
        <v>22.031</v>
      </c>
      <c r="T33" s="18">
        <v>-200</v>
      </c>
      <c r="U33" s="19">
        <v>200</v>
      </c>
      <c r="V33" s="19">
        <f t="shared" si="23"/>
        <v>0</v>
      </c>
      <c r="W33" s="19"/>
      <c r="X33" s="19">
        <f t="shared" si="25"/>
        <v>0</v>
      </c>
      <c r="Y33" s="19"/>
      <c r="Z33" s="106">
        <v>0</v>
      </c>
      <c r="AA33" s="97"/>
      <c r="AB33" s="97">
        <v>0</v>
      </c>
      <c r="AC33" s="112"/>
      <c r="AD33" s="19">
        <f t="shared" si="5"/>
        <v>0</v>
      </c>
      <c r="AE33" s="19">
        <f t="shared" si="6"/>
        <v>0</v>
      </c>
      <c r="AF33" s="19"/>
      <c r="AG33" s="19"/>
      <c r="AH33" s="20">
        <f t="shared" si="24"/>
        <v>0</v>
      </c>
      <c r="AL33" s="53">
        <f t="shared" si="22"/>
        <v>11221.099999999999</v>
      </c>
      <c r="AM33" s="18">
        <f t="shared" si="7"/>
        <v>8505.4</v>
      </c>
      <c r="AN33" s="19">
        <f t="shared" si="8"/>
        <v>2661.7</v>
      </c>
      <c r="AO33" s="19">
        <f t="shared" si="3"/>
        <v>0</v>
      </c>
      <c r="AP33" s="19">
        <f t="shared" si="4"/>
        <v>54</v>
      </c>
      <c r="AQ33" s="19">
        <f t="shared" si="9"/>
        <v>11167.099999999999</v>
      </c>
      <c r="AR33" s="19">
        <f t="shared" si="10"/>
        <v>54</v>
      </c>
      <c r="AS33" s="19">
        <f t="shared" si="11"/>
        <v>3815.4</v>
      </c>
      <c r="AT33" s="19">
        <f t="shared" si="12"/>
        <v>111.7</v>
      </c>
      <c r="AU33" s="20">
        <f t="shared" si="13"/>
        <v>171.7</v>
      </c>
      <c r="AV33" s="57">
        <f t="shared" si="14"/>
        <v>15319.9</v>
      </c>
      <c r="AW33" s="67">
        <f t="shared" si="15"/>
        <v>42.24</v>
      </c>
      <c r="AY33" s="18">
        <v>0</v>
      </c>
      <c r="AZ33" s="19">
        <v>0</v>
      </c>
      <c r="BA33" s="19">
        <v>0</v>
      </c>
      <c r="BB33" s="19">
        <v>0</v>
      </c>
      <c r="BC33" s="19">
        <v>0</v>
      </c>
      <c r="BD33" s="128">
        <v>0</v>
      </c>
      <c r="BF33" s="19">
        <f t="shared" si="16"/>
        <v>0</v>
      </c>
      <c r="BG33" s="19">
        <f t="shared" si="17"/>
        <v>0</v>
      </c>
    </row>
    <row r="34" spans="1:59" ht="24.75" customHeight="1">
      <c r="A34" s="15">
        <v>95</v>
      </c>
      <c r="B34" s="15">
        <v>3122</v>
      </c>
      <c r="C34" s="16">
        <v>2</v>
      </c>
      <c r="D34" s="21" t="s">
        <v>33</v>
      </c>
      <c r="E34" s="53">
        <f t="shared" si="18"/>
        <v>7861.9</v>
      </c>
      <c r="F34" s="18">
        <v>5720</v>
      </c>
      <c r="G34" s="19">
        <v>1979.5</v>
      </c>
      <c r="H34" s="19">
        <v>90.4</v>
      </c>
      <c r="I34" s="19">
        <v>72</v>
      </c>
      <c r="J34" s="19">
        <f t="shared" si="19"/>
        <v>7699.5</v>
      </c>
      <c r="K34" s="19">
        <f t="shared" si="20"/>
        <v>162.4</v>
      </c>
      <c r="L34" s="19">
        <v>2673.3</v>
      </c>
      <c r="M34" s="19">
        <v>76.9</v>
      </c>
      <c r="N34" s="20">
        <v>101.6</v>
      </c>
      <c r="O34" s="57">
        <f t="shared" si="21"/>
        <v>10713.7</v>
      </c>
      <c r="P34" s="67">
        <v>31.91</v>
      </c>
      <c r="R34" s="137">
        <f t="shared" si="0"/>
        <v>20.107</v>
      </c>
      <c r="T34" s="18"/>
      <c r="U34" s="19"/>
      <c r="V34" s="19">
        <f t="shared" si="23"/>
        <v>-28.8</v>
      </c>
      <c r="W34" s="19"/>
      <c r="X34" s="19">
        <f t="shared" si="25"/>
        <v>28.8</v>
      </c>
      <c r="Y34" s="19"/>
      <c r="Z34" s="106">
        <v>-44.6</v>
      </c>
      <c r="AA34" s="97"/>
      <c r="AB34" s="97">
        <v>44.6</v>
      </c>
      <c r="AC34" s="112"/>
      <c r="AD34" s="19">
        <f t="shared" si="5"/>
        <v>-9.8</v>
      </c>
      <c r="AE34" s="19">
        <f t="shared" si="6"/>
        <v>-0.3</v>
      </c>
      <c r="AF34" s="19"/>
      <c r="AG34" s="19"/>
      <c r="AH34" s="20">
        <f t="shared" si="24"/>
        <v>-0.119</v>
      </c>
      <c r="AL34" s="53">
        <f t="shared" si="22"/>
        <v>7861.9</v>
      </c>
      <c r="AM34" s="18">
        <f t="shared" si="7"/>
        <v>5691.2</v>
      </c>
      <c r="AN34" s="19">
        <f t="shared" si="8"/>
        <v>1979.5</v>
      </c>
      <c r="AO34" s="19">
        <f t="shared" si="3"/>
        <v>119.2</v>
      </c>
      <c r="AP34" s="19">
        <f t="shared" si="4"/>
        <v>72</v>
      </c>
      <c r="AQ34" s="19">
        <f t="shared" si="9"/>
        <v>7670.7</v>
      </c>
      <c r="AR34" s="19">
        <f t="shared" si="10"/>
        <v>191.2</v>
      </c>
      <c r="AS34" s="19">
        <f t="shared" si="11"/>
        <v>2663.5</v>
      </c>
      <c r="AT34" s="19">
        <f t="shared" si="12"/>
        <v>76.60000000000001</v>
      </c>
      <c r="AU34" s="20">
        <f t="shared" si="13"/>
        <v>101.6</v>
      </c>
      <c r="AV34" s="57">
        <f t="shared" si="14"/>
        <v>10703.6</v>
      </c>
      <c r="AW34" s="67">
        <f t="shared" si="15"/>
        <v>31.791</v>
      </c>
      <c r="AY34" s="18">
        <v>0</v>
      </c>
      <c r="AZ34" s="19">
        <v>0</v>
      </c>
      <c r="BA34" s="19">
        <v>0</v>
      </c>
      <c r="BB34" s="19">
        <v>0</v>
      </c>
      <c r="BC34" s="19">
        <v>0</v>
      </c>
      <c r="BD34" s="128">
        <v>0</v>
      </c>
      <c r="BF34" s="19">
        <f t="shared" si="16"/>
        <v>15.8</v>
      </c>
      <c r="BG34" s="19">
        <f t="shared" si="17"/>
        <v>0</v>
      </c>
    </row>
    <row r="35" spans="1:59" ht="24.75" customHeight="1">
      <c r="A35" s="15">
        <v>97</v>
      </c>
      <c r="B35" s="15">
        <v>3123</v>
      </c>
      <c r="C35" s="16">
        <v>2</v>
      </c>
      <c r="D35" s="21" t="s">
        <v>34</v>
      </c>
      <c r="E35" s="53">
        <f t="shared" si="18"/>
        <v>8576.699999999999</v>
      </c>
      <c r="F35" s="18">
        <v>6281.5</v>
      </c>
      <c r="G35" s="19">
        <v>2164.8</v>
      </c>
      <c r="H35" s="19">
        <v>96.4</v>
      </c>
      <c r="I35" s="19">
        <v>34</v>
      </c>
      <c r="J35" s="19">
        <f t="shared" si="19"/>
        <v>8446.3</v>
      </c>
      <c r="K35" s="19">
        <f t="shared" si="20"/>
        <v>130.4</v>
      </c>
      <c r="L35" s="19">
        <v>2916.6</v>
      </c>
      <c r="M35" s="19">
        <v>84.6</v>
      </c>
      <c r="N35" s="20">
        <v>127.7</v>
      </c>
      <c r="O35" s="57">
        <f t="shared" si="21"/>
        <v>11705.6</v>
      </c>
      <c r="P35" s="67">
        <v>38.36</v>
      </c>
      <c r="R35" s="137">
        <f aca="true" t="shared" si="26" ref="R35:R66">ROUND(J35/(12*P35),3)</f>
        <v>18.349</v>
      </c>
      <c r="T35" s="18"/>
      <c r="U35" s="19">
        <v>56</v>
      </c>
      <c r="V35" s="19">
        <f t="shared" si="23"/>
        <v>28.4</v>
      </c>
      <c r="W35" s="19"/>
      <c r="X35" s="19">
        <f t="shared" si="25"/>
        <v>-28.4</v>
      </c>
      <c r="Y35" s="19">
        <v>76</v>
      </c>
      <c r="Z35" s="106">
        <v>28.4</v>
      </c>
      <c r="AA35" s="97"/>
      <c r="AB35" s="97">
        <v>-28.4</v>
      </c>
      <c r="AC35" s="112">
        <v>76</v>
      </c>
      <c r="AD35" s="19">
        <f t="shared" si="5"/>
        <v>28.7</v>
      </c>
      <c r="AE35" s="19">
        <f t="shared" si="6"/>
        <v>0.8</v>
      </c>
      <c r="AF35" s="19"/>
      <c r="AG35" s="19"/>
      <c r="AH35" s="20">
        <f t="shared" si="24"/>
        <v>0.383</v>
      </c>
      <c r="AL35" s="53">
        <f t="shared" si="22"/>
        <v>8708.7</v>
      </c>
      <c r="AM35" s="18">
        <f t="shared" si="7"/>
        <v>6309.9</v>
      </c>
      <c r="AN35" s="19">
        <f t="shared" si="8"/>
        <v>2220.8</v>
      </c>
      <c r="AO35" s="19">
        <f aca="true" t="shared" si="27" ref="AO35:AO66">ROUND(H35+X35,1)</f>
        <v>68</v>
      </c>
      <c r="AP35" s="82">
        <f aca="true" t="shared" si="28" ref="AP35:AP66">ROUND(I35+Y35,1)</f>
        <v>110</v>
      </c>
      <c r="AQ35" s="19">
        <f t="shared" si="9"/>
        <v>8530.7</v>
      </c>
      <c r="AR35" s="19">
        <f t="shared" si="10"/>
        <v>178</v>
      </c>
      <c r="AS35" s="19">
        <f t="shared" si="11"/>
        <v>2945.2999999999997</v>
      </c>
      <c r="AT35" s="19">
        <f t="shared" si="12"/>
        <v>85.39999999999999</v>
      </c>
      <c r="AU35" s="20">
        <f t="shared" si="13"/>
        <v>127.7</v>
      </c>
      <c r="AV35" s="57">
        <f t="shared" si="14"/>
        <v>11867.1</v>
      </c>
      <c r="AW35" s="67">
        <f t="shared" si="15"/>
        <v>38.743</v>
      </c>
      <c r="AY35" s="18">
        <v>0</v>
      </c>
      <c r="AZ35" s="19">
        <v>0</v>
      </c>
      <c r="BA35" s="19">
        <v>0</v>
      </c>
      <c r="BB35" s="19">
        <v>0</v>
      </c>
      <c r="BC35" s="19">
        <v>0</v>
      </c>
      <c r="BD35" s="128">
        <v>0</v>
      </c>
      <c r="BF35" s="19">
        <f t="shared" si="16"/>
        <v>0</v>
      </c>
      <c r="BG35" s="19">
        <f t="shared" si="17"/>
        <v>0</v>
      </c>
    </row>
    <row r="36" spans="1:59" ht="24.75" customHeight="1">
      <c r="A36" s="15">
        <v>99</v>
      </c>
      <c r="B36" s="15">
        <v>3123</v>
      </c>
      <c r="C36" s="16">
        <v>2</v>
      </c>
      <c r="D36" s="23" t="s">
        <v>35</v>
      </c>
      <c r="E36" s="53">
        <f t="shared" si="18"/>
        <v>13110.6</v>
      </c>
      <c r="F36" s="18">
        <v>10320</v>
      </c>
      <c r="G36" s="19">
        <v>2777.5</v>
      </c>
      <c r="H36" s="19">
        <v>13.1</v>
      </c>
      <c r="I36" s="19">
        <v>0</v>
      </c>
      <c r="J36" s="19">
        <f t="shared" si="19"/>
        <v>13097.5</v>
      </c>
      <c r="K36" s="19">
        <f t="shared" si="20"/>
        <v>13.1</v>
      </c>
      <c r="L36" s="19">
        <v>4457.9</v>
      </c>
      <c r="M36" s="19">
        <v>131.1</v>
      </c>
      <c r="N36" s="20">
        <v>194.4</v>
      </c>
      <c r="O36" s="57">
        <f t="shared" si="21"/>
        <v>17894</v>
      </c>
      <c r="P36" s="67">
        <v>48.43</v>
      </c>
      <c r="R36" s="137">
        <f t="shared" si="26"/>
        <v>22.537</v>
      </c>
      <c r="T36" s="18"/>
      <c r="U36" s="19"/>
      <c r="V36" s="19">
        <f t="shared" si="23"/>
        <v>-43.2</v>
      </c>
      <c r="W36" s="19"/>
      <c r="X36" s="19">
        <f t="shared" si="25"/>
        <v>43.2</v>
      </c>
      <c r="Y36" s="19"/>
      <c r="Z36" s="106">
        <v>-66.8</v>
      </c>
      <c r="AA36" s="97"/>
      <c r="AB36" s="97">
        <v>66.8</v>
      </c>
      <c r="AC36" s="112"/>
      <c r="AD36" s="19">
        <f t="shared" si="5"/>
        <v>-14.7</v>
      </c>
      <c r="AE36" s="19">
        <f t="shared" si="6"/>
        <v>-0.4</v>
      </c>
      <c r="AF36" s="19"/>
      <c r="AG36" s="19"/>
      <c r="AH36" s="20">
        <f t="shared" si="24"/>
        <v>-0.16</v>
      </c>
      <c r="AL36" s="53">
        <f t="shared" si="22"/>
        <v>13110.599999999999</v>
      </c>
      <c r="AM36" s="18">
        <f t="shared" si="7"/>
        <v>10276.8</v>
      </c>
      <c r="AN36" s="19">
        <f t="shared" si="8"/>
        <v>2777.5</v>
      </c>
      <c r="AO36" s="19">
        <f t="shared" si="27"/>
        <v>56.3</v>
      </c>
      <c r="AP36" s="19">
        <f t="shared" si="28"/>
        <v>0</v>
      </c>
      <c r="AQ36" s="19">
        <f t="shared" si="9"/>
        <v>13054.3</v>
      </c>
      <c r="AR36" s="19">
        <f t="shared" si="10"/>
        <v>56.3</v>
      </c>
      <c r="AS36" s="19">
        <f t="shared" si="11"/>
        <v>4443.2</v>
      </c>
      <c r="AT36" s="19">
        <f t="shared" si="12"/>
        <v>130.7</v>
      </c>
      <c r="AU36" s="20">
        <f t="shared" si="13"/>
        <v>194.4</v>
      </c>
      <c r="AV36" s="57">
        <f t="shared" si="14"/>
        <v>17878.9</v>
      </c>
      <c r="AW36" s="67">
        <f t="shared" si="15"/>
        <v>48.27</v>
      </c>
      <c r="AY36" s="18">
        <v>0</v>
      </c>
      <c r="AZ36" s="19">
        <v>0</v>
      </c>
      <c r="BA36" s="19">
        <v>0</v>
      </c>
      <c r="BB36" s="19">
        <v>0</v>
      </c>
      <c r="BC36" s="19">
        <v>0</v>
      </c>
      <c r="BD36" s="128">
        <v>0</v>
      </c>
      <c r="BF36" s="19">
        <f t="shared" si="16"/>
        <v>23.599999999999994</v>
      </c>
      <c r="BG36" s="19">
        <f t="shared" si="17"/>
        <v>0</v>
      </c>
    </row>
    <row r="37" spans="1:59" ht="24.75" customHeight="1">
      <c r="A37" s="15">
        <v>150</v>
      </c>
      <c r="B37" s="15">
        <v>3123</v>
      </c>
      <c r="C37" s="16">
        <v>2</v>
      </c>
      <c r="D37" s="21" t="s">
        <v>36</v>
      </c>
      <c r="E37" s="53">
        <f t="shared" si="18"/>
        <v>9698.6</v>
      </c>
      <c r="F37" s="18">
        <v>7649.5</v>
      </c>
      <c r="G37" s="19">
        <v>1795.5</v>
      </c>
      <c r="H37" s="19">
        <v>53.6</v>
      </c>
      <c r="I37" s="19">
        <v>200</v>
      </c>
      <c r="J37" s="19">
        <f t="shared" si="19"/>
        <v>9445</v>
      </c>
      <c r="K37" s="19">
        <f t="shared" si="20"/>
        <v>253.6</v>
      </c>
      <c r="L37" s="19">
        <v>3298</v>
      </c>
      <c r="M37" s="19">
        <v>94.2</v>
      </c>
      <c r="N37" s="20">
        <v>137.8</v>
      </c>
      <c r="O37" s="57">
        <f t="shared" si="21"/>
        <v>13228.6</v>
      </c>
      <c r="P37" s="67">
        <v>39.45</v>
      </c>
      <c r="R37" s="137">
        <f t="shared" si="26"/>
        <v>19.951</v>
      </c>
      <c r="T37" s="18"/>
      <c r="U37" s="19"/>
      <c r="V37" s="19">
        <f t="shared" si="23"/>
        <v>-17.1</v>
      </c>
      <c r="W37" s="19"/>
      <c r="X37" s="19">
        <f t="shared" si="25"/>
        <v>17.1</v>
      </c>
      <c r="Y37" s="19"/>
      <c r="Z37" s="106">
        <v>-26.4</v>
      </c>
      <c r="AA37" s="97"/>
      <c r="AB37" s="97">
        <v>26.4</v>
      </c>
      <c r="AC37" s="112"/>
      <c r="AD37" s="19">
        <f t="shared" si="5"/>
        <v>-5.8</v>
      </c>
      <c r="AE37" s="19">
        <f t="shared" si="6"/>
        <v>-0.2</v>
      </c>
      <c r="AF37" s="19"/>
      <c r="AG37" s="19"/>
      <c r="AH37" s="20">
        <f t="shared" si="24"/>
        <v>-0.071</v>
      </c>
      <c r="AL37" s="53">
        <f t="shared" si="22"/>
        <v>9698.6</v>
      </c>
      <c r="AM37" s="18">
        <f t="shared" si="7"/>
        <v>7632.4</v>
      </c>
      <c r="AN37" s="19">
        <f t="shared" si="8"/>
        <v>1795.5</v>
      </c>
      <c r="AO37" s="19">
        <f t="shared" si="27"/>
        <v>70.7</v>
      </c>
      <c r="AP37" s="19">
        <f t="shared" si="28"/>
        <v>200</v>
      </c>
      <c r="AQ37" s="19">
        <f t="shared" si="9"/>
        <v>9427.9</v>
      </c>
      <c r="AR37" s="19">
        <f t="shared" si="10"/>
        <v>270.7</v>
      </c>
      <c r="AS37" s="19">
        <f t="shared" si="11"/>
        <v>3292.2</v>
      </c>
      <c r="AT37" s="19">
        <f t="shared" si="12"/>
        <v>94</v>
      </c>
      <c r="AU37" s="20">
        <f t="shared" si="13"/>
        <v>137.8</v>
      </c>
      <c r="AV37" s="57">
        <f t="shared" si="14"/>
        <v>13222.599999999999</v>
      </c>
      <c r="AW37" s="67">
        <f t="shared" si="15"/>
        <v>39.379000000000005</v>
      </c>
      <c r="AY37" s="18">
        <v>0</v>
      </c>
      <c r="AZ37" s="19">
        <v>0</v>
      </c>
      <c r="BA37" s="19">
        <v>0</v>
      </c>
      <c r="BB37" s="19">
        <v>0</v>
      </c>
      <c r="BC37" s="19">
        <v>0</v>
      </c>
      <c r="BD37" s="128">
        <v>0</v>
      </c>
      <c r="BF37" s="19">
        <f t="shared" si="16"/>
        <v>9.299999999999997</v>
      </c>
      <c r="BG37" s="19">
        <f t="shared" si="17"/>
        <v>0</v>
      </c>
    </row>
    <row r="38" spans="1:59" ht="24.75" customHeight="1">
      <c r="A38" s="15">
        <v>100</v>
      </c>
      <c r="B38" s="15">
        <v>3123</v>
      </c>
      <c r="C38" s="16">
        <v>2</v>
      </c>
      <c r="D38" s="23" t="s">
        <v>37</v>
      </c>
      <c r="E38" s="53">
        <f t="shared" si="18"/>
        <v>14649.2</v>
      </c>
      <c r="F38" s="18">
        <v>11793.7</v>
      </c>
      <c r="G38" s="19">
        <v>2462.9</v>
      </c>
      <c r="H38" s="19">
        <v>177.6</v>
      </c>
      <c r="I38" s="19">
        <v>215</v>
      </c>
      <c r="J38" s="19">
        <f t="shared" si="19"/>
        <v>14256.6</v>
      </c>
      <c r="K38" s="19">
        <f t="shared" si="20"/>
        <v>392.6</v>
      </c>
      <c r="L38" s="19">
        <v>4980.5</v>
      </c>
      <c r="M38" s="19">
        <v>142.5</v>
      </c>
      <c r="N38" s="20">
        <v>228.2</v>
      </c>
      <c r="O38" s="57">
        <f t="shared" si="21"/>
        <v>20000.4</v>
      </c>
      <c r="P38" s="67">
        <v>46.57</v>
      </c>
      <c r="R38" s="137">
        <f t="shared" si="26"/>
        <v>25.511</v>
      </c>
      <c r="T38" s="18"/>
      <c r="U38" s="19"/>
      <c r="V38" s="19">
        <f aca="true" t="shared" si="29" ref="V38:V69">IF(Z38&gt;0,Z38,ROUND(Z38*$V$111,1))</f>
        <v>-56.5</v>
      </c>
      <c r="W38" s="19"/>
      <c r="X38" s="19">
        <f t="shared" si="25"/>
        <v>56.5</v>
      </c>
      <c r="Y38" s="19"/>
      <c r="Z38" s="106">
        <v>-87.4</v>
      </c>
      <c r="AA38" s="97"/>
      <c r="AB38" s="97">
        <v>87.4</v>
      </c>
      <c r="AC38" s="112"/>
      <c r="AD38" s="19">
        <f t="shared" si="5"/>
        <v>-19.2</v>
      </c>
      <c r="AE38" s="19">
        <f t="shared" si="6"/>
        <v>-0.6</v>
      </c>
      <c r="AF38" s="19"/>
      <c r="AG38" s="19"/>
      <c r="AH38" s="20">
        <f t="shared" si="24"/>
        <v>-0.185</v>
      </c>
      <c r="AL38" s="53">
        <f t="shared" si="22"/>
        <v>14649.2</v>
      </c>
      <c r="AM38" s="18">
        <f t="shared" si="7"/>
        <v>11737.2</v>
      </c>
      <c r="AN38" s="19">
        <f t="shared" si="8"/>
        <v>2462.9</v>
      </c>
      <c r="AO38" s="19">
        <f t="shared" si="27"/>
        <v>234.1</v>
      </c>
      <c r="AP38" s="19">
        <f t="shared" si="28"/>
        <v>215</v>
      </c>
      <c r="AQ38" s="19">
        <f t="shared" si="9"/>
        <v>14200.1</v>
      </c>
      <c r="AR38" s="19">
        <f t="shared" si="10"/>
        <v>449.1</v>
      </c>
      <c r="AS38" s="19">
        <f t="shared" si="11"/>
        <v>4961.3</v>
      </c>
      <c r="AT38" s="19">
        <f t="shared" si="12"/>
        <v>141.9</v>
      </c>
      <c r="AU38" s="20">
        <f t="shared" si="13"/>
        <v>228.2</v>
      </c>
      <c r="AV38" s="57">
        <f t="shared" si="14"/>
        <v>19980.600000000002</v>
      </c>
      <c r="AW38" s="67">
        <f t="shared" si="15"/>
        <v>46.385</v>
      </c>
      <c r="AY38" s="18">
        <v>0</v>
      </c>
      <c r="AZ38" s="19">
        <v>0</v>
      </c>
      <c r="BA38" s="19">
        <v>0</v>
      </c>
      <c r="BB38" s="19">
        <v>0</v>
      </c>
      <c r="BC38" s="19">
        <v>0</v>
      </c>
      <c r="BD38" s="128">
        <v>0</v>
      </c>
      <c r="BF38" s="19">
        <f t="shared" si="16"/>
        <v>30.900000000000006</v>
      </c>
      <c r="BG38" s="19">
        <f t="shared" si="17"/>
        <v>0</v>
      </c>
    </row>
    <row r="39" spans="1:59" ht="24.75" customHeight="1">
      <c r="A39" s="15">
        <v>96</v>
      </c>
      <c r="B39" s="15">
        <v>3122</v>
      </c>
      <c r="C39" s="16">
        <v>2</v>
      </c>
      <c r="D39" s="21" t="s">
        <v>38</v>
      </c>
      <c r="E39" s="53">
        <f t="shared" si="18"/>
        <v>11947.9</v>
      </c>
      <c r="F39" s="18">
        <v>9075.7</v>
      </c>
      <c r="G39" s="19">
        <v>2698.4</v>
      </c>
      <c r="H39" s="19">
        <v>103.2</v>
      </c>
      <c r="I39" s="19">
        <v>70.6</v>
      </c>
      <c r="J39" s="19">
        <f t="shared" si="19"/>
        <v>11774.1</v>
      </c>
      <c r="K39" s="19">
        <f t="shared" si="20"/>
        <v>173.8</v>
      </c>
      <c r="L39" s="19">
        <v>4062.4</v>
      </c>
      <c r="M39" s="19">
        <v>117.7</v>
      </c>
      <c r="N39" s="20">
        <v>202</v>
      </c>
      <c r="O39" s="57">
        <f t="shared" si="21"/>
        <v>16330</v>
      </c>
      <c r="P39" s="67">
        <v>43.16</v>
      </c>
      <c r="R39" s="137">
        <f t="shared" si="26"/>
        <v>22.733</v>
      </c>
      <c r="T39" s="18"/>
      <c r="U39" s="19"/>
      <c r="V39" s="19">
        <f t="shared" si="29"/>
        <v>-32.9</v>
      </c>
      <c r="W39" s="19"/>
      <c r="X39" s="19">
        <f t="shared" si="25"/>
        <v>32.9</v>
      </c>
      <c r="Y39" s="19"/>
      <c r="Z39" s="106">
        <v>-50.9</v>
      </c>
      <c r="AA39" s="97"/>
      <c r="AB39" s="97">
        <v>50.9</v>
      </c>
      <c r="AC39" s="112"/>
      <c r="AD39" s="19">
        <f t="shared" si="5"/>
        <v>-11.2</v>
      </c>
      <c r="AE39" s="19">
        <f t="shared" si="6"/>
        <v>-0.3</v>
      </c>
      <c r="AF39" s="19"/>
      <c r="AG39" s="19"/>
      <c r="AH39" s="20">
        <f t="shared" si="24"/>
        <v>-0.121</v>
      </c>
      <c r="AL39" s="53">
        <f t="shared" si="22"/>
        <v>11947.9</v>
      </c>
      <c r="AM39" s="18">
        <f t="shared" si="7"/>
        <v>9042.8</v>
      </c>
      <c r="AN39" s="19">
        <f t="shared" si="8"/>
        <v>2698.4</v>
      </c>
      <c r="AO39" s="19">
        <f t="shared" si="27"/>
        <v>136.1</v>
      </c>
      <c r="AP39" s="19">
        <f t="shared" si="28"/>
        <v>70.6</v>
      </c>
      <c r="AQ39" s="19">
        <f t="shared" si="9"/>
        <v>11741.199999999999</v>
      </c>
      <c r="AR39" s="19">
        <f t="shared" si="10"/>
        <v>206.7</v>
      </c>
      <c r="AS39" s="19">
        <f t="shared" si="11"/>
        <v>4051.2000000000003</v>
      </c>
      <c r="AT39" s="19">
        <f t="shared" si="12"/>
        <v>117.4</v>
      </c>
      <c r="AU39" s="20">
        <f t="shared" si="13"/>
        <v>202</v>
      </c>
      <c r="AV39" s="57">
        <f t="shared" si="14"/>
        <v>16318.5</v>
      </c>
      <c r="AW39" s="67">
        <f t="shared" si="15"/>
        <v>43.038999999999994</v>
      </c>
      <c r="AY39" s="18">
        <v>0</v>
      </c>
      <c r="AZ39" s="19">
        <v>0</v>
      </c>
      <c r="BA39" s="19">
        <v>0</v>
      </c>
      <c r="BB39" s="19">
        <v>0</v>
      </c>
      <c r="BC39" s="19">
        <v>0</v>
      </c>
      <c r="BD39" s="128">
        <v>0</v>
      </c>
      <c r="BF39" s="19">
        <f t="shared" si="16"/>
        <v>18</v>
      </c>
      <c r="BG39" s="19">
        <f t="shared" si="17"/>
        <v>0</v>
      </c>
    </row>
    <row r="40" spans="1:59" ht="24.75" customHeight="1">
      <c r="A40" s="15">
        <v>94</v>
      </c>
      <c r="B40" s="15">
        <v>3122</v>
      </c>
      <c r="C40" s="16">
        <v>2</v>
      </c>
      <c r="D40" s="23" t="s">
        <v>39</v>
      </c>
      <c r="E40" s="53">
        <f t="shared" si="18"/>
        <v>20957.2</v>
      </c>
      <c r="F40" s="18">
        <v>15956.4</v>
      </c>
      <c r="G40" s="19">
        <v>4371.5</v>
      </c>
      <c r="H40" s="19">
        <v>529.3</v>
      </c>
      <c r="I40" s="19">
        <v>100</v>
      </c>
      <c r="J40" s="19">
        <f t="shared" si="19"/>
        <v>20327.9</v>
      </c>
      <c r="K40" s="19">
        <f t="shared" si="20"/>
        <v>629.3</v>
      </c>
      <c r="L40" s="19">
        <v>7125.7</v>
      </c>
      <c r="M40" s="19">
        <v>203.4</v>
      </c>
      <c r="N40" s="20">
        <v>327.1</v>
      </c>
      <c r="O40" s="57">
        <f t="shared" si="21"/>
        <v>28613.4</v>
      </c>
      <c r="P40" s="67">
        <v>73.85</v>
      </c>
      <c r="R40" s="137">
        <f t="shared" si="26"/>
        <v>22.938</v>
      </c>
      <c r="T40" s="18">
        <v>300</v>
      </c>
      <c r="U40" s="19">
        <v>-300</v>
      </c>
      <c r="V40" s="19">
        <f t="shared" si="29"/>
        <v>-129.2</v>
      </c>
      <c r="W40" s="19"/>
      <c r="X40" s="19">
        <f t="shared" si="25"/>
        <v>129.2</v>
      </c>
      <c r="Y40" s="19"/>
      <c r="Z40" s="106">
        <v>-200</v>
      </c>
      <c r="AA40" s="97"/>
      <c r="AB40" s="97">
        <v>200</v>
      </c>
      <c r="AC40" s="112"/>
      <c r="AD40" s="19">
        <f t="shared" si="5"/>
        <v>-43.9</v>
      </c>
      <c r="AE40" s="19">
        <f t="shared" si="6"/>
        <v>-1.3</v>
      </c>
      <c r="AF40" s="19"/>
      <c r="AG40" s="19"/>
      <c r="AH40" s="20">
        <f t="shared" si="24"/>
        <v>0.621</v>
      </c>
      <c r="AL40" s="53">
        <f t="shared" si="22"/>
        <v>20957.2</v>
      </c>
      <c r="AM40" s="18">
        <f t="shared" si="7"/>
        <v>16127.2</v>
      </c>
      <c r="AN40" s="19">
        <f t="shared" si="8"/>
        <v>4071.5</v>
      </c>
      <c r="AO40" s="19">
        <f t="shared" si="27"/>
        <v>658.5</v>
      </c>
      <c r="AP40" s="19">
        <f t="shared" si="28"/>
        <v>100</v>
      </c>
      <c r="AQ40" s="19">
        <f t="shared" si="9"/>
        <v>20198.7</v>
      </c>
      <c r="AR40" s="19">
        <f t="shared" si="10"/>
        <v>758.5</v>
      </c>
      <c r="AS40" s="19">
        <f t="shared" si="11"/>
        <v>7081.8</v>
      </c>
      <c r="AT40" s="19">
        <f t="shared" si="12"/>
        <v>202.1</v>
      </c>
      <c r="AU40" s="20">
        <f t="shared" si="13"/>
        <v>327.1</v>
      </c>
      <c r="AV40" s="57">
        <f t="shared" si="14"/>
        <v>28568.199999999997</v>
      </c>
      <c r="AW40" s="67">
        <f t="shared" si="15"/>
        <v>74.47099999999999</v>
      </c>
      <c r="AY40" s="18">
        <v>300</v>
      </c>
      <c r="AZ40" s="19">
        <v>0</v>
      </c>
      <c r="BA40" s="19">
        <v>300</v>
      </c>
      <c r="BB40" s="19">
        <v>102</v>
      </c>
      <c r="BC40" s="19">
        <v>3</v>
      </c>
      <c r="BD40" s="128">
        <v>405</v>
      </c>
      <c r="BF40" s="19">
        <f t="shared" si="16"/>
        <v>70.80000000000001</v>
      </c>
      <c r="BG40" s="19">
        <f t="shared" si="17"/>
        <v>0</v>
      </c>
    </row>
    <row r="41" spans="1:59" ht="24.75" customHeight="1">
      <c r="A41" s="15">
        <v>101</v>
      </c>
      <c r="B41" s="15">
        <v>3124</v>
      </c>
      <c r="C41" s="16">
        <v>2</v>
      </c>
      <c r="D41" s="21" t="s">
        <v>40</v>
      </c>
      <c r="E41" s="53">
        <f t="shared" si="18"/>
        <v>9036.5</v>
      </c>
      <c r="F41" s="18">
        <v>6932</v>
      </c>
      <c r="G41" s="19">
        <v>2064.4</v>
      </c>
      <c r="H41" s="19">
        <v>20.1</v>
      </c>
      <c r="I41" s="19">
        <v>20</v>
      </c>
      <c r="J41" s="19">
        <f t="shared" si="19"/>
        <v>8996.4</v>
      </c>
      <c r="K41" s="19">
        <f t="shared" si="20"/>
        <v>40.1</v>
      </c>
      <c r="L41" s="19">
        <v>3073.3</v>
      </c>
      <c r="M41" s="19">
        <v>89.9</v>
      </c>
      <c r="N41" s="20">
        <v>133.2</v>
      </c>
      <c r="O41" s="57">
        <f t="shared" si="21"/>
        <v>12332.9</v>
      </c>
      <c r="P41" s="67">
        <v>34.99</v>
      </c>
      <c r="R41" s="137">
        <f t="shared" si="26"/>
        <v>21.426</v>
      </c>
      <c r="T41" s="18">
        <v>-100</v>
      </c>
      <c r="U41" s="19">
        <v>100</v>
      </c>
      <c r="V41" s="19">
        <f t="shared" si="29"/>
        <v>-6.4</v>
      </c>
      <c r="W41" s="19">
        <v>-30</v>
      </c>
      <c r="X41" s="19">
        <f t="shared" si="25"/>
        <v>6.4</v>
      </c>
      <c r="Y41" s="19">
        <v>30</v>
      </c>
      <c r="Z41" s="106">
        <v>-9.9</v>
      </c>
      <c r="AA41" s="97">
        <v>-65</v>
      </c>
      <c r="AB41" s="97">
        <v>9.9</v>
      </c>
      <c r="AC41" s="112">
        <v>65</v>
      </c>
      <c r="AD41" s="19">
        <f t="shared" si="5"/>
        <v>-12.4</v>
      </c>
      <c r="AE41" s="19">
        <f t="shared" si="6"/>
        <v>-0.4</v>
      </c>
      <c r="AF41" s="19"/>
      <c r="AG41" s="19"/>
      <c r="AH41" s="20">
        <f t="shared" si="24"/>
        <v>-0.142</v>
      </c>
      <c r="AL41" s="53">
        <f t="shared" si="22"/>
        <v>9036.5</v>
      </c>
      <c r="AM41" s="18">
        <f t="shared" si="7"/>
        <v>6825.6</v>
      </c>
      <c r="AN41" s="19">
        <f t="shared" si="8"/>
        <v>2134.4</v>
      </c>
      <c r="AO41" s="19">
        <f t="shared" si="27"/>
        <v>26.5</v>
      </c>
      <c r="AP41" s="19">
        <f t="shared" si="28"/>
        <v>50</v>
      </c>
      <c r="AQ41" s="19">
        <f t="shared" si="9"/>
        <v>8960</v>
      </c>
      <c r="AR41" s="19">
        <f t="shared" si="10"/>
        <v>76.5</v>
      </c>
      <c r="AS41" s="19">
        <f t="shared" si="11"/>
        <v>3060.9</v>
      </c>
      <c r="AT41" s="19">
        <f t="shared" si="12"/>
        <v>89.5</v>
      </c>
      <c r="AU41" s="20">
        <f t="shared" si="13"/>
        <v>133.2</v>
      </c>
      <c r="AV41" s="57">
        <f t="shared" si="14"/>
        <v>12320.1</v>
      </c>
      <c r="AW41" s="67">
        <f t="shared" si="15"/>
        <v>34.848</v>
      </c>
      <c r="AY41" s="18">
        <v>0</v>
      </c>
      <c r="AZ41" s="19">
        <v>0</v>
      </c>
      <c r="BA41" s="19">
        <v>0</v>
      </c>
      <c r="BB41" s="19">
        <v>0</v>
      </c>
      <c r="BC41" s="19">
        <v>0</v>
      </c>
      <c r="BD41" s="128">
        <v>0</v>
      </c>
      <c r="BF41" s="19">
        <f t="shared" si="16"/>
        <v>3.5</v>
      </c>
      <c r="BG41" s="19">
        <f t="shared" si="17"/>
        <v>35</v>
      </c>
    </row>
    <row r="42" spans="1:59" ht="24.75" customHeight="1">
      <c r="A42" s="15">
        <v>151</v>
      </c>
      <c r="B42" s="15">
        <v>3114</v>
      </c>
      <c r="C42" s="16">
        <v>2</v>
      </c>
      <c r="D42" s="21" t="s">
        <v>41</v>
      </c>
      <c r="E42" s="53">
        <f t="shared" si="18"/>
        <v>2911.2000000000003</v>
      </c>
      <c r="F42" s="18">
        <v>2608.8</v>
      </c>
      <c r="G42" s="19">
        <v>294.4</v>
      </c>
      <c r="H42" s="19">
        <v>8</v>
      </c>
      <c r="I42" s="19">
        <v>0</v>
      </c>
      <c r="J42" s="19">
        <f t="shared" si="19"/>
        <v>2903.2000000000003</v>
      </c>
      <c r="K42" s="19">
        <f t="shared" si="20"/>
        <v>8</v>
      </c>
      <c r="L42" s="19">
        <v>990.2</v>
      </c>
      <c r="M42" s="19">
        <v>29.2</v>
      </c>
      <c r="N42" s="20">
        <v>46.5</v>
      </c>
      <c r="O42" s="57">
        <f t="shared" si="21"/>
        <v>3977.1000000000004</v>
      </c>
      <c r="P42" s="67">
        <v>11.19</v>
      </c>
      <c r="R42" s="137">
        <f t="shared" si="26"/>
        <v>21.62</v>
      </c>
      <c r="T42" s="18"/>
      <c r="U42" s="19"/>
      <c r="V42" s="19">
        <f t="shared" si="29"/>
        <v>-2.6</v>
      </c>
      <c r="W42" s="19"/>
      <c r="X42" s="19">
        <f t="shared" si="25"/>
        <v>2.6</v>
      </c>
      <c r="Y42" s="19"/>
      <c r="Z42" s="106">
        <v>-4</v>
      </c>
      <c r="AA42" s="97"/>
      <c r="AB42" s="97">
        <v>4</v>
      </c>
      <c r="AC42" s="112"/>
      <c r="AD42" s="19">
        <f t="shared" si="5"/>
        <v>-0.9</v>
      </c>
      <c r="AE42" s="19">
        <f t="shared" si="6"/>
        <v>0</v>
      </c>
      <c r="AF42" s="19"/>
      <c r="AG42" s="19"/>
      <c r="AH42" s="20">
        <f t="shared" si="24"/>
        <v>0.379</v>
      </c>
      <c r="AL42" s="53">
        <f t="shared" si="22"/>
        <v>2911.2</v>
      </c>
      <c r="AM42" s="18">
        <f t="shared" si="7"/>
        <v>2606.2</v>
      </c>
      <c r="AN42" s="19">
        <f t="shared" si="8"/>
        <v>294.4</v>
      </c>
      <c r="AO42" s="19">
        <f t="shared" si="27"/>
        <v>10.6</v>
      </c>
      <c r="AP42" s="19">
        <f t="shared" si="28"/>
        <v>0</v>
      </c>
      <c r="AQ42" s="19">
        <f t="shared" si="9"/>
        <v>2900.6</v>
      </c>
      <c r="AR42" s="19">
        <f t="shared" si="10"/>
        <v>10.6</v>
      </c>
      <c r="AS42" s="19">
        <f t="shared" si="11"/>
        <v>989.3000000000001</v>
      </c>
      <c r="AT42" s="19">
        <f t="shared" si="12"/>
        <v>29.2</v>
      </c>
      <c r="AU42" s="20">
        <f t="shared" si="13"/>
        <v>46.5</v>
      </c>
      <c r="AV42" s="57">
        <f t="shared" si="14"/>
        <v>3976.2</v>
      </c>
      <c r="AW42" s="67">
        <f t="shared" si="15"/>
        <v>11.568999999999999</v>
      </c>
      <c r="AY42" s="18">
        <v>101</v>
      </c>
      <c r="AZ42" s="19">
        <v>0</v>
      </c>
      <c r="BA42" s="19">
        <v>101</v>
      </c>
      <c r="BB42" s="19">
        <v>34.3</v>
      </c>
      <c r="BC42" s="19">
        <v>1</v>
      </c>
      <c r="BD42" s="128">
        <v>136.3</v>
      </c>
      <c r="BF42" s="19">
        <f t="shared" si="16"/>
        <v>1.4</v>
      </c>
      <c r="BG42" s="19">
        <f t="shared" si="17"/>
        <v>0</v>
      </c>
    </row>
    <row r="43" spans="1:59" ht="24.75" customHeight="1">
      <c r="A43" s="15">
        <v>152</v>
      </c>
      <c r="B43" s="15">
        <v>3114</v>
      </c>
      <c r="C43" s="16">
        <v>2</v>
      </c>
      <c r="D43" s="21" t="s">
        <v>42</v>
      </c>
      <c r="E43" s="53">
        <f t="shared" si="18"/>
        <v>6361.400000000001</v>
      </c>
      <c r="F43" s="18">
        <v>5680.6</v>
      </c>
      <c r="G43" s="19">
        <v>680.8</v>
      </c>
      <c r="H43" s="19">
        <v>0</v>
      </c>
      <c r="I43" s="19">
        <v>0</v>
      </c>
      <c r="J43" s="19">
        <f t="shared" si="19"/>
        <v>6361.400000000001</v>
      </c>
      <c r="K43" s="19">
        <f t="shared" si="20"/>
        <v>0</v>
      </c>
      <c r="L43" s="19">
        <v>2163.1</v>
      </c>
      <c r="M43" s="19">
        <v>63.7</v>
      </c>
      <c r="N43" s="20">
        <v>91.7</v>
      </c>
      <c r="O43" s="57">
        <f t="shared" si="21"/>
        <v>8679.900000000001</v>
      </c>
      <c r="P43" s="67">
        <v>22.53</v>
      </c>
      <c r="R43" s="137">
        <f t="shared" si="26"/>
        <v>23.529</v>
      </c>
      <c r="T43" s="18"/>
      <c r="U43" s="19"/>
      <c r="V43" s="19">
        <f t="shared" si="29"/>
        <v>0</v>
      </c>
      <c r="W43" s="19"/>
      <c r="X43" s="19">
        <f t="shared" si="25"/>
        <v>0</v>
      </c>
      <c r="Y43" s="19"/>
      <c r="Z43" s="106">
        <v>0</v>
      </c>
      <c r="AA43" s="97"/>
      <c r="AB43" s="97">
        <v>0</v>
      </c>
      <c r="AC43" s="112"/>
      <c r="AD43" s="19">
        <f t="shared" si="5"/>
        <v>0</v>
      </c>
      <c r="AE43" s="19">
        <f t="shared" si="6"/>
        <v>0</v>
      </c>
      <c r="AF43" s="19"/>
      <c r="AG43" s="19"/>
      <c r="AH43" s="20">
        <f t="shared" si="24"/>
        <v>0</v>
      </c>
      <c r="AL43" s="53">
        <f t="shared" si="22"/>
        <v>6361.400000000001</v>
      </c>
      <c r="AM43" s="18">
        <f t="shared" si="7"/>
        <v>5680.6</v>
      </c>
      <c r="AN43" s="19">
        <f t="shared" si="8"/>
        <v>680.8</v>
      </c>
      <c r="AO43" s="19">
        <f t="shared" si="27"/>
        <v>0</v>
      </c>
      <c r="AP43" s="19">
        <f t="shared" si="28"/>
        <v>0</v>
      </c>
      <c r="AQ43" s="19">
        <f t="shared" si="9"/>
        <v>6361.400000000001</v>
      </c>
      <c r="AR43" s="19">
        <f t="shared" si="10"/>
        <v>0</v>
      </c>
      <c r="AS43" s="19">
        <f t="shared" si="11"/>
        <v>2163.1</v>
      </c>
      <c r="AT43" s="19">
        <f t="shared" si="12"/>
        <v>63.7</v>
      </c>
      <c r="AU43" s="20">
        <f t="shared" si="13"/>
        <v>91.7</v>
      </c>
      <c r="AV43" s="57">
        <f t="shared" si="14"/>
        <v>8679.900000000001</v>
      </c>
      <c r="AW43" s="67">
        <f t="shared" si="15"/>
        <v>22.53</v>
      </c>
      <c r="AY43" s="18">
        <v>0</v>
      </c>
      <c r="AZ43" s="19">
        <v>0</v>
      </c>
      <c r="BA43" s="19">
        <v>0</v>
      </c>
      <c r="BB43" s="19">
        <v>0</v>
      </c>
      <c r="BC43" s="19">
        <v>0</v>
      </c>
      <c r="BD43" s="128">
        <v>0</v>
      </c>
      <c r="BF43" s="19">
        <f t="shared" si="16"/>
        <v>0</v>
      </c>
      <c r="BG43" s="19">
        <f t="shared" si="17"/>
        <v>0</v>
      </c>
    </row>
    <row r="44" spans="1:59" ht="24.75" customHeight="1">
      <c r="A44" s="15">
        <v>106</v>
      </c>
      <c r="B44" s="15">
        <v>3114</v>
      </c>
      <c r="C44" s="16">
        <v>2</v>
      </c>
      <c r="D44" s="21" t="s">
        <v>43</v>
      </c>
      <c r="E44" s="53">
        <f t="shared" si="18"/>
        <v>2062.6</v>
      </c>
      <c r="F44" s="18">
        <v>1845.2</v>
      </c>
      <c r="G44" s="19">
        <v>217.4</v>
      </c>
      <c r="H44" s="19">
        <v>0</v>
      </c>
      <c r="I44" s="19">
        <v>0</v>
      </c>
      <c r="J44" s="19">
        <f t="shared" si="19"/>
        <v>2062.6</v>
      </c>
      <c r="K44" s="19">
        <f t="shared" si="20"/>
        <v>0</v>
      </c>
      <c r="L44" s="19">
        <v>701.6</v>
      </c>
      <c r="M44" s="19">
        <v>20.7</v>
      </c>
      <c r="N44" s="20">
        <v>29.8</v>
      </c>
      <c r="O44" s="57">
        <f t="shared" si="21"/>
        <v>2814.7</v>
      </c>
      <c r="P44" s="67">
        <v>5.32</v>
      </c>
      <c r="R44" s="137">
        <f t="shared" si="26"/>
        <v>32.309</v>
      </c>
      <c r="T44" s="18"/>
      <c r="U44" s="19"/>
      <c r="V44" s="19">
        <f t="shared" si="29"/>
        <v>0</v>
      </c>
      <c r="W44" s="19"/>
      <c r="X44" s="19">
        <f t="shared" si="25"/>
        <v>0</v>
      </c>
      <c r="Y44" s="19"/>
      <c r="Z44" s="106">
        <v>0</v>
      </c>
      <c r="AA44" s="97"/>
      <c r="AB44" s="97">
        <v>0</v>
      </c>
      <c r="AC44" s="112"/>
      <c r="AD44" s="19">
        <f t="shared" si="5"/>
        <v>0</v>
      </c>
      <c r="AE44" s="19">
        <f t="shared" si="6"/>
        <v>0</v>
      </c>
      <c r="AF44" s="19"/>
      <c r="AG44" s="19"/>
      <c r="AH44" s="20">
        <f t="shared" si="24"/>
        <v>0</v>
      </c>
      <c r="AL44" s="53">
        <f t="shared" si="22"/>
        <v>2062.6</v>
      </c>
      <c r="AM44" s="18">
        <f t="shared" si="7"/>
        <v>1845.2</v>
      </c>
      <c r="AN44" s="19">
        <f t="shared" si="8"/>
        <v>217.4</v>
      </c>
      <c r="AO44" s="19">
        <f t="shared" si="27"/>
        <v>0</v>
      </c>
      <c r="AP44" s="19">
        <f t="shared" si="28"/>
        <v>0</v>
      </c>
      <c r="AQ44" s="19">
        <f t="shared" si="9"/>
        <v>2062.6</v>
      </c>
      <c r="AR44" s="19">
        <f t="shared" si="10"/>
        <v>0</v>
      </c>
      <c r="AS44" s="19">
        <f t="shared" si="11"/>
        <v>701.6</v>
      </c>
      <c r="AT44" s="19">
        <f t="shared" si="12"/>
        <v>20.7</v>
      </c>
      <c r="AU44" s="20">
        <f t="shared" si="13"/>
        <v>29.8</v>
      </c>
      <c r="AV44" s="57">
        <f t="shared" si="14"/>
        <v>2814.7</v>
      </c>
      <c r="AW44" s="67">
        <f t="shared" si="15"/>
        <v>5.32</v>
      </c>
      <c r="AY44" s="18">
        <v>0</v>
      </c>
      <c r="AZ44" s="19">
        <v>0</v>
      </c>
      <c r="BA44" s="19">
        <v>0</v>
      </c>
      <c r="BB44" s="19">
        <v>0</v>
      </c>
      <c r="BC44" s="19">
        <v>0</v>
      </c>
      <c r="BD44" s="128">
        <v>0</v>
      </c>
      <c r="BF44" s="19">
        <f t="shared" si="16"/>
        <v>0</v>
      </c>
      <c r="BG44" s="19">
        <f t="shared" si="17"/>
        <v>0</v>
      </c>
    </row>
    <row r="45" spans="1:59" ht="24.75" customHeight="1">
      <c r="A45" s="15">
        <v>38</v>
      </c>
      <c r="B45" s="15">
        <v>3121</v>
      </c>
      <c r="C45" s="16">
        <v>3</v>
      </c>
      <c r="D45" s="21" t="s">
        <v>44</v>
      </c>
      <c r="E45" s="53">
        <f t="shared" si="18"/>
        <v>9486.6</v>
      </c>
      <c r="F45" s="18">
        <v>8393.1</v>
      </c>
      <c r="G45" s="19">
        <v>1003.1</v>
      </c>
      <c r="H45" s="19">
        <v>60.4</v>
      </c>
      <c r="I45" s="19">
        <v>30</v>
      </c>
      <c r="J45" s="19">
        <f t="shared" si="19"/>
        <v>9396.2</v>
      </c>
      <c r="K45" s="19">
        <f t="shared" si="20"/>
        <v>90.4</v>
      </c>
      <c r="L45" s="19">
        <v>3225.6</v>
      </c>
      <c r="M45" s="19">
        <v>93.9</v>
      </c>
      <c r="N45" s="20">
        <v>169.4</v>
      </c>
      <c r="O45" s="57">
        <f t="shared" si="21"/>
        <v>12975.5</v>
      </c>
      <c r="P45" s="67">
        <v>30.77</v>
      </c>
      <c r="R45" s="137">
        <f t="shared" si="26"/>
        <v>25.447</v>
      </c>
      <c r="T45" s="18"/>
      <c r="U45" s="19"/>
      <c r="V45" s="19">
        <f t="shared" si="29"/>
        <v>-16.1</v>
      </c>
      <c r="W45" s="19"/>
      <c r="X45" s="19">
        <f t="shared" si="25"/>
        <v>16.1</v>
      </c>
      <c r="Y45" s="19"/>
      <c r="Z45" s="106">
        <v>-25</v>
      </c>
      <c r="AA45" s="97"/>
      <c r="AB45" s="97">
        <v>25</v>
      </c>
      <c r="AC45" s="112"/>
      <c r="AD45" s="19">
        <f t="shared" si="5"/>
        <v>-5.5</v>
      </c>
      <c r="AE45" s="19">
        <f t="shared" si="6"/>
        <v>-0.2</v>
      </c>
      <c r="AF45" s="19"/>
      <c r="AG45" s="19"/>
      <c r="AH45" s="20">
        <f t="shared" si="24"/>
        <v>-0.053</v>
      </c>
      <c r="AL45" s="53">
        <f t="shared" si="22"/>
        <v>9486.6</v>
      </c>
      <c r="AM45" s="18">
        <f t="shared" si="7"/>
        <v>8377</v>
      </c>
      <c r="AN45" s="19">
        <f t="shared" si="8"/>
        <v>1003.1</v>
      </c>
      <c r="AO45" s="19">
        <f t="shared" si="27"/>
        <v>76.5</v>
      </c>
      <c r="AP45" s="19">
        <f t="shared" si="28"/>
        <v>30</v>
      </c>
      <c r="AQ45" s="19">
        <f t="shared" si="9"/>
        <v>9380.1</v>
      </c>
      <c r="AR45" s="19">
        <f t="shared" si="10"/>
        <v>106.5</v>
      </c>
      <c r="AS45" s="19">
        <f t="shared" si="11"/>
        <v>3220.1</v>
      </c>
      <c r="AT45" s="19">
        <f t="shared" si="12"/>
        <v>93.7</v>
      </c>
      <c r="AU45" s="20">
        <f t="shared" si="13"/>
        <v>169.4</v>
      </c>
      <c r="AV45" s="57">
        <f t="shared" si="14"/>
        <v>12969.800000000001</v>
      </c>
      <c r="AW45" s="67">
        <f t="shared" si="15"/>
        <v>30.717</v>
      </c>
      <c r="AY45" s="18">
        <v>0</v>
      </c>
      <c r="AZ45" s="19">
        <v>0</v>
      </c>
      <c r="BA45" s="19">
        <v>0</v>
      </c>
      <c r="BB45" s="19">
        <v>0</v>
      </c>
      <c r="BC45" s="19">
        <v>0</v>
      </c>
      <c r="BD45" s="128">
        <v>0</v>
      </c>
      <c r="BF45" s="19">
        <f t="shared" si="16"/>
        <v>8.899999999999999</v>
      </c>
      <c r="BG45" s="19">
        <f t="shared" si="17"/>
        <v>0</v>
      </c>
    </row>
    <row r="46" spans="1:59" ht="24.75" customHeight="1">
      <c r="A46" s="15">
        <v>39</v>
      </c>
      <c r="B46" s="15">
        <v>3121</v>
      </c>
      <c r="C46" s="16">
        <v>3</v>
      </c>
      <c r="D46" s="23" t="s">
        <v>45</v>
      </c>
      <c r="E46" s="53">
        <f t="shared" si="18"/>
        <v>12330.099999999999</v>
      </c>
      <c r="F46" s="18">
        <v>10910.4</v>
      </c>
      <c r="G46" s="19">
        <v>1273.9</v>
      </c>
      <c r="H46" s="19">
        <v>83.8</v>
      </c>
      <c r="I46" s="19">
        <v>62</v>
      </c>
      <c r="J46" s="19">
        <f t="shared" si="19"/>
        <v>12184.3</v>
      </c>
      <c r="K46" s="19">
        <f t="shared" si="20"/>
        <v>145.8</v>
      </c>
      <c r="L46" s="19">
        <v>4192.2</v>
      </c>
      <c r="M46" s="19">
        <v>121.9</v>
      </c>
      <c r="N46" s="20">
        <v>218.5</v>
      </c>
      <c r="O46" s="57">
        <f t="shared" si="21"/>
        <v>16862.7</v>
      </c>
      <c r="P46" s="67">
        <v>41.85</v>
      </c>
      <c r="R46" s="137">
        <f t="shared" si="26"/>
        <v>24.262</v>
      </c>
      <c r="T46" s="18"/>
      <c r="U46" s="19"/>
      <c r="V46" s="19">
        <f t="shared" si="29"/>
        <v>-26.6</v>
      </c>
      <c r="W46" s="19"/>
      <c r="X46" s="19">
        <f t="shared" si="25"/>
        <v>26.6</v>
      </c>
      <c r="Y46" s="19"/>
      <c r="Z46" s="106">
        <v>-41.2</v>
      </c>
      <c r="AA46" s="97"/>
      <c r="AB46" s="97">
        <v>41.2</v>
      </c>
      <c r="AC46" s="112"/>
      <c r="AD46" s="19">
        <f t="shared" si="5"/>
        <v>-9</v>
      </c>
      <c r="AE46" s="19">
        <f t="shared" si="6"/>
        <v>-0.3</v>
      </c>
      <c r="AF46" s="19"/>
      <c r="AG46" s="19"/>
      <c r="AH46" s="20">
        <f t="shared" si="24"/>
        <v>-0.091</v>
      </c>
      <c r="AL46" s="53">
        <f t="shared" si="22"/>
        <v>12330.099999999999</v>
      </c>
      <c r="AM46" s="18">
        <f t="shared" si="7"/>
        <v>10883.8</v>
      </c>
      <c r="AN46" s="19">
        <f t="shared" si="8"/>
        <v>1273.9</v>
      </c>
      <c r="AO46" s="19">
        <f t="shared" si="27"/>
        <v>110.4</v>
      </c>
      <c r="AP46" s="19">
        <f t="shared" si="28"/>
        <v>62</v>
      </c>
      <c r="AQ46" s="19">
        <f t="shared" si="9"/>
        <v>12157.699999999999</v>
      </c>
      <c r="AR46" s="19">
        <f t="shared" si="10"/>
        <v>172.4</v>
      </c>
      <c r="AS46" s="19">
        <f t="shared" si="11"/>
        <v>4183.2</v>
      </c>
      <c r="AT46" s="19">
        <f t="shared" si="12"/>
        <v>121.60000000000001</v>
      </c>
      <c r="AU46" s="20">
        <f t="shared" si="13"/>
        <v>218.5</v>
      </c>
      <c r="AV46" s="57">
        <f t="shared" si="14"/>
        <v>16853.399999999998</v>
      </c>
      <c r="AW46" s="67">
        <f t="shared" si="15"/>
        <v>41.759</v>
      </c>
      <c r="AY46" s="18">
        <v>0</v>
      </c>
      <c r="AZ46" s="19">
        <v>0</v>
      </c>
      <c r="BA46" s="19">
        <v>0</v>
      </c>
      <c r="BB46" s="19">
        <v>0</v>
      </c>
      <c r="BC46" s="19">
        <v>0</v>
      </c>
      <c r="BD46" s="128">
        <v>0</v>
      </c>
      <c r="BF46" s="19">
        <f t="shared" si="16"/>
        <v>14.600000000000001</v>
      </c>
      <c r="BG46" s="19">
        <f t="shared" si="17"/>
        <v>0</v>
      </c>
    </row>
    <row r="47" spans="1:59" ht="24.75" customHeight="1">
      <c r="A47" s="15">
        <v>40</v>
      </c>
      <c r="B47" s="15">
        <v>3121</v>
      </c>
      <c r="C47" s="16">
        <v>3</v>
      </c>
      <c r="D47" s="23" t="s">
        <v>46</v>
      </c>
      <c r="E47" s="53">
        <f t="shared" si="18"/>
        <v>18453.7</v>
      </c>
      <c r="F47" s="18">
        <v>16363.2</v>
      </c>
      <c r="G47" s="19">
        <v>1980.1</v>
      </c>
      <c r="H47" s="19">
        <v>80.4</v>
      </c>
      <c r="I47" s="19">
        <v>30</v>
      </c>
      <c r="J47" s="19">
        <f t="shared" si="19"/>
        <v>18343.3</v>
      </c>
      <c r="K47" s="19">
        <f t="shared" si="20"/>
        <v>110.4</v>
      </c>
      <c r="L47" s="19">
        <v>6274.2</v>
      </c>
      <c r="M47" s="19">
        <v>183.4</v>
      </c>
      <c r="N47" s="20">
        <v>329.6</v>
      </c>
      <c r="O47" s="57">
        <f t="shared" si="21"/>
        <v>25240.9</v>
      </c>
      <c r="P47" s="67">
        <v>60.34</v>
      </c>
      <c r="R47" s="137">
        <f t="shared" si="26"/>
        <v>25.333</v>
      </c>
      <c r="T47" s="18"/>
      <c r="U47" s="19"/>
      <c r="V47" s="19">
        <f t="shared" si="29"/>
        <v>-25.6</v>
      </c>
      <c r="W47" s="19"/>
      <c r="X47" s="19">
        <f t="shared" si="25"/>
        <v>25.6</v>
      </c>
      <c r="Y47" s="19"/>
      <c r="Z47" s="106">
        <v>-39.6</v>
      </c>
      <c r="AA47" s="97"/>
      <c r="AB47" s="97">
        <v>39.6</v>
      </c>
      <c r="AC47" s="112"/>
      <c r="AD47" s="19">
        <f t="shared" si="5"/>
        <v>-8.7</v>
      </c>
      <c r="AE47" s="19">
        <f t="shared" si="6"/>
        <v>-0.3</v>
      </c>
      <c r="AF47" s="19"/>
      <c r="AG47" s="19"/>
      <c r="AH47" s="20">
        <f aca="true" t="shared" si="30" ref="AH47:AH78">ROUND((AM47+AN47-F47-G47+AY47+AZ47)/(12*R47),3)</f>
        <v>-0.084</v>
      </c>
      <c r="AL47" s="53">
        <f t="shared" si="22"/>
        <v>18453.7</v>
      </c>
      <c r="AM47" s="18">
        <f t="shared" si="7"/>
        <v>16337.6</v>
      </c>
      <c r="AN47" s="19">
        <f t="shared" si="8"/>
        <v>1980.1</v>
      </c>
      <c r="AO47" s="19">
        <f t="shared" si="27"/>
        <v>106</v>
      </c>
      <c r="AP47" s="19">
        <f t="shared" si="28"/>
        <v>30</v>
      </c>
      <c r="AQ47" s="19">
        <f t="shared" si="9"/>
        <v>18317.7</v>
      </c>
      <c r="AR47" s="19">
        <f t="shared" si="10"/>
        <v>136</v>
      </c>
      <c r="AS47" s="19">
        <f t="shared" si="11"/>
        <v>6265.5</v>
      </c>
      <c r="AT47" s="19">
        <f t="shared" si="12"/>
        <v>183.1</v>
      </c>
      <c r="AU47" s="20">
        <f t="shared" si="13"/>
        <v>329.6</v>
      </c>
      <c r="AV47" s="57">
        <f t="shared" si="14"/>
        <v>25231.899999999998</v>
      </c>
      <c r="AW47" s="67">
        <f t="shared" si="15"/>
        <v>60.256</v>
      </c>
      <c r="AY47" s="18">
        <v>0</v>
      </c>
      <c r="AZ47" s="19">
        <v>0</v>
      </c>
      <c r="BA47" s="19">
        <v>0</v>
      </c>
      <c r="BB47" s="19">
        <v>0</v>
      </c>
      <c r="BC47" s="19">
        <v>0</v>
      </c>
      <c r="BD47" s="128">
        <v>0</v>
      </c>
      <c r="BF47" s="19">
        <f t="shared" si="16"/>
        <v>14</v>
      </c>
      <c r="BG47" s="19">
        <f t="shared" si="17"/>
        <v>0</v>
      </c>
    </row>
    <row r="48" spans="1:59" ht="24.75" customHeight="1">
      <c r="A48" s="15">
        <v>41</v>
      </c>
      <c r="B48" s="15">
        <v>3122</v>
      </c>
      <c r="C48" s="16">
        <v>3</v>
      </c>
      <c r="D48" s="23" t="s">
        <v>47</v>
      </c>
      <c r="E48" s="53">
        <f t="shared" si="18"/>
        <v>10097.400000000001</v>
      </c>
      <c r="F48" s="18">
        <v>8666.5</v>
      </c>
      <c r="G48" s="19">
        <v>1250.2</v>
      </c>
      <c r="H48" s="19">
        <v>140.7</v>
      </c>
      <c r="I48" s="19">
        <v>40</v>
      </c>
      <c r="J48" s="19">
        <f t="shared" si="19"/>
        <v>9916.7</v>
      </c>
      <c r="K48" s="19">
        <f t="shared" si="20"/>
        <v>180.7</v>
      </c>
      <c r="L48" s="19">
        <v>3433.1</v>
      </c>
      <c r="M48" s="19">
        <v>99.2</v>
      </c>
      <c r="N48" s="20">
        <v>167.7</v>
      </c>
      <c r="O48" s="57">
        <f t="shared" si="21"/>
        <v>13797.400000000003</v>
      </c>
      <c r="P48" s="67">
        <v>34.07</v>
      </c>
      <c r="R48" s="137">
        <f t="shared" si="26"/>
        <v>24.256</v>
      </c>
      <c r="T48" s="18"/>
      <c r="U48" s="19">
        <v>20</v>
      </c>
      <c r="V48" s="19">
        <f t="shared" si="29"/>
        <v>-44.8</v>
      </c>
      <c r="W48" s="19"/>
      <c r="X48" s="19">
        <f t="shared" si="25"/>
        <v>44.8</v>
      </c>
      <c r="Y48" s="19"/>
      <c r="Z48" s="106">
        <v>-69.3</v>
      </c>
      <c r="AA48" s="97"/>
      <c r="AB48" s="97">
        <v>69.3</v>
      </c>
      <c r="AC48" s="112"/>
      <c r="AD48" s="19">
        <f t="shared" si="5"/>
        <v>-8.4</v>
      </c>
      <c r="AE48" s="19">
        <f t="shared" si="6"/>
        <v>-0.2</v>
      </c>
      <c r="AF48" s="19"/>
      <c r="AG48" s="19"/>
      <c r="AH48" s="20">
        <f t="shared" si="30"/>
        <v>0.43</v>
      </c>
      <c r="AL48" s="53">
        <f t="shared" si="22"/>
        <v>10117.400000000001</v>
      </c>
      <c r="AM48" s="18">
        <f t="shared" si="7"/>
        <v>8621.7</v>
      </c>
      <c r="AN48" s="19">
        <f t="shared" si="8"/>
        <v>1270.2</v>
      </c>
      <c r="AO48" s="19">
        <f t="shared" si="27"/>
        <v>185.5</v>
      </c>
      <c r="AP48" s="19">
        <f t="shared" si="28"/>
        <v>40</v>
      </c>
      <c r="AQ48" s="19">
        <f t="shared" si="9"/>
        <v>9891.900000000001</v>
      </c>
      <c r="AR48" s="19">
        <f t="shared" si="10"/>
        <v>225.5</v>
      </c>
      <c r="AS48" s="19">
        <f t="shared" si="11"/>
        <v>3424.7</v>
      </c>
      <c r="AT48" s="19">
        <f t="shared" si="12"/>
        <v>99</v>
      </c>
      <c r="AU48" s="20">
        <f t="shared" si="13"/>
        <v>167.7</v>
      </c>
      <c r="AV48" s="57">
        <f t="shared" si="14"/>
        <v>13808.800000000003</v>
      </c>
      <c r="AW48" s="67">
        <f t="shared" si="15"/>
        <v>34.5</v>
      </c>
      <c r="AY48" s="18">
        <v>150</v>
      </c>
      <c r="AZ48" s="19">
        <v>0</v>
      </c>
      <c r="BA48" s="19">
        <v>150</v>
      </c>
      <c r="BB48" s="19">
        <v>51</v>
      </c>
      <c r="BC48" s="19">
        <v>1.5</v>
      </c>
      <c r="BD48" s="128">
        <v>202.5</v>
      </c>
      <c r="BF48" s="19">
        <f t="shared" si="16"/>
        <v>24.5</v>
      </c>
      <c r="BG48" s="19">
        <f t="shared" si="17"/>
        <v>0</v>
      </c>
    </row>
    <row r="49" spans="1:59" ht="24.75" customHeight="1">
      <c r="A49" s="15">
        <v>43</v>
      </c>
      <c r="B49" s="15">
        <v>3122</v>
      </c>
      <c r="C49" s="16">
        <v>3</v>
      </c>
      <c r="D49" s="21" t="s">
        <v>48</v>
      </c>
      <c r="E49" s="53">
        <f t="shared" si="18"/>
        <v>7643.5</v>
      </c>
      <c r="F49" s="18">
        <v>6539.1</v>
      </c>
      <c r="G49" s="19">
        <v>1051.5</v>
      </c>
      <c r="H49" s="19">
        <v>46.9</v>
      </c>
      <c r="I49" s="19">
        <v>6</v>
      </c>
      <c r="J49" s="19">
        <f t="shared" si="19"/>
        <v>7590.6</v>
      </c>
      <c r="K49" s="19">
        <f t="shared" si="20"/>
        <v>52.9</v>
      </c>
      <c r="L49" s="19">
        <v>2598.9</v>
      </c>
      <c r="M49" s="19">
        <v>75.7</v>
      </c>
      <c r="N49" s="20">
        <v>124.3</v>
      </c>
      <c r="O49" s="57">
        <f t="shared" si="21"/>
        <v>10442.4</v>
      </c>
      <c r="P49" s="67">
        <v>29.26</v>
      </c>
      <c r="R49" s="137">
        <f t="shared" si="26"/>
        <v>21.618</v>
      </c>
      <c r="T49" s="18"/>
      <c r="U49" s="19">
        <v>130</v>
      </c>
      <c r="V49" s="19">
        <f t="shared" si="29"/>
        <v>-14.9</v>
      </c>
      <c r="W49" s="19"/>
      <c r="X49" s="19">
        <f t="shared" si="25"/>
        <v>14.9</v>
      </c>
      <c r="Y49" s="19"/>
      <c r="Z49" s="106">
        <v>-23.1</v>
      </c>
      <c r="AA49" s="97"/>
      <c r="AB49" s="97">
        <v>23.1</v>
      </c>
      <c r="AC49" s="112"/>
      <c r="AD49" s="19">
        <f t="shared" si="5"/>
        <v>39.1</v>
      </c>
      <c r="AE49" s="19">
        <f t="shared" si="6"/>
        <v>1.2</v>
      </c>
      <c r="AF49" s="19"/>
      <c r="AG49" s="19"/>
      <c r="AH49" s="20">
        <f t="shared" si="30"/>
        <v>1.446</v>
      </c>
      <c r="AL49" s="53">
        <f t="shared" si="22"/>
        <v>7773.5</v>
      </c>
      <c r="AM49" s="18">
        <f t="shared" si="7"/>
        <v>6524.2</v>
      </c>
      <c r="AN49" s="19">
        <f t="shared" si="8"/>
        <v>1181.5</v>
      </c>
      <c r="AO49" s="19">
        <f t="shared" si="27"/>
        <v>61.8</v>
      </c>
      <c r="AP49" s="19">
        <f t="shared" si="28"/>
        <v>6</v>
      </c>
      <c r="AQ49" s="19">
        <f t="shared" si="9"/>
        <v>7705.7</v>
      </c>
      <c r="AR49" s="19">
        <f t="shared" si="10"/>
        <v>67.8</v>
      </c>
      <c r="AS49" s="19">
        <f t="shared" si="11"/>
        <v>2638</v>
      </c>
      <c r="AT49" s="19">
        <f t="shared" si="12"/>
        <v>76.9</v>
      </c>
      <c r="AU49" s="20">
        <f t="shared" si="13"/>
        <v>124.3</v>
      </c>
      <c r="AV49" s="57">
        <f t="shared" si="14"/>
        <v>10612.699999999999</v>
      </c>
      <c r="AW49" s="67">
        <f t="shared" si="15"/>
        <v>30.706000000000003</v>
      </c>
      <c r="AY49" s="18">
        <v>260</v>
      </c>
      <c r="AZ49" s="19">
        <v>0</v>
      </c>
      <c r="BA49" s="19">
        <v>260</v>
      </c>
      <c r="BB49" s="19">
        <v>88.4</v>
      </c>
      <c r="BC49" s="19">
        <v>2.6</v>
      </c>
      <c r="BD49" s="128">
        <v>351</v>
      </c>
      <c r="BF49" s="19">
        <f t="shared" si="16"/>
        <v>8.200000000000001</v>
      </c>
      <c r="BG49" s="19">
        <f t="shared" si="17"/>
        <v>0</v>
      </c>
    </row>
    <row r="50" spans="1:59" ht="24.75" customHeight="1">
      <c r="A50" s="15">
        <v>44</v>
      </c>
      <c r="B50" s="15">
        <v>3123</v>
      </c>
      <c r="C50" s="16">
        <v>3</v>
      </c>
      <c r="D50" s="21" t="s">
        <v>49</v>
      </c>
      <c r="E50" s="53">
        <f t="shared" si="18"/>
        <v>15614.500000000002</v>
      </c>
      <c r="F50" s="18">
        <v>12336.6</v>
      </c>
      <c r="G50" s="19">
        <v>3227.8</v>
      </c>
      <c r="H50" s="19">
        <v>20.1</v>
      </c>
      <c r="I50" s="19">
        <v>30</v>
      </c>
      <c r="J50" s="19">
        <f t="shared" si="19"/>
        <v>15564.400000000001</v>
      </c>
      <c r="K50" s="19">
        <f t="shared" si="20"/>
        <v>50.1</v>
      </c>
      <c r="L50" s="19">
        <v>5309.5</v>
      </c>
      <c r="M50" s="19">
        <v>155.9</v>
      </c>
      <c r="N50" s="20">
        <v>207.3</v>
      </c>
      <c r="O50" s="57">
        <f t="shared" si="21"/>
        <v>21287.2</v>
      </c>
      <c r="P50" s="67">
        <v>56.97</v>
      </c>
      <c r="R50" s="137">
        <f t="shared" si="26"/>
        <v>22.767</v>
      </c>
      <c r="T50" s="18">
        <v>200</v>
      </c>
      <c r="U50" s="19">
        <v>-200</v>
      </c>
      <c r="V50" s="19">
        <f t="shared" si="29"/>
        <v>-6.4</v>
      </c>
      <c r="W50" s="19"/>
      <c r="X50" s="19">
        <f t="shared" si="25"/>
        <v>6.4</v>
      </c>
      <c r="Y50" s="19"/>
      <c r="Z50" s="106">
        <v>-9.9</v>
      </c>
      <c r="AA50" s="97"/>
      <c r="AB50" s="97">
        <v>9.9</v>
      </c>
      <c r="AC50" s="112"/>
      <c r="AD50" s="19">
        <f t="shared" si="5"/>
        <v>-2.2</v>
      </c>
      <c r="AE50" s="19">
        <f t="shared" si="6"/>
        <v>-0.1</v>
      </c>
      <c r="AF50" s="19"/>
      <c r="AG50" s="19"/>
      <c r="AH50" s="20">
        <f t="shared" si="30"/>
        <v>-0.023</v>
      </c>
      <c r="AL50" s="53">
        <f t="shared" si="22"/>
        <v>15614.5</v>
      </c>
      <c r="AM50" s="18">
        <f t="shared" si="7"/>
        <v>12530.2</v>
      </c>
      <c r="AN50" s="19">
        <f t="shared" si="8"/>
        <v>3027.8</v>
      </c>
      <c r="AO50" s="19">
        <f t="shared" si="27"/>
        <v>26.5</v>
      </c>
      <c r="AP50" s="19">
        <f t="shared" si="28"/>
        <v>30</v>
      </c>
      <c r="AQ50" s="19">
        <f t="shared" si="9"/>
        <v>15558</v>
      </c>
      <c r="AR50" s="19">
        <f t="shared" si="10"/>
        <v>56.5</v>
      </c>
      <c r="AS50" s="19">
        <f t="shared" si="11"/>
        <v>5307.3</v>
      </c>
      <c r="AT50" s="19">
        <f t="shared" si="12"/>
        <v>155.8</v>
      </c>
      <c r="AU50" s="20">
        <f t="shared" si="13"/>
        <v>207.3</v>
      </c>
      <c r="AV50" s="57">
        <f t="shared" si="14"/>
        <v>21284.899999999998</v>
      </c>
      <c r="AW50" s="67">
        <f t="shared" si="15"/>
        <v>56.946999999999996</v>
      </c>
      <c r="AY50" s="18">
        <v>0</v>
      </c>
      <c r="AZ50" s="19">
        <v>0</v>
      </c>
      <c r="BA50" s="19">
        <v>0</v>
      </c>
      <c r="BB50" s="19">
        <v>0</v>
      </c>
      <c r="BC50" s="19">
        <v>0</v>
      </c>
      <c r="BD50" s="128">
        <v>0</v>
      </c>
      <c r="BF50" s="19">
        <f t="shared" si="16"/>
        <v>3.5</v>
      </c>
      <c r="BG50" s="19">
        <f t="shared" si="17"/>
        <v>0</v>
      </c>
    </row>
    <row r="51" spans="1:59" ht="24.75" customHeight="1">
      <c r="A51" s="15">
        <v>147</v>
      </c>
      <c r="B51" s="15">
        <v>3123</v>
      </c>
      <c r="C51" s="16">
        <v>3</v>
      </c>
      <c r="D51" s="21" t="s">
        <v>50</v>
      </c>
      <c r="E51" s="53">
        <f t="shared" si="18"/>
        <v>12844.2</v>
      </c>
      <c r="F51" s="18">
        <v>10106</v>
      </c>
      <c r="G51" s="19">
        <v>2470.6</v>
      </c>
      <c r="H51" s="19">
        <v>191.6</v>
      </c>
      <c r="I51" s="19">
        <v>76</v>
      </c>
      <c r="J51" s="19">
        <f t="shared" si="19"/>
        <v>12576.6</v>
      </c>
      <c r="K51" s="19">
        <f t="shared" si="20"/>
        <v>267.6</v>
      </c>
      <c r="L51" s="19">
        <v>4367.4</v>
      </c>
      <c r="M51" s="19">
        <v>125.5</v>
      </c>
      <c r="N51" s="20">
        <v>175.2</v>
      </c>
      <c r="O51" s="57">
        <f t="shared" si="21"/>
        <v>17512.3</v>
      </c>
      <c r="P51" s="67">
        <v>50.64</v>
      </c>
      <c r="R51" s="137">
        <f t="shared" si="26"/>
        <v>20.696</v>
      </c>
      <c r="T51" s="18"/>
      <c r="U51" s="19"/>
      <c r="V51" s="19">
        <f t="shared" si="29"/>
        <v>-61</v>
      </c>
      <c r="W51" s="19"/>
      <c r="X51" s="19">
        <f t="shared" si="25"/>
        <v>61</v>
      </c>
      <c r="Y51" s="19"/>
      <c r="Z51" s="106">
        <v>-94.4</v>
      </c>
      <c r="AA51" s="97"/>
      <c r="AB51" s="97">
        <v>94.4</v>
      </c>
      <c r="AC51" s="112"/>
      <c r="AD51" s="19">
        <f t="shared" si="5"/>
        <v>-20.7</v>
      </c>
      <c r="AE51" s="19">
        <f t="shared" si="6"/>
        <v>-0.6</v>
      </c>
      <c r="AF51" s="19"/>
      <c r="AG51" s="19"/>
      <c r="AH51" s="20">
        <f t="shared" si="30"/>
        <v>-0.246</v>
      </c>
      <c r="AL51" s="53">
        <f t="shared" si="22"/>
        <v>12844.2</v>
      </c>
      <c r="AM51" s="18">
        <f t="shared" si="7"/>
        <v>10045</v>
      </c>
      <c r="AN51" s="19">
        <f t="shared" si="8"/>
        <v>2470.6</v>
      </c>
      <c r="AO51" s="19">
        <f t="shared" si="27"/>
        <v>252.6</v>
      </c>
      <c r="AP51" s="19">
        <f t="shared" si="28"/>
        <v>76</v>
      </c>
      <c r="AQ51" s="19">
        <f t="shared" si="9"/>
        <v>12515.6</v>
      </c>
      <c r="AR51" s="19">
        <f t="shared" si="10"/>
        <v>328.6</v>
      </c>
      <c r="AS51" s="19">
        <f t="shared" si="11"/>
        <v>4346.7</v>
      </c>
      <c r="AT51" s="19">
        <f t="shared" si="12"/>
        <v>124.9</v>
      </c>
      <c r="AU51" s="20">
        <f t="shared" si="13"/>
        <v>175.2</v>
      </c>
      <c r="AV51" s="57">
        <f t="shared" si="14"/>
        <v>17491.000000000004</v>
      </c>
      <c r="AW51" s="67">
        <f t="shared" si="15"/>
        <v>50.394</v>
      </c>
      <c r="AY51" s="18">
        <v>0</v>
      </c>
      <c r="AZ51" s="19">
        <v>0</v>
      </c>
      <c r="BA51" s="19">
        <v>0</v>
      </c>
      <c r="BB51" s="19">
        <v>0</v>
      </c>
      <c r="BC51" s="19">
        <v>0</v>
      </c>
      <c r="BD51" s="128">
        <v>0</v>
      </c>
      <c r="BF51" s="19">
        <f t="shared" si="16"/>
        <v>33.400000000000006</v>
      </c>
      <c r="BG51" s="19">
        <f t="shared" si="17"/>
        <v>0</v>
      </c>
    </row>
    <row r="52" spans="1:59" ht="24.75" customHeight="1">
      <c r="A52" s="15">
        <v>55</v>
      </c>
      <c r="B52" s="15">
        <v>3123</v>
      </c>
      <c r="C52" s="16">
        <v>3</v>
      </c>
      <c r="D52" s="21" t="s">
        <v>102</v>
      </c>
      <c r="E52" s="53">
        <f t="shared" si="18"/>
        <v>6997.5</v>
      </c>
      <c r="F52" s="18">
        <v>5612.3</v>
      </c>
      <c r="G52" s="19">
        <v>1380.2</v>
      </c>
      <c r="H52" s="19"/>
      <c r="I52" s="19">
        <v>5</v>
      </c>
      <c r="J52" s="19">
        <f t="shared" si="19"/>
        <v>6992.5</v>
      </c>
      <c r="K52" s="19">
        <f t="shared" si="20"/>
        <v>5</v>
      </c>
      <c r="L52" s="19">
        <v>2379</v>
      </c>
      <c r="M52" s="19">
        <v>70</v>
      </c>
      <c r="N52" s="20">
        <v>102.7</v>
      </c>
      <c r="O52" s="57">
        <f t="shared" si="21"/>
        <v>9549.2</v>
      </c>
      <c r="P52" s="67">
        <v>30.84</v>
      </c>
      <c r="R52" s="137">
        <f t="shared" si="26"/>
        <v>18.895</v>
      </c>
      <c r="T52" s="18"/>
      <c r="U52" s="19">
        <v>266</v>
      </c>
      <c r="V52" s="19">
        <f t="shared" si="29"/>
        <v>0</v>
      </c>
      <c r="W52" s="19"/>
      <c r="X52" s="19">
        <f t="shared" si="25"/>
        <v>0</v>
      </c>
      <c r="Y52" s="19"/>
      <c r="Z52" s="106">
        <v>0</v>
      </c>
      <c r="AA52" s="97"/>
      <c r="AB52" s="97">
        <v>0</v>
      </c>
      <c r="AC52" s="112"/>
      <c r="AD52" s="19">
        <f t="shared" si="5"/>
        <v>90.4</v>
      </c>
      <c r="AE52" s="19">
        <f t="shared" si="6"/>
        <v>2.7</v>
      </c>
      <c r="AF52" s="19"/>
      <c r="AG52" s="19"/>
      <c r="AH52" s="20">
        <f t="shared" si="30"/>
        <v>1.835</v>
      </c>
      <c r="AL52" s="53">
        <f t="shared" si="22"/>
        <v>7263.5</v>
      </c>
      <c r="AM52" s="18">
        <f t="shared" si="7"/>
        <v>5612.3</v>
      </c>
      <c r="AN52" s="19">
        <f t="shared" si="8"/>
        <v>1646.2</v>
      </c>
      <c r="AO52" s="19">
        <f t="shared" si="27"/>
        <v>0</v>
      </c>
      <c r="AP52" s="19">
        <f t="shared" si="28"/>
        <v>5</v>
      </c>
      <c r="AQ52" s="19">
        <f t="shared" si="9"/>
        <v>7258.5</v>
      </c>
      <c r="AR52" s="19">
        <f t="shared" si="10"/>
        <v>5</v>
      </c>
      <c r="AS52" s="19">
        <f t="shared" si="11"/>
        <v>2469.4</v>
      </c>
      <c r="AT52" s="19">
        <f t="shared" si="12"/>
        <v>72.7</v>
      </c>
      <c r="AU52" s="20">
        <f t="shared" si="13"/>
        <v>102.7</v>
      </c>
      <c r="AV52" s="57">
        <f t="shared" si="14"/>
        <v>9908.300000000001</v>
      </c>
      <c r="AW52" s="67">
        <f t="shared" si="15"/>
        <v>32.675</v>
      </c>
      <c r="AY52" s="18">
        <v>150</v>
      </c>
      <c r="AZ52" s="19">
        <v>0</v>
      </c>
      <c r="BA52" s="19">
        <v>150</v>
      </c>
      <c r="BB52" s="19">
        <v>51</v>
      </c>
      <c r="BC52" s="19">
        <v>1.5</v>
      </c>
      <c r="BD52" s="128">
        <v>202.5</v>
      </c>
      <c r="BF52" s="19">
        <f t="shared" si="16"/>
        <v>0</v>
      </c>
      <c r="BG52" s="19">
        <f t="shared" si="17"/>
        <v>0</v>
      </c>
    </row>
    <row r="53" spans="1:59" ht="24.75" customHeight="1">
      <c r="A53" s="15">
        <v>57</v>
      </c>
      <c r="B53" s="15">
        <v>3123</v>
      </c>
      <c r="C53" s="16">
        <v>3</v>
      </c>
      <c r="D53" s="21" t="s">
        <v>51</v>
      </c>
      <c r="E53" s="53">
        <f t="shared" si="18"/>
        <v>19540.2</v>
      </c>
      <c r="F53" s="18">
        <v>14736.1</v>
      </c>
      <c r="G53" s="19">
        <v>4234.7</v>
      </c>
      <c r="H53" s="19">
        <v>275.4</v>
      </c>
      <c r="I53" s="19">
        <v>294</v>
      </c>
      <c r="J53" s="19">
        <f t="shared" si="19"/>
        <v>18970.8</v>
      </c>
      <c r="K53" s="19">
        <f t="shared" si="20"/>
        <v>569.4</v>
      </c>
      <c r="L53" s="19">
        <v>6644.6</v>
      </c>
      <c r="M53" s="19">
        <v>189.8</v>
      </c>
      <c r="N53" s="20">
        <v>287.7</v>
      </c>
      <c r="O53" s="57">
        <f t="shared" si="21"/>
        <v>26662.300000000003</v>
      </c>
      <c r="P53" s="67">
        <v>82.45</v>
      </c>
      <c r="R53" s="137">
        <f t="shared" si="26"/>
        <v>19.174</v>
      </c>
      <c r="T53" s="18"/>
      <c r="U53" s="19">
        <v>400</v>
      </c>
      <c r="V53" s="19">
        <f t="shared" si="29"/>
        <v>-87.6</v>
      </c>
      <c r="W53" s="19"/>
      <c r="X53" s="19">
        <f t="shared" si="25"/>
        <v>87.6</v>
      </c>
      <c r="Y53" s="19"/>
      <c r="Z53" s="106">
        <v>-135.6</v>
      </c>
      <c r="AA53" s="97"/>
      <c r="AB53" s="97">
        <v>135.6</v>
      </c>
      <c r="AC53" s="112"/>
      <c r="AD53" s="19">
        <f t="shared" si="5"/>
        <v>106.2</v>
      </c>
      <c r="AE53" s="19">
        <f t="shared" si="6"/>
        <v>3.1</v>
      </c>
      <c r="AF53" s="19"/>
      <c r="AG53" s="19"/>
      <c r="AH53" s="20">
        <f t="shared" si="30"/>
        <v>7.008</v>
      </c>
      <c r="AL53" s="53">
        <f t="shared" si="22"/>
        <v>19940.2</v>
      </c>
      <c r="AM53" s="18">
        <f t="shared" si="7"/>
        <v>14648.5</v>
      </c>
      <c r="AN53" s="19">
        <f t="shared" si="8"/>
        <v>4634.7</v>
      </c>
      <c r="AO53" s="19">
        <f t="shared" si="27"/>
        <v>363</v>
      </c>
      <c r="AP53" s="19">
        <f t="shared" si="28"/>
        <v>294</v>
      </c>
      <c r="AQ53" s="19">
        <f t="shared" si="9"/>
        <v>19283.2</v>
      </c>
      <c r="AR53" s="19">
        <f t="shared" si="10"/>
        <v>657</v>
      </c>
      <c r="AS53" s="19">
        <f t="shared" si="11"/>
        <v>6750.8</v>
      </c>
      <c r="AT53" s="19">
        <f t="shared" si="12"/>
        <v>192.9</v>
      </c>
      <c r="AU53" s="20">
        <f t="shared" si="13"/>
        <v>287.7</v>
      </c>
      <c r="AV53" s="57">
        <f t="shared" si="14"/>
        <v>27171.600000000002</v>
      </c>
      <c r="AW53" s="67">
        <f t="shared" si="15"/>
        <v>89.458</v>
      </c>
      <c r="AY53" s="18">
        <v>1300</v>
      </c>
      <c r="AZ53" s="19">
        <v>0</v>
      </c>
      <c r="BA53" s="19">
        <v>1300</v>
      </c>
      <c r="BB53" s="19">
        <v>442</v>
      </c>
      <c r="BC53" s="19">
        <v>13</v>
      </c>
      <c r="BD53" s="128">
        <v>1755</v>
      </c>
      <c r="BF53" s="19">
        <f t="shared" si="16"/>
        <v>48</v>
      </c>
      <c r="BG53" s="19">
        <f t="shared" si="17"/>
        <v>0</v>
      </c>
    </row>
    <row r="54" spans="1:59" ht="24.75" customHeight="1">
      <c r="A54" s="15">
        <v>54</v>
      </c>
      <c r="B54" s="15">
        <v>3123</v>
      </c>
      <c r="C54" s="16">
        <v>3</v>
      </c>
      <c r="D54" s="21" t="s">
        <v>100</v>
      </c>
      <c r="E54" s="53">
        <f t="shared" si="18"/>
        <v>6817.3</v>
      </c>
      <c r="F54" s="18">
        <v>5136.6</v>
      </c>
      <c r="G54" s="19">
        <v>1519.7</v>
      </c>
      <c r="H54" s="19">
        <v>0</v>
      </c>
      <c r="I54" s="19">
        <v>161</v>
      </c>
      <c r="J54" s="19">
        <f t="shared" si="19"/>
        <v>6656.3</v>
      </c>
      <c r="K54" s="19">
        <f t="shared" si="20"/>
        <v>161</v>
      </c>
      <c r="L54" s="19">
        <v>2318.2</v>
      </c>
      <c r="M54" s="19">
        <v>66.6</v>
      </c>
      <c r="N54" s="20">
        <v>99.4</v>
      </c>
      <c r="O54" s="57">
        <f t="shared" si="21"/>
        <v>9301.5</v>
      </c>
      <c r="P54" s="67">
        <v>27.93</v>
      </c>
      <c r="R54" s="137">
        <f t="shared" si="26"/>
        <v>19.86</v>
      </c>
      <c r="T54" s="18">
        <v>-300</v>
      </c>
      <c r="U54" s="19">
        <v>300</v>
      </c>
      <c r="V54" s="19">
        <f t="shared" si="29"/>
        <v>0</v>
      </c>
      <c r="W54" s="19"/>
      <c r="X54" s="19">
        <f t="shared" si="25"/>
        <v>0</v>
      </c>
      <c r="Y54" s="19"/>
      <c r="Z54" s="106">
        <v>0</v>
      </c>
      <c r="AA54" s="97"/>
      <c r="AB54" s="97">
        <v>0</v>
      </c>
      <c r="AC54" s="112"/>
      <c r="AD54" s="19">
        <f t="shared" si="5"/>
        <v>0</v>
      </c>
      <c r="AE54" s="19">
        <f t="shared" si="6"/>
        <v>0</v>
      </c>
      <c r="AF54" s="19"/>
      <c r="AG54" s="19"/>
      <c r="AH54" s="20">
        <f t="shared" si="30"/>
        <v>0</v>
      </c>
      <c r="AL54" s="53">
        <f t="shared" si="22"/>
        <v>6817.3</v>
      </c>
      <c r="AM54" s="18">
        <f t="shared" si="7"/>
        <v>4836.6</v>
      </c>
      <c r="AN54" s="19">
        <f t="shared" si="8"/>
        <v>1819.7</v>
      </c>
      <c r="AO54" s="19">
        <f t="shared" si="27"/>
        <v>0</v>
      </c>
      <c r="AP54" s="19">
        <f t="shared" si="28"/>
        <v>161</v>
      </c>
      <c r="AQ54" s="19">
        <f t="shared" si="9"/>
        <v>6656.3</v>
      </c>
      <c r="AR54" s="19">
        <f t="shared" si="10"/>
        <v>161</v>
      </c>
      <c r="AS54" s="19">
        <f t="shared" si="11"/>
        <v>2318.2</v>
      </c>
      <c r="AT54" s="19">
        <f t="shared" si="12"/>
        <v>66.6</v>
      </c>
      <c r="AU54" s="20">
        <f t="shared" si="13"/>
        <v>99.4</v>
      </c>
      <c r="AV54" s="57">
        <f t="shared" si="14"/>
        <v>9301.5</v>
      </c>
      <c r="AW54" s="67">
        <f t="shared" si="15"/>
        <v>27.93</v>
      </c>
      <c r="AY54" s="18">
        <v>0</v>
      </c>
      <c r="AZ54" s="19">
        <v>0</v>
      </c>
      <c r="BA54" s="19">
        <v>0</v>
      </c>
      <c r="BB54" s="19">
        <v>0</v>
      </c>
      <c r="BC54" s="19">
        <v>0</v>
      </c>
      <c r="BD54" s="128">
        <v>0</v>
      </c>
      <c r="BF54" s="19">
        <f t="shared" si="16"/>
        <v>0</v>
      </c>
      <c r="BG54" s="19">
        <f t="shared" si="17"/>
        <v>0</v>
      </c>
    </row>
    <row r="55" spans="1:59" ht="24.75" customHeight="1">
      <c r="A55" s="15">
        <v>53</v>
      </c>
      <c r="B55" s="15">
        <v>3123</v>
      </c>
      <c r="C55" s="16">
        <v>3</v>
      </c>
      <c r="D55" s="21" t="s">
        <v>52</v>
      </c>
      <c r="E55" s="53">
        <f t="shared" si="18"/>
        <v>12462.8</v>
      </c>
      <c r="F55" s="18">
        <v>10009.8</v>
      </c>
      <c r="G55" s="19">
        <v>2284.1</v>
      </c>
      <c r="H55" s="19">
        <v>136.5</v>
      </c>
      <c r="I55" s="19">
        <v>32.4</v>
      </c>
      <c r="J55" s="19">
        <f t="shared" si="19"/>
        <v>12293.9</v>
      </c>
      <c r="K55" s="19">
        <f t="shared" si="20"/>
        <v>168.9</v>
      </c>
      <c r="L55" s="19">
        <v>4237.9</v>
      </c>
      <c r="M55" s="19">
        <v>122.9</v>
      </c>
      <c r="N55" s="20">
        <v>187.4</v>
      </c>
      <c r="O55" s="57">
        <f t="shared" si="21"/>
        <v>17011</v>
      </c>
      <c r="P55" s="67">
        <v>38.69</v>
      </c>
      <c r="R55" s="137">
        <f t="shared" si="26"/>
        <v>26.479</v>
      </c>
      <c r="T55" s="18"/>
      <c r="U55" s="19"/>
      <c r="V55" s="19">
        <f t="shared" si="29"/>
        <v>13.5</v>
      </c>
      <c r="W55" s="19"/>
      <c r="X55" s="19">
        <f t="shared" si="25"/>
        <v>-13.5</v>
      </c>
      <c r="Y55" s="19"/>
      <c r="Z55" s="106">
        <v>13.5</v>
      </c>
      <c r="AA55" s="97">
        <v>-51.6</v>
      </c>
      <c r="AB55" s="97">
        <v>-13.5</v>
      </c>
      <c r="AC55" s="112">
        <v>51.6</v>
      </c>
      <c r="AD55" s="19">
        <f t="shared" si="5"/>
        <v>4.6</v>
      </c>
      <c r="AE55" s="19">
        <f t="shared" si="6"/>
        <v>0.1</v>
      </c>
      <c r="AF55" s="19"/>
      <c r="AG55" s="19"/>
      <c r="AH55" s="20">
        <f t="shared" si="30"/>
        <v>0.042</v>
      </c>
      <c r="AL55" s="53">
        <f t="shared" si="22"/>
        <v>12462.8</v>
      </c>
      <c r="AM55" s="18">
        <f t="shared" si="7"/>
        <v>10023.3</v>
      </c>
      <c r="AN55" s="19">
        <f t="shared" si="8"/>
        <v>2284.1</v>
      </c>
      <c r="AO55" s="19">
        <f t="shared" si="27"/>
        <v>123</v>
      </c>
      <c r="AP55" s="19">
        <f t="shared" si="28"/>
        <v>32.4</v>
      </c>
      <c r="AQ55" s="19">
        <f t="shared" si="9"/>
        <v>12307.4</v>
      </c>
      <c r="AR55" s="19">
        <f t="shared" si="10"/>
        <v>155.4</v>
      </c>
      <c r="AS55" s="19">
        <f t="shared" si="11"/>
        <v>4242.5</v>
      </c>
      <c r="AT55" s="19">
        <f t="shared" si="12"/>
        <v>123</v>
      </c>
      <c r="AU55" s="20">
        <f t="shared" si="13"/>
        <v>187.4</v>
      </c>
      <c r="AV55" s="57">
        <f t="shared" si="14"/>
        <v>17015.7</v>
      </c>
      <c r="AW55" s="67">
        <f t="shared" si="15"/>
        <v>38.732</v>
      </c>
      <c r="AY55" s="18">
        <v>0</v>
      </c>
      <c r="AZ55" s="19">
        <v>0</v>
      </c>
      <c r="BA55" s="19">
        <v>0</v>
      </c>
      <c r="BB55" s="19">
        <v>0</v>
      </c>
      <c r="BC55" s="19">
        <v>0</v>
      </c>
      <c r="BD55" s="128">
        <v>0</v>
      </c>
      <c r="BF55" s="19">
        <f t="shared" si="16"/>
        <v>0</v>
      </c>
      <c r="BG55" s="19">
        <f t="shared" si="17"/>
        <v>51.6</v>
      </c>
    </row>
    <row r="56" spans="1:59" ht="24.75" customHeight="1">
      <c r="A56" s="15">
        <v>42</v>
      </c>
      <c r="B56" s="15">
        <v>3122</v>
      </c>
      <c r="C56" s="16">
        <v>3</v>
      </c>
      <c r="D56" s="21" t="s">
        <v>53</v>
      </c>
      <c r="E56" s="53">
        <f t="shared" si="18"/>
        <v>12985.300000000001</v>
      </c>
      <c r="F56" s="18">
        <v>9280.2</v>
      </c>
      <c r="G56" s="19">
        <v>3261.9</v>
      </c>
      <c r="H56" s="19">
        <v>288.2</v>
      </c>
      <c r="I56" s="19">
        <v>155</v>
      </c>
      <c r="J56" s="19">
        <f t="shared" si="19"/>
        <v>12542.1</v>
      </c>
      <c r="K56" s="19">
        <f t="shared" si="20"/>
        <v>443.2</v>
      </c>
      <c r="L56" s="19">
        <v>4415.3</v>
      </c>
      <c r="M56" s="19">
        <v>125.4</v>
      </c>
      <c r="N56" s="20">
        <v>206.4</v>
      </c>
      <c r="O56" s="57">
        <f t="shared" si="21"/>
        <v>17732.400000000005</v>
      </c>
      <c r="P56" s="67">
        <v>57.29</v>
      </c>
      <c r="R56" s="137">
        <f t="shared" si="26"/>
        <v>18.244</v>
      </c>
      <c r="T56" s="18"/>
      <c r="U56" s="19">
        <v>277</v>
      </c>
      <c r="V56" s="19">
        <f t="shared" si="29"/>
        <v>-38.8</v>
      </c>
      <c r="W56" s="19"/>
      <c r="X56" s="19">
        <f t="shared" si="25"/>
        <v>38.8</v>
      </c>
      <c r="Y56" s="19"/>
      <c r="Z56" s="106">
        <v>-60</v>
      </c>
      <c r="AA56" s="97"/>
      <c r="AB56" s="97">
        <v>60</v>
      </c>
      <c r="AC56" s="112"/>
      <c r="AD56" s="19">
        <f t="shared" si="5"/>
        <v>81</v>
      </c>
      <c r="AE56" s="19">
        <f t="shared" si="6"/>
        <v>2.4</v>
      </c>
      <c r="AF56" s="19"/>
      <c r="AG56" s="19"/>
      <c r="AH56" s="20">
        <f t="shared" si="30"/>
        <v>2.002</v>
      </c>
      <c r="AL56" s="53">
        <f t="shared" si="22"/>
        <v>13262.3</v>
      </c>
      <c r="AM56" s="18">
        <f t="shared" si="7"/>
        <v>9241.4</v>
      </c>
      <c r="AN56" s="19">
        <f t="shared" si="8"/>
        <v>3538.9</v>
      </c>
      <c r="AO56" s="19">
        <f t="shared" si="27"/>
        <v>327</v>
      </c>
      <c r="AP56" s="19">
        <f t="shared" si="28"/>
        <v>155</v>
      </c>
      <c r="AQ56" s="19">
        <f t="shared" si="9"/>
        <v>12780.3</v>
      </c>
      <c r="AR56" s="19">
        <f t="shared" si="10"/>
        <v>482</v>
      </c>
      <c r="AS56" s="19">
        <f t="shared" si="11"/>
        <v>4496.3</v>
      </c>
      <c r="AT56" s="19">
        <f t="shared" si="12"/>
        <v>127.80000000000001</v>
      </c>
      <c r="AU56" s="20">
        <f t="shared" si="13"/>
        <v>206.4</v>
      </c>
      <c r="AV56" s="57">
        <f t="shared" si="14"/>
        <v>18092.8</v>
      </c>
      <c r="AW56" s="67">
        <f t="shared" si="15"/>
        <v>59.292</v>
      </c>
      <c r="AY56" s="18">
        <v>200</v>
      </c>
      <c r="AZ56" s="19">
        <v>0</v>
      </c>
      <c r="BA56" s="19">
        <v>200</v>
      </c>
      <c r="BB56" s="19">
        <v>68</v>
      </c>
      <c r="BC56" s="19">
        <v>2</v>
      </c>
      <c r="BD56" s="128">
        <v>270</v>
      </c>
      <c r="BF56" s="19">
        <f t="shared" si="16"/>
        <v>21.200000000000003</v>
      </c>
      <c r="BG56" s="19">
        <f t="shared" si="17"/>
        <v>0</v>
      </c>
    </row>
    <row r="57" spans="1:59" ht="24.75" customHeight="1">
      <c r="A57" s="15">
        <v>45</v>
      </c>
      <c r="B57" s="15">
        <v>3124</v>
      </c>
      <c r="C57" s="16">
        <v>3</v>
      </c>
      <c r="D57" s="21" t="s">
        <v>124</v>
      </c>
      <c r="E57" s="53">
        <f t="shared" si="18"/>
        <v>26528.9</v>
      </c>
      <c r="F57" s="18">
        <v>20756.9</v>
      </c>
      <c r="G57" s="19">
        <v>4845.8</v>
      </c>
      <c r="H57" s="19">
        <v>241.2</v>
      </c>
      <c r="I57" s="19">
        <v>685</v>
      </c>
      <c r="J57" s="19">
        <f t="shared" si="19"/>
        <v>25602.7</v>
      </c>
      <c r="K57" s="19">
        <f t="shared" si="20"/>
        <v>926.2</v>
      </c>
      <c r="L57" s="19">
        <v>9021.6</v>
      </c>
      <c r="M57" s="19">
        <v>256.6</v>
      </c>
      <c r="N57" s="20">
        <v>403.7</v>
      </c>
      <c r="O57" s="57">
        <f t="shared" si="21"/>
        <v>36210.799999999996</v>
      </c>
      <c r="P57" s="67">
        <v>104.24</v>
      </c>
      <c r="R57" s="137">
        <f t="shared" si="26"/>
        <v>20.468</v>
      </c>
      <c r="T57" s="18"/>
      <c r="U57" s="19"/>
      <c r="V57" s="19">
        <f t="shared" si="29"/>
        <v>-76.7</v>
      </c>
      <c r="W57" s="19"/>
      <c r="X57" s="19">
        <f t="shared" si="25"/>
        <v>76.7</v>
      </c>
      <c r="Y57" s="19"/>
      <c r="Z57" s="106">
        <v>-118.8</v>
      </c>
      <c r="AA57" s="97">
        <v>-134</v>
      </c>
      <c r="AB57" s="97">
        <v>118.8</v>
      </c>
      <c r="AC57" s="112">
        <v>134</v>
      </c>
      <c r="AD57" s="19">
        <f t="shared" si="5"/>
        <v>-26.1</v>
      </c>
      <c r="AE57" s="19">
        <f t="shared" si="6"/>
        <v>-0.8</v>
      </c>
      <c r="AF57" s="19"/>
      <c r="AG57" s="19"/>
      <c r="AH57" s="20">
        <f t="shared" si="30"/>
        <v>3.792</v>
      </c>
      <c r="AL57" s="53">
        <f t="shared" si="22"/>
        <v>26528.9</v>
      </c>
      <c r="AM57" s="18">
        <f t="shared" si="7"/>
        <v>20680.2</v>
      </c>
      <c r="AN57" s="19">
        <f t="shared" si="8"/>
        <v>4845.8</v>
      </c>
      <c r="AO57" s="19">
        <f t="shared" si="27"/>
        <v>317.9</v>
      </c>
      <c r="AP57" s="19">
        <f t="shared" si="28"/>
        <v>685</v>
      </c>
      <c r="AQ57" s="19">
        <f t="shared" si="9"/>
        <v>25526</v>
      </c>
      <c r="AR57" s="19">
        <f t="shared" si="10"/>
        <v>1002.9</v>
      </c>
      <c r="AS57" s="19">
        <f t="shared" si="11"/>
        <v>8995.5</v>
      </c>
      <c r="AT57" s="19">
        <f t="shared" si="12"/>
        <v>255.8</v>
      </c>
      <c r="AU57" s="20">
        <f t="shared" si="13"/>
        <v>403.7</v>
      </c>
      <c r="AV57" s="57">
        <f t="shared" si="14"/>
        <v>36183.9</v>
      </c>
      <c r="AW57" s="67">
        <f t="shared" si="15"/>
        <v>108.032</v>
      </c>
      <c r="AY57" s="18">
        <v>158</v>
      </c>
      <c r="AZ57" s="19">
        <v>850</v>
      </c>
      <c r="BA57" s="19">
        <v>1008</v>
      </c>
      <c r="BB57" s="19">
        <v>342.7</v>
      </c>
      <c r="BC57" s="19">
        <v>10.1</v>
      </c>
      <c r="BD57" s="128">
        <v>1360.8</v>
      </c>
      <c r="BF57" s="19">
        <f t="shared" si="16"/>
        <v>42.099999999999994</v>
      </c>
      <c r="BG57" s="19">
        <f t="shared" si="17"/>
        <v>134</v>
      </c>
    </row>
    <row r="58" spans="1:59" ht="24.75" customHeight="1">
      <c r="A58" s="15">
        <v>63</v>
      </c>
      <c r="B58" s="15">
        <v>3114</v>
      </c>
      <c r="C58" s="16">
        <v>3</v>
      </c>
      <c r="D58" s="21" t="s">
        <v>54</v>
      </c>
      <c r="E58" s="53">
        <f t="shared" si="18"/>
        <v>4562.799999999999</v>
      </c>
      <c r="F58" s="18">
        <v>3972.6</v>
      </c>
      <c r="G58" s="19">
        <v>383.3</v>
      </c>
      <c r="H58" s="19">
        <v>46.9</v>
      </c>
      <c r="I58" s="19">
        <v>160</v>
      </c>
      <c r="J58" s="19">
        <f t="shared" si="19"/>
        <v>4355.9</v>
      </c>
      <c r="K58" s="19">
        <f t="shared" si="20"/>
        <v>206.9</v>
      </c>
      <c r="L58" s="19">
        <v>1551.4</v>
      </c>
      <c r="M58" s="19">
        <v>43.6</v>
      </c>
      <c r="N58" s="20">
        <v>68.2</v>
      </c>
      <c r="O58" s="57">
        <f t="shared" si="21"/>
        <v>6225.999999999999</v>
      </c>
      <c r="P58" s="67">
        <v>14.12</v>
      </c>
      <c r="R58" s="137">
        <f t="shared" si="26"/>
        <v>25.708</v>
      </c>
      <c r="T58" s="18"/>
      <c r="U58" s="19"/>
      <c r="V58" s="19">
        <f t="shared" si="29"/>
        <v>-11.6</v>
      </c>
      <c r="W58" s="19"/>
      <c r="X58" s="19">
        <f t="shared" si="25"/>
        <v>11.6</v>
      </c>
      <c r="Y58" s="19"/>
      <c r="Z58" s="106">
        <v>-17.9</v>
      </c>
      <c r="AA58" s="97"/>
      <c r="AB58" s="97">
        <v>17.9</v>
      </c>
      <c r="AC58" s="112"/>
      <c r="AD58" s="19">
        <f t="shared" si="5"/>
        <v>-3.9</v>
      </c>
      <c r="AE58" s="19">
        <f t="shared" si="6"/>
        <v>-0.1</v>
      </c>
      <c r="AF58" s="19"/>
      <c r="AG58" s="19"/>
      <c r="AH58" s="20">
        <f t="shared" si="30"/>
        <v>-0.038</v>
      </c>
      <c r="AL58" s="53">
        <f t="shared" si="22"/>
        <v>4562.8</v>
      </c>
      <c r="AM58" s="18">
        <f t="shared" si="7"/>
        <v>3961</v>
      </c>
      <c r="AN58" s="19">
        <f t="shared" si="8"/>
        <v>383.3</v>
      </c>
      <c r="AO58" s="19">
        <f t="shared" si="27"/>
        <v>58.5</v>
      </c>
      <c r="AP58" s="19">
        <f t="shared" si="28"/>
        <v>160</v>
      </c>
      <c r="AQ58" s="19">
        <f t="shared" si="9"/>
        <v>4344.3</v>
      </c>
      <c r="AR58" s="19">
        <f t="shared" si="10"/>
        <v>218.5</v>
      </c>
      <c r="AS58" s="19">
        <f t="shared" si="11"/>
        <v>1547.5</v>
      </c>
      <c r="AT58" s="19">
        <f t="shared" si="12"/>
        <v>43.5</v>
      </c>
      <c r="AU58" s="20">
        <f t="shared" si="13"/>
        <v>68.2</v>
      </c>
      <c r="AV58" s="57">
        <f t="shared" si="14"/>
        <v>6222</v>
      </c>
      <c r="AW58" s="67">
        <f t="shared" si="15"/>
        <v>14.081999999999999</v>
      </c>
      <c r="AY58" s="18">
        <v>0</v>
      </c>
      <c r="AZ58" s="19">
        <v>0</v>
      </c>
      <c r="BA58" s="19">
        <v>0</v>
      </c>
      <c r="BB58" s="19">
        <v>0</v>
      </c>
      <c r="BC58" s="19">
        <v>0</v>
      </c>
      <c r="BD58" s="128">
        <v>0</v>
      </c>
      <c r="BF58" s="19">
        <f t="shared" si="16"/>
        <v>6.299999999999999</v>
      </c>
      <c r="BG58" s="19">
        <f t="shared" si="17"/>
        <v>0</v>
      </c>
    </row>
    <row r="59" spans="1:59" ht="24.75" customHeight="1">
      <c r="A59" s="15">
        <v>62</v>
      </c>
      <c r="B59" s="15">
        <v>3114</v>
      </c>
      <c r="C59" s="16">
        <v>3</v>
      </c>
      <c r="D59" s="21" t="s">
        <v>149</v>
      </c>
      <c r="E59" s="53">
        <f t="shared" si="18"/>
        <v>3729</v>
      </c>
      <c r="F59" s="18">
        <v>3295.7</v>
      </c>
      <c r="G59" s="19">
        <v>373.3</v>
      </c>
      <c r="H59" s="19">
        <v>0</v>
      </c>
      <c r="I59" s="19">
        <v>60</v>
      </c>
      <c r="J59" s="19">
        <f t="shared" si="19"/>
        <v>3669</v>
      </c>
      <c r="K59" s="19">
        <f t="shared" si="20"/>
        <v>60</v>
      </c>
      <c r="L59" s="19">
        <v>1267.8</v>
      </c>
      <c r="M59" s="19">
        <v>36.7</v>
      </c>
      <c r="N59" s="20">
        <v>79.4</v>
      </c>
      <c r="O59" s="57">
        <f t="shared" si="21"/>
        <v>5112.9</v>
      </c>
      <c r="P59" s="67">
        <v>13.6</v>
      </c>
      <c r="R59" s="137">
        <f t="shared" si="26"/>
        <v>22.482</v>
      </c>
      <c r="T59" s="18"/>
      <c r="U59" s="19"/>
      <c r="V59" s="19">
        <f t="shared" si="29"/>
        <v>0</v>
      </c>
      <c r="W59" s="19"/>
      <c r="X59" s="19">
        <f aca="true" t="shared" si="31" ref="X59:X95">IF(AB59&lt;0,AB59,ROUND(AB59*$V$111,1))</f>
        <v>0</v>
      </c>
      <c r="Y59" s="19"/>
      <c r="Z59" s="106">
        <v>0</v>
      </c>
      <c r="AA59" s="97"/>
      <c r="AB59" s="97">
        <v>0</v>
      </c>
      <c r="AC59" s="112"/>
      <c r="AD59" s="19">
        <f t="shared" si="5"/>
        <v>0</v>
      </c>
      <c r="AE59" s="19">
        <f t="shared" si="6"/>
        <v>0</v>
      </c>
      <c r="AF59" s="19"/>
      <c r="AG59" s="19"/>
      <c r="AH59" s="20">
        <f t="shared" si="30"/>
        <v>0</v>
      </c>
      <c r="AL59" s="53">
        <f t="shared" si="22"/>
        <v>3729</v>
      </c>
      <c r="AM59" s="18">
        <f t="shared" si="7"/>
        <v>3295.7</v>
      </c>
      <c r="AN59" s="19">
        <f t="shared" si="8"/>
        <v>373.3</v>
      </c>
      <c r="AO59" s="19">
        <f t="shared" si="27"/>
        <v>0</v>
      </c>
      <c r="AP59" s="19">
        <f t="shared" si="28"/>
        <v>60</v>
      </c>
      <c r="AQ59" s="19">
        <f t="shared" si="9"/>
        <v>3669</v>
      </c>
      <c r="AR59" s="19">
        <f t="shared" si="10"/>
        <v>60</v>
      </c>
      <c r="AS59" s="19">
        <f t="shared" si="11"/>
        <v>1267.8</v>
      </c>
      <c r="AT59" s="19">
        <f t="shared" si="12"/>
        <v>36.7</v>
      </c>
      <c r="AU59" s="20">
        <f t="shared" si="13"/>
        <v>79.4</v>
      </c>
      <c r="AV59" s="57">
        <f t="shared" si="14"/>
        <v>5112.9</v>
      </c>
      <c r="AW59" s="67">
        <f t="shared" si="15"/>
        <v>13.6</v>
      </c>
      <c r="AY59" s="18">
        <v>0</v>
      </c>
      <c r="AZ59" s="19">
        <v>0</v>
      </c>
      <c r="BA59" s="19">
        <v>0</v>
      </c>
      <c r="BB59" s="19">
        <v>0</v>
      </c>
      <c r="BC59" s="19">
        <v>0</v>
      </c>
      <c r="BD59" s="128">
        <v>0</v>
      </c>
      <c r="BF59" s="19">
        <f t="shared" si="16"/>
        <v>0</v>
      </c>
      <c r="BG59" s="19">
        <f t="shared" si="17"/>
        <v>0</v>
      </c>
    </row>
    <row r="60" spans="1:59" ht="25.5">
      <c r="A60" s="15">
        <v>46</v>
      </c>
      <c r="B60" s="15">
        <v>3114</v>
      </c>
      <c r="C60" s="16">
        <v>3</v>
      </c>
      <c r="D60" s="21" t="s">
        <v>56</v>
      </c>
      <c r="E60" s="53">
        <f t="shared" si="18"/>
        <v>11815.099999999999</v>
      </c>
      <c r="F60" s="18">
        <v>8702.8</v>
      </c>
      <c r="G60" s="19">
        <v>2890</v>
      </c>
      <c r="H60" s="19">
        <v>129.3</v>
      </c>
      <c r="I60" s="19">
        <v>93</v>
      </c>
      <c r="J60" s="19">
        <f t="shared" si="19"/>
        <v>11592.8</v>
      </c>
      <c r="K60" s="19">
        <f t="shared" si="20"/>
        <v>222.3</v>
      </c>
      <c r="L60" s="19">
        <v>4017.1</v>
      </c>
      <c r="M60" s="19">
        <v>116</v>
      </c>
      <c r="N60" s="20">
        <v>118.6</v>
      </c>
      <c r="O60" s="57">
        <f t="shared" si="21"/>
        <v>16066.8</v>
      </c>
      <c r="P60" s="67">
        <v>45.71</v>
      </c>
      <c r="R60" s="137">
        <f t="shared" si="26"/>
        <v>21.135</v>
      </c>
      <c r="T60" s="18">
        <v>400</v>
      </c>
      <c r="U60" s="19">
        <v>-400</v>
      </c>
      <c r="V60" s="19">
        <f t="shared" si="29"/>
        <v>-41.2</v>
      </c>
      <c r="W60" s="19"/>
      <c r="X60" s="19">
        <f t="shared" si="31"/>
        <v>41.2</v>
      </c>
      <c r="Y60" s="19"/>
      <c r="Z60" s="106">
        <v>-63.7</v>
      </c>
      <c r="AA60" s="97"/>
      <c r="AB60" s="97">
        <v>63.7</v>
      </c>
      <c r="AC60" s="112"/>
      <c r="AD60" s="19">
        <f t="shared" si="5"/>
        <v>-14</v>
      </c>
      <c r="AE60" s="19">
        <f t="shared" si="6"/>
        <v>-0.4</v>
      </c>
      <c r="AF60" s="19"/>
      <c r="AG60" s="19"/>
      <c r="AH60" s="20">
        <f t="shared" si="30"/>
        <v>-0.162</v>
      </c>
      <c r="AL60" s="53">
        <f t="shared" si="22"/>
        <v>11815.1</v>
      </c>
      <c r="AM60" s="18">
        <f t="shared" si="7"/>
        <v>9061.6</v>
      </c>
      <c r="AN60" s="19">
        <f t="shared" si="8"/>
        <v>2490</v>
      </c>
      <c r="AO60" s="19">
        <f t="shared" si="27"/>
        <v>170.5</v>
      </c>
      <c r="AP60" s="19">
        <f t="shared" si="28"/>
        <v>93</v>
      </c>
      <c r="AQ60" s="19">
        <f t="shared" si="9"/>
        <v>11551.6</v>
      </c>
      <c r="AR60" s="19">
        <f t="shared" si="10"/>
        <v>263.5</v>
      </c>
      <c r="AS60" s="19">
        <f t="shared" si="11"/>
        <v>4003.1</v>
      </c>
      <c r="AT60" s="19">
        <f t="shared" si="12"/>
        <v>115.6</v>
      </c>
      <c r="AU60" s="20">
        <f t="shared" si="13"/>
        <v>118.6</v>
      </c>
      <c r="AV60" s="57">
        <f t="shared" si="14"/>
        <v>16052.400000000001</v>
      </c>
      <c r="AW60" s="67">
        <f t="shared" si="15"/>
        <v>45.548</v>
      </c>
      <c r="AY60" s="18">
        <v>0</v>
      </c>
      <c r="AZ60" s="19">
        <v>0</v>
      </c>
      <c r="BA60" s="19">
        <v>0</v>
      </c>
      <c r="BB60" s="19">
        <v>0</v>
      </c>
      <c r="BC60" s="19">
        <v>0</v>
      </c>
      <c r="BD60" s="128">
        <v>0</v>
      </c>
      <c r="BF60" s="19">
        <f t="shared" si="16"/>
        <v>22.5</v>
      </c>
      <c r="BG60" s="19">
        <f t="shared" si="17"/>
        <v>0</v>
      </c>
    </row>
    <row r="61" spans="1:59" ht="24.75" customHeight="1">
      <c r="A61" s="15">
        <v>49</v>
      </c>
      <c r="B61" s="15">
        <v>4322</v>
      </c>
      <c r="C61" s="16">
        <v>3</v>
      </c>
      <c r="D61" s="21" t="s">
        <v>57</v>
      </c>
      <c r="E61" s="53">
        <f t="shared" si="18"/>
        <v>11656.4</v>
      </c>
      <c r="F61" s="18">
        <v>7881.2</v>
      </c>
      <c r="G61" s="19">
        <v>3679.8</v>
      </c>
      <c r="H61" s="19">
        <v>70.4</v>
      </c>
      <c r="I61" s="19">
        <v>25</v>
      </c>
      <c r="J61" s="19">
        <f t="shared" si="19"/>
        <v>11561</v>
      </c>
      <c r="K61" s="19">
        <f t="shared" si="20"/>
        <v>95.4</v>
      </c>
      <c r="L61" s="19">
        <v>3963.3</v>
      </c>
      <c r="M61" s="19">
        <v>115.5</v>
      </c>
      <c r="N61" s="20">
        <v>119.6</v>
      </c>
      <c r="O61" s="57">
        <f t="shared" si="21"/>
        <v>15854.800000000001</v>
      </c>
      <c r="P61" s="67">
        <v>51.81</v>
      </c>
      <c r="R61" s="137">
        <f t="shared" si="26"/>
        <v>18.595</v>
      </c>
      <c r="T61" s="18"/>
      <c r="U61" s="19"/>
      <c r="V61" s="19">
        <f t="shared" si="29"/>
        <v>-22.4</v>
      </c>
      <c r="W61" s="19"/>
      <c r="X61" s="19">
        <f t="shared" si="31"/>
        <v>22.4</v>
      </c>
      <c r="Y61" s="19"/>
      <c r="Z61" s="106">
        <v>-34.6</v>
      </c>
      <c r="AA61" s="97"/>
      <c r="AB61" s="97">
        <v>34.6</v>
      </c>
      <c r="AC61" s="112"/>
      <c r="AD61" s="19">
        <f t="shared" si="5"/>
        <v>-7.6</v>
      </c>
      <c r="AE61" s="19">
        <f t="shared" si="6"/>
        <v>-0.2</v>
      </c>
      <c r="AF61" s="19"/>
      <c r="AG61" s="19"/>
      <c r="AH61" s="20">
        <f t="shared" si="30"/>
        <v>0.146</v>
      </c>
      <c r="AL61" s="53">
        <f t="shared" si="22"/>
        <v>11656.4</v>
      </c>
      <c r="AM61" s="18">
        <f t="shared" si="7"/>
        <v>7858.8</v>
      </c>
      <c r="AN61" s="19">
        <f t="shared" si="8"/>
        <v>3679.8</v>
      </c>
      <c r="AO61" s="19">
        <f t="shared" si="27"/>
        <v>92.8</v>
      </c>
      <c r="AP61" s="19">
        <f t="shared" si="28"/>
        <v>25</v>
      </c>
      <c r="AQ61" s="19">
        <f t="shared" si="9"/>
        <v>11538.6</v>
      </c>
      <c r="AR61" s="19">
        <f t="shared" si="10"/>
        <v>117.8</v>
      </c>
      <c r="AS61" s="19">
        <f t="shared" si="11"/>
        <v>3955.7000000000003</v>
      </c>
      <c r="AT61" s="19">
        <f t="shared" si="12"/>
        <v>115.3</v>
      </c>
      <c r="AU61" s="20">
        <f t="shared" si="13"/>
        <v>119.6</v>
      </c>
      <c r="AV61" s="57">
        <f t="shared" si="14"/>
        <v>15847</v>
      </c>
      <c r="AW61" s="67">
        <f t="shared" si="15"/>
        <v>51.956</v>
      </c>
      <c r="AY61" s="18">
        <v>55</v>
      </c>
      <c r="AZ61" s="19">
        <v>0</v>
      </c>
      <c r="BA61" s="19">
        <v>55</v>
      </c>
      <c r="BB61" s="19">
        <v>18.7</v>
      </c>
      <c r="BC61" s="19">
        <v>0.6</v>
      </c>
      <c r="BD61" s="128">
        <v>74.3</v>
      </c>
      <c r="BF61" s="19">
        <f t="shared" si="16"/>
        <v>12.200000000000003</v>
      </c>
      <c r="BG61" s="19">
        <f t="shared" si="17"/>
        <v>0</v>
      </c>
    </row>
    <row r="62" spans="1:59" ht="24.75" customHeight="1">
      <c r="A62" s="15">
        <v>58</v>
      </c>
      <c r="B62" s="15">
        <v>3114</v>
      </c>
      <c r="C62" s="16">
        <v>3</v>
      </c>
      <c r="D62" s="21" t="s">
        <v>58</v>
      </c>
      <c r="E62" s="53">
        <f t="shared" si="18"/>
        <v>4918.3</v>
      </c>
      <c r="F62" s="18">
        <v>4211.8</v>
      </c>
      <c r="G62" s="19">
        <v>547.6</v>
      </c>
      <c r="H62" s="19">
        <v>38.9</v>
      </c>
      <c r="I62" s="19">
        <v>120</v>
      </c>
      <c r="J62" s="19">
        <f t="shared" si="19"/>
        <v>4759.400000000001</v>
      </c>
      <c r="K62" s="19">
        <f t="shared" si="20"/>
        <v>158.9</v>
      </c>
      <c r="L62" s="19">
        <v>1672.4</v>
      </c>
      <c r="M62" s="19">
        <v>47.5</v>
      </c>
      <c r="N62" s="20">
        <v>80.1</v>
      </c>
      <c r="O62" s="57">
        <f t="shared" si="21"/>
        <v>6718.300000000001</v>
      </c>
      <c r="P62" s="67">
        <v>16.58</v>
      </c>
      <c r="R62" s="137">
        <f t="shared" si="26"/>
        <v>23.921</v>
      </c>
      <c r="T62" s="18"/>
      <c r="U62" s="19"/>
      <c r="V62" s="19">
        <f t="shared" si="29"/>
        <v>-12.3</v>
      </c>
      <c r="W62" s="19">
        <v>80</v>
      </c>
      <c r="X62" s="19">
        <f t="shared" si="31"/>
        <v>12.3</v>
      </c>
      <c r="Y62" s="19">
        <v>-80</v>
      </c>
      <c r="Z62" s="106">
        <v>-19.1</v>
      </c>
      <c r="AA62" s="97">
        <v>80</v>
      </c>
      <c r="AB62" s="97">
        <v>19.1</v>
      </c>
      <c r="AC62" s="112">
        <v>-80</v>
      </c>
      <c r="AD62" s="19">
        <f>ROUND((T62+U62+V62+W62)*0.34,1)</f>
        <v>23</v>
      </c>
      <c r="AE62" s="19">
        <f t="shared" si="6"/>
        <v>0.7</v>
      </c>
      <c r="AF62" s="19"/>
      <c r="AG62" s="19"/>
      <c r="AH62" s="20">
        <f t="shared" si="30"/>
        <v>1.142</v>
      </c>
      <c r="AL62" s="53">
        <f t="shared" si="22"/>
        <v>4918.3</v>
      </c>
      <c r="AM62" s="18">
        <f t="shared" si="7"/>
        <v>4199.5</v>
      </c>
      <c r="AN62" s="19">
        <f t="shared" si="8"/>
        <v>627.6</v>
      </c>
      <c r="AO62" s="19">
        <f t="shared" si="27"/>
        <v>51.2</v>
      </c>
      <c r="AP62" s="19">
        <f t="shared" si="28"/>
        <v>40</v>
      </c>
      <c r="AQ62" s="19">
        <f t="shared" si="9"/>
        <v>4827.1</v>
      </c>
      <c r="AR62" s="19">
        <f t="shared" si="10"/>
        <v>91.2</v>
      </c>
      <c r="AS62" s="19">
        <f t="shared" si="11"/>
        <v>1695.4</v>
      </c>
      <c r="AT62" s="19">
        <f t="shared" si="12"/>
        <v>48.2</v>
      </c>
      <c r="AU62" s="20">
        <f t="shared" si="13"/>
        <v>80.1</v>
      </c>
      <c r="AV62" s="57">
        <f t="shared" si="14"/>
        <v>6742.000000000001</v>
      </c>
      <c r="AW62" s="67">
        <f t="shared" si="15"/>
        <v>17.721999999999998</v>
      </c>
      <c r="AY62" s="18">
        <v>0</v>
      </c>
      <c r="AZ62" s="19">
        <v>260</v>
      </c>
      <c r="BA62" s="19">
        <v>260</v>
      </c>
      <c r="BB62" s="19">
        <v>88.4</v>
      </c>
      <c r="BC62" s="19">
        <v>2.6</v>
      </c>
      <c r="BD62" s="128">
        <v>351</v>
      </c>
      <c r="BF62" s="19">
        <f t="shared" si="16"/>
        <v>6.800000000000001</v>
      </c>
      <c r="BG62" s="19">
        <f t="shared" si="17"/>
        <v>0</v>
      </c>
    </row>
    <row r="63" spans="1:59" ht="24.75" customHeight="1">
      <c r="A63" s="15">
        <v>67</v>
      </c>
      <c r="B63" s="15">
        <v>3121</v>
      </c>
      <c r="C63" s="16">
        <v>4</v>
      </c>
      <c r="D63" s="21" t="s">
        <v>59</v>
      </c>
      <c r="E63" s="53">
        <f t="shared" si="18"/>
        <v>12307.4</v>
      </c>
      <c r="F63" s="18">
        <v>10951.6</v>
      </c>
      <c r="G63" s="19">
        <v>1139.8</v>
      </c>
      <c r="H63" s="19">
        <v>34</v>
      </c>
      <c r="I63" s="19">
        <v>182</v>
      </c>
      <c r="J63" s="19">
        <f t="shared" si="19"/>
        <v>12091.4</v>
      </c>
      <c r="K63" s="19">
        <f t="shared" si="20"/>
        <v>216</v>
      </c>
      <c r="L63" s="19">
        <v>4184.6</v>
      </c>
      <c r="M63" s="19">
        <v>121</v>
      </c>
      <c r="N63" s="20">
        <v>216.8</v>
      </c>
      <c r="O63" s="57">
        <f t="shared" si="21"/>
        <v>16829.8</v>
      </c>
      <c r="P63" s="67">
        <v>41.53</v>
      </c>
      <c r="R63" s="137">
        <f t="shared" si="26"/>
        <v>24.262</v>
      </c>
      <c r="T63" s="18"/>
      <c r="U63" s="19">
        <v>150</v>
      </c>
      <c r="V63" s="19">
        <f t="shared" si="29"/>
        <v>-10.3</v>
      </c>
      <c r="W63" s="19"/>
      <c r="X63" s="19">
        <f t="shared" si="31"/>
        <v>10.3</v>
      </c>
      <c r="Y63" s="19"/>
      <c r="Z63" s="106">
        <v>-16</v>
      </c>
      <c r="AA63" s="97"/>
      <c r="AB63" s="97">
        <v>16</v>
      </c>
      <c r="AC63" s="112"/>
      <c r="AD63" s="19">
        <f t="shared" si="5"/>
        <v>47.5</v>
      </c>
      <c r="AE63" s="19">
        <f t="shared" si="6"/>
        <v>1.4</v>
      </c>
      <c r="AF63" s="19"/>
      <c r="AG63" s="19"/>
      <c r="AH63" s="20">
        <f t="shared" si="30"/>
        <v>0.48</v>
      </c>
      <c r="AL63" s="53">
        <f t="shared" si="22"/>
        <v>12457.399999999998</v>
      </c>
      <c r="AM63" s="18">
        <f t="shared" si="7"/>
        <v>10941.3</v>
      </c>
      <c r="AN63" s="19">
        <f t="shared" si="8"/>
        <v>1289.8</v>
      </c>
      <c r="AO63" s="19">
        <f t="shared" si="27"/>
        <v>44.3</v>
      </c>
      <c r="AP63" s="19">
        <f t="shared" si="28"/>
        <v>182</v>
      </c>
      <c r="AQ63" s="19">
        <f t="shared" si="9"/>
        <v>12231.099999999999</v>
      </c>
      <c r="AR63" s="19">
        <f t="shared" si="10"/>
        <v>226.3</v>
      </c>
      <c r="AS63" s="19">
        <f t="shared" si="11"/>
        <v>4232.1</v>
      </c>
      <c r="AT63" s="19">
        <f t="shared" si="12"/>
        <v>122.4</v>
      </c>
      <c r="AU63" s="20">
        <f t="shared" si="13"/>
        <v>216.8</v>
      </c>
      <c r="AV63" s="57">
        <f t="shared" si="14"/>
        <v>17028.7</v>
      </c>
      <c r="AW63" s="67">
        <f t="shared" si="15"/>
        <v>42.01</v>
      </c>
      <c r="AY63" s="18">
        <v>0</v>
      </c>
      <c r="AZ63" s="19">
        <v>0</v>
      </c>
      <c r="BA63" s="19">
        <v>0</v>
      </c>
      <c r="BB63" s="19">
        <v>0</v>
      </c>
      <c r="BC63" s="19">
        <v>0</v>
      </c>
      <c r="BD63" s="128">
        <v>0</v>
      </c>
      <c r="BF63" s="19">
        <f t="shared" si="16"/>
        <v>5.699999999999999</v>
      </c>
      <c r="BG63" s="19">
        <f t="shared" si="17"/>
        <v>0</v>
      </c>
    </row>
    <row r="64" spans="1:59" ht="24.75" customHeight="1">
      <c r="A64" s="15">
        <v>68</v>
      </c>
      <c r="B64" s="15">
        <v>3121</v>
      </c>
      <c r="C64" s="16">
        <v>4</v>
      </c>
      <c r="D64" s="21" t="s">
        <v>60</v>
      </c>
      <c r="E64" s="53">
        <f t="shared" si="18"/>
        <v>10418.6</v>
      </c>
      <c r="F64" s="18">
        <v>8091.5</v>
      </c>
      <c r="G64" s="19">
        <v>2188.9</v>
      </c>
      <c r="H64" s="19">
        <v>136</v>
      </c>
      <c r="I64" s="19">
        <v>2.2</v>
      </c>
      <c r="J64" s="19">
        <f t="shared" si="19"/>
        <v>10280.4</v>
      </c>
      <c r="K64" s="19">
        <f t="shared" si="20"/>
        <v>138.2</v>
      </c>
      <c r="L64" s="19">
        <v>3542.2</v>
      </c>
      <c r="M64" s="19">
        <v>102.7</v>
      </c>
      <c r="N64" s="20">
        <v>185.5</v>
      </c>
      <c r="O64" s="57">
        <f t="shared" si="21"/>
        <v>14249</v>
      </c>
      <c r="P64" s="67">
        <v>37.59</v>
      </c>
      <c r="R64" s="137">
        <f t="shared" si="26"/>
        <v>22.791</v>
      </c>
      <c r="T64" s="18">
        <v>150</v>
      </c>
      <c r="U64" s="19">
        <v>-150</v>
      </c>
      <c r="V64" s="19">
        <f t="shared" si="29"/>
        <v>-41.3</v>
      </c>
      <c r="W64" s="19"/>
      <c r="X64" s="19">
        <f t="shared" si="31"/>
        <v>41.3</v>
      </c>
      <c r="Y64" s="19"/>
      <c r="Z64" s="106">
        <v>-64</v>
      </c>
      <c r="AA64" s="97"/>
      <c r="AB64" s="97">
        <v>64</v>
      </c>
      <c r="AC64" s="112"/>
      <c r="AD64" s="19">
        <f>ROUND((T64+U64+V64+W64)*0.34,1)</f>
        <v>-14</v>
      </c>
      <c r="AE64" s="19">
        <f t="shared" si="6"/>
        <v>-0.4</v>
      </c>
      <c r="AF64" s="19"/>
      <c r="AG64" s="19"/>
      <c r="AH64" s="20">
        <f t="shared" si="30"/>
        <v>-0.151</v>
      </c>
      <c r="AL64" s="53">
        <f t="shared" si="22"/>
        <v>10418.6</v>
      </c>
      <c r="AM64" s="18">
        <f t="shared" si="7"/>
        <v>8200.2</v>
      </c>
      <c r="AN64" s="19">
        <f t="shared" si="8"/>
        <v>2038.9</v>
      </c>
      <c r="AO64" s="19">
        <f t="shared" si="27"/>
        <v>177.3</v>
      </c>
      <c r="AP64" s="19">
        <f t="shared" si="28"/>
        <v>2.2</v>
      </c>
      <c r="AQ64" s="19">
        <f t="shared" si="9"/>
        <v>10239.1</v>
      </c>
      <c r="AR64" s="19">
        <f t="shared" si="10"/>
        <v>179.5</v>
      </c>
      <c r="AS64" s="19">
        <f>L64+AD64</f>
        <v>3528.2</v>
      </c>
      <c r="AT64" s="19">
        <f t="shared" si="12"/>
        <v>102.3</v>
      </c>
      <c r="AU64" s="20">
        <f t="shared" si="13"/>
        <v>185.5</v>
      </c>
      <c r="AV64" s="57">
        <f t="shared" si="14"/>
        <v>14234.599999999999</v>
      </c>
      <c r="AW64" s="67">
        <f t="shared" si="15"/>
        <v>37.439</v>
      </c>
      <c r="AY64" s="18">
        <v>0</v>
      </c>
      <c r="AZ64" s="19">
        <v>0</v>
      </c>
      <c r="BA64" s="19">
        <v>0</v>
      </c>
      <c r="BB64" s="19">
        <v>0</v>
      </c>
      <c r="BC64" s="19">
        <v>0</v>
      </c>
      <c r="BD64" s="128">
        <v>0</v>
      </c>
      <c r="BF64" s="19">
        <f t="shared" si="16"/>
        <v>22.700000000000003</v>
      </c>
      <c r="BG64" s="19">
        <f t="shared" si="17"/>
        <v>0</v>
      </c>
    </row>
    <row r="65" spans="1:59" ht="24.75" customHeight="1">
      <c r="A65" s="15">
        <v>71</v>
      </c>
      <c r="B65" s="15">
        <v>3122</v>
      </c>
      <c r="C65" s="16">
        <v>4</v>
      </c>
      <c r="D65" s="21" t="s">
        <v>61</v>
      </c>
      <c r="E65" s="53">
        <f t="shared" si="18"/>
        <v>9583.800000000001</v>
      </c>
      <c r="F65" s="18">
        <v>8275.6</v>
      </c>
      <c r="G65" s="19">
        <v>1085</v>
      </c>
      <c r="H65" s="19">
        <v>163.2</v>
      </c>
      <c r="I65" s="19">
        <v>60</v>
      </c>
      <c r="J65" s="19">
        <f t="shared" si="19"/>
        <v>9360.6</v>
      </c>
      <c r="K65" s="19">
        <f t="shared" si="20"/>
        <v>223.2</v>
      </c>
      <c r="L65" s="19">
        <v>3258.7</v>
      </c>
      <c r="M65" s="19">
        <v>93.8</v>
      </c>
      <c r="N65" s="20">
        <v>161.2</v>
      </c>
      <c r="O65" s="57">
        <f t="shared" si="21"/>
        <v>13097.5</v>
      </c>
      <c r="P65" s="67">
        <v>33.12</v>
      </c>
      <c r="R65" s="137">
        <f t="shared" si="26"/>
        <v>23.552</v>
      </c>
      <c r="T65" s="18"/>
      <c r="U65" s="19">
        <v>98</v>
      </c>
      <c r="V65" s="19">
        <f t="shared" si="29"/>
        <v>-49.6</v>
      </c>
      <c r="W65" s="19"/>
      <c r="X65" s="19">
        <f t="shared" si="31"/>
        <v>49.6</v>
      </c>
      <c r="Y65" s="19"/>
      <c r="Z65" s="106">
        <v>-76.8</v>
      </c>
      <c r="AA65" s="97"/>
      <c r="AB65" s="97">
        <v>76.8</v>
      </c>
      <c r="AC65" s="112"/>
      <c r="AD65" s="19">
        <f t="shared" si="5"/>
        <v>16.5</v>
      </c>
      <c r="AE65" s="19">
        <f t="shared" si="6"/>
        <v>0.5</v>
      </c>
      <c r="AF65" s="19"/>
      <c r="AG65" s="19"/>
      <c r="AH65" s="20">
        <f t="shared" si="30"/>
        <v>0.171</v>
      </c>
      <c r="AL65" s="53">
        <f t="shared" si="22"/>
        <v>9681.8</v>
      </c>
      <c r="AM65" s="18">
        <f t="shared" si="7"/>
        <v>8226</v>
      </c>
      <c r="AN65" s="19">
        <f t="shared" si="8"/>
        <v>1183</v>
      </c>
      <c r="AO65" s="19">
        <f t="shared" si="27"/>
        <v>212.8</v>
      </c>
      <c r="AP65" s="19">
        <f t="shared" si="28"/>
        <v>60</v>
      </c>
      <c r="AQ65" s="19">
        <f t="shared" si="9"/>
        <v>9409</v>
      </c>
      <c r="AR65" s="19">
        <f t="shared" si="10"/>
        <v>272.8</v>
      </c>
      <c r="AS65" s="19">
        <f t="shared" si="11"/>
        <v>3275.2</v>
      </c>
      <c r="AT65" s="19">
        <f t="shared" si="12"/>
        <v>94.3</v>
      </c>
      <c r="AU65" s="20">
        <f t="shared" si="13"/>
        <v>161.2</v>
      </c>
      <c r="AV65" s="57">
        <f t="shared" si="14"/>
        <v>13212.5</v>
      </c>
      <c r="AW65" s="67">
        <f t="shared" si="15"/>
        <v>33.291</v>
      </c>
      <c r="AY65" s="18">
        <v>0</v>
      </c>
      <c r="AZ65" s="19">
        <v>0</v>
      </c>
      <c r="BA65" s="19">
        <v>0</v>
      </c>
      <c r="BB65" s="19">
        <v>0</v>
      </c>
      <c r="BC65" s="19">
        <v>0</v>
      </c>
      <c r="BD65" s="128">
        <v>0</v>
      </c>
      <c r="BF65" s="19">
        <f t="shared" si="16"/>
        <v>27.199999999999996</v>
      </c>
      <c r="BG65" s="19">
        <f t="shared" si="17"/>
        <v>0</v>
      </c>
    </row>
    <row r="66" spans="1:59" ht="24.75" customHeight="1">
      <c r="A66" s="15">
        <v>70</v>
      </c>
      <c r="B66" s="15">
        <v>3122</v>
      </c>
      <c r="C66" s="16">
        <v>4</v>
      </c>
      <c r="D66" s="21" t="s">
        <v>62</v>
      </c>
      <c r="E66" s="53">
        <f t="shared" si="18"/>
        <v>10669.1</v>
      </c>
      <c r="F66" s="18">
        <v>8929.6</v>
      </c>
      <c r="G66" s="19">
        <v>1695.9</v>
      </c>
      <c r="H66" s="19">
        <v>13.6</v>
      </c>
      <c r="I66" s="19">
        <v>30</v>
      </c>
      <c r="J66" s="19">
        <f t="shared" si="19"/>
        <v>10625.5</v>
      </c>
      <c r="K66" s="19">
        <f t="shared" si="20"/>
        <v>43.6</v>
      </c>
      <c r="L66" s="19">
        <v>3627.7</v>
      </c>
      <c r="M66" s="19">
        <v>106.3</v>
      </c>
      <c r="N66" s="20">
        <v>165.2</v>
      </c>
      <c r="O66" s="57">
        <f t="shared" si="21"/>
        <v>14568.3</v>
      </c>
      <c r="P66" s="67">
        <v>37.95</v>
      </c>
      <c r="R66" s="137">
        <f t="shared" si="26"/>
        <v>23.332</v>
      </c>
      <c r="T66" s="18"/>
      <c r="U66" s="19"/>
      <c r="V66" s="19">
        <f t="shared" si="29"/>
        <v>-4.1</v>
      </c>
      <c r="W66" s="19"/>
      <c r="X66" s="19">
        <f t="shared" si="31"/>
        <v>4.1</v>
      </c>
      <c r="Y66" s="19"/>
      <c r="Z66" s="106">
        <v>-6.4</v>
      </c>
      <c r="AA66" s="97"/>
      <c r="AB66" s="97">
        <v>6.4</v>
      </c>
      <c r="AC66" s="112"/>
      <c r="AD66" s="19">
        <f t="shared" si="5"/>
        <v>-1.4</v>
      </c>
      <c r="AE66" s="19">
        <f t="shared" si="6"/>
        <v>0</v>
      </c>
      <c r="AF66" s="19"/>
      <c r="AG66" s="19"/>
      <c r="AH66" s="20">
        <f t="shared" si="30"/>
        <v>-0.015</v>
      </c>
      <c r="AL66" s="53">
        <f t="shared" si="22"/>
        <v>10669.1</v>
      </c>
      <c r="AM66" s="18">
        <f t="shared" si="7"/>
        <v>8925.5</v>
      </c>
      <c r="AN66" s="19">
        <f t="shared" si="8"/>
        <v>1695.9</v>
      </c>
      <c r="AO66" s="19">
        <f t="shared" si="27"/>
        <v>17.7</v>
      </c>
      <c r="AP66" s="19">
        <f t="shared" si="28"/>
        <v>30</v>
      </c>
      <c r="AQ66" s="19">
        <f t="shared" si="9"/>
        <v>10621.4</v>
      </c>
      <c r="AR66" s="19">
        <f t="shared" si="10"/>
        <v>47.7</v>
      </c>
      <c r="AS66" s="19">
        <f t="shared" si="11"/>
        <v>3626.2999999999997</v>
      </c>
      <c r="AT66" s="19">
        <f t="shared" si="12"/>
        <v>106.3</v>
      </c>
      <c r="AU66" s="20">
        <f t="shared" si="13"/>
        <v>165.2</v>
      </c>
      <c r="AV66" s="57">
        <f t="shared" si="14"/>
        <v>14566.9</v>
      </c>
      <c r="AW66" s="67">
        <f t="shared" si="15"/>
        <v>37.935</v>
      </c>
      <c r="AY66" s="18">
        <v>0</v>
      </c>
      <c r="AZ66" s="19">
        <v>0</v>
      </c>
      <c r="BA66" s="19">
        <v>0</v>
      </c>
      <c r="BB66" s="19">
        <v>0</v>
      </c>
      <c r="BC66" s="19">
        <v>0</v>
      </c>
      <c r="BD66" s="128">
        <v>0</v>
      </c>
      <c r="BF66" s="19">
        <f t="shared" si="16"/>
        <v>2.3000000000000007</v>
      </c>
      <c r="BG66" s="19">
        <f t="shared" si="17"/>
        <v>0</v>
      </c>
    </row>
    <row r="67" spans="1:59" ht="24.75" customHeight="1">
      <c r="A67" s="15">
        <v>154</v>
      </c>
      <c r="B67" s="15">
        <v>3122</v>
      </c>
      <c r="C67" s="16">
        <v>4</v>
      </c>
      <c r="D67" s="21" t="s">
        <v>97</v>
      </c>
      <c r="E67" s="53">
        <f t="shared" si="18"/>
        <v>28419.6</v>
      </c>
      <c r="F67" s="18">
        <v>22215.6</v>
      </c>
      <c r="G67" s="19">
        <v>5825.3</v>
      </c>
      <c r="H67" s="19">
        <v>136.7</v>
      </c>
      <c r="I67" s="19">
        <v>242</v>
      </c>
      <c r="J67" s="19">
        <f t="shared" si="19"/>
        <v>28040.899999999998</v>
      </c>
      <c r="K67" s="19">
        <f t="shared" si="20"/>
        <v>378.7</v>
      </c>
      <c r="L67" s="19">
        <v>9663.2</v>
      </c>
      <c r="M67" s="19">
        <v>280.6</v>
      </c>
      <c r="N67" s="20">
        <v>427.5</v>
      </c>
      <c r="O67" s="57">
        <f t="shared" si="21"/>
        <v>38790.9</v>
      </c>
      <c r="P67" s="67">
        <v>103.14</v>
      </c>
      <c r="R67" s="137">
        <f aca="true" t="shared" si="32" ref="R67:R95">ROUND(J67/(12*P67),3)</f>
        <v>22.656</v>
      </c>
      <c r="T67" s="18">
        <v>360</v>
      </c>
      <c r="U67" s="19">
        <v>-360</v>
      </c>
      <c r="V67" s="19">
        <f t="shared" si="29"/>
        <v>5.7</v>
      </c>
      <c r="W67" s="19"/>
      <c r="X67" s="19">
        <f t="shared" si="31"/>
        <v>-5.7</v>
      </c>
      <c r="Y67" s="19"/>
      <c r="Z67" s="106">
        <v>5.7</v>
      </c>
      <c r="AA67" s="97">
        <v>-70</v>
      </c>
      <c r="AB67" s="97">
        <v>-5.7</v>
      </c>
      <c r="AC67" s="112">
        <v>70</v>
      </c>
      <c r="AD67" s="19">
        <f t="shared" si="5"/>
        <v>1.9</v>
      </c>
      <c r="AE67" s="19">
        <f t="shared" si="6"/>
        <v>0.1</v>
      </c>
      <c r="AF67" s="19"/>
      <c r="AG67" s="19"/>
      <c r="AH67" s="20">
        <f t="shared" si="30"/>
        <v>1.639</v>
      </c>
      <c r="AL67" s="53">
        <f t="shared" si="22"/>
        <v>28419.6</v>
      </c>
      <c r="AM67" s="18">
        <f t="shared" si="7"/>
        <v>22581.3</v>
      </c>
      <c r="AN67" s="19">
        <f t="shared" si="8"/>
        <v>5465.3</v>
      </c>
      <c r="AO67" s="19">
        <f aca="true" t="shared" si="33" ref="AO67:AO95">ROUND(H67+X67,1)</f>
        <v>131</v>
      </c>
      <c r="AP67" s="19">
        <f aca="true" t="shared" si="34" ref="AP67:AP95">ROUND(I67+Y67,1)</f>
        <v>242</v>
      </c>
      <c r="AQ67" s="19">
        <f t="shared" si="9"/>
        <v>28046.6</v>
      </c>
      <c r="AR67" s="19">
        <f t="shared" si="10"/>
        <v>373</v>
      </c>
      <c r="AS67" s="19">
        <f t="shared" si="11"/>
        <v>9665.1</v>
      </c>
      <c r="AT67" s="19">
        <f t="shared" si="12"/>
        <v>280.70000000000005</v>
      </c>
      <c r="AU67" s="20">
        <f t="shared" si="13"/>
        <v>427.5</v>
      </c>
      <c r="AV67" s="57">
        <f t="shared" si="14"/>
        <v>38792.899999999994</v>
      </c>
      <c r="AW67" s="67">
        <f t="shared" si="15"/>
        <v>104.779</v>
      </c>
      <c r="AY67" s="18">
        <v>440</v>
      </c>
      <c r="AZ67" s="19">
        <v>0</v>
      </c>
      <c r="BA67" s="19">
        <v>440</v>
      </c>
      <c r="BB67" s="19">
        <v>149.6</v>
      </c>
      <c r="BC67" s="19">
        <v>4.4</v>
      </c>
      <c r="BD67" s="128">
        <v>594</v>
      </c>
      <c r="BF67" s="19">
        <f t="shared" si="16"/>
        <v>0</v>
      </c>
      <c r="BG67" s="19">
        <f t="shared" si="17"/>
        <v>70</v>
      </c>
    </row>
    <row r="68" spans="1:59" ht="24.75" customHeight="1">
      <c r="A68" s="15">
        <v>72</v>
      </c>
      <c r="B68" s="15">
        <v>3122</v>
      </c>
      <c r="C68" s="16">
        <v>4</v>
      </c>
      <c r="D68" s="21" t="s">
        <v>63</v>
      </c>
      <c r="E68" s="53">
        <f t="shared" si="18"/>
        <v>15776.800000000001</v>
      </c>
      <c r="F68" s="18">
        <v>11866.7</v>
      </c>
      <c r="G68" s="19">
        <v>3442.9</v>
      </c>
      <c r="H68" s="19">
        <v>197.2</v>
      </c>
      <c r="I68" s="19">
        <v>270</v>
      </c>
      <c r="J68" s="19">
        <f t="shared" si="19"/>
        <v>15309.6</v>
      </c>
      <c r="K68" s="19">
        <f t="shared" si="20"/>
        <v>467.2</v>
      </c>
      <c r="L68" s="19">
        <v>5364.1</v>
      </c>
      <c r="M68" s="19">
        <v>153.1</v>
      </c>
      <c r="N68" s="20">
        <v>228.9</v>
      </c>
      <c r="O68" s="57">
        <f t="shared" si="21"/>
        <v>21522.9</v>
      </c>
      <c r="P68" s="67">
        <v>60</v>
      </c>
      <c r="R68" s="137">
        <f t="shared" si="32"/>
        <v>21.263</v>
      </c>
      <c r="T68" s="18"/>
      <c r="U68" s="19">
        <v>100</v>
      </c>
      <c r="V68" s="19">
        <f t="shared" si="29"/>
        <v>-98.7</v>
      </c>
      <c r="W68" s="19">
        <v>40</v>
      </c>
      <c r="X68" s="19">
        <f t="shared" si="31"/>
        <v>98.7</v>
      </c>
      <c r="Y68" s="19">
        <v>-40</v>
      </c>
      <c r="Z68" s="106">
        <v>-152.8</v>
      </c>
      <c r="AA68" s="97">
        <v>40</v>
      </c>
      <c r="AB68" s="97">
        <v>152.8</v>
      </c>
      <c r="AC68" s="112">
        <v>-40</v>
      </c>
      <c r="AD68" s="19">
        <f aca="true" t="shared" si="35" ref="AD68:AD95">ROUND((T68+U68+V68+W68)*0.34,1)</f>
        <v>14</v>
      </c>
      <c r="AE68" s="19">
        <f aca="true" t="shared" si="36" ref="AE68:AE95">ROUND((T68+U68+V68+W68)*0.01,1)</f>
        <v>0.4</v>
      </c>
      <c r="AF68" s="19"/>
      <c r="AG68" s="19"/>
      <c r="AH68" s="20">
        <f t="shared" si="30"/>
        <v>0.162</v>
      </c>
      <c r="AL68" s="53">
        <f t="shared" si="22"/>
        <v>15876.8</v>
      </c>
      <c r="AM68" s="18">
        <f aca="true" t="shared" si="37" ref="AM68:AM95">ROUND(F68+T68+V68,1)</f>
        <v>11768</v>
      </c>
      <c r="AN68" s="19">
        <f aca="true" t="shared" si="38" ref="AN68:AN95">ROUND(G68+U68+W68,1)</f>
        <v>3582.9</v>
      </c>
      <c r="AO68" s="19">
        <f t="shared" si="33"/>
        <v>295.9</v>
      </c>
      <c r="AP68" s="19">
        <f t="shared" si="34"/>
        <v>230</v>
      </c>
      <c r="AQ68" s="19">
        <f aca="true" t="shared" si="39" ref="AQ68:AQ95">AM68+AN68</f>
        <v>15350.9</v>
      </c>
      <c r="AR68" s="19">
        <f aca="true" t="shared" si="40" ref="AR68:AR95">AO68+AP68</f>
        <v>525.9</v>
      </c>
      <c r="AS68" s="19">
        <f aca="true" t="shared" si="41" ref="AS68:AS95">L68+AD68</f>
        <v>5378.1</v>
      </c>
      <c r="AT68" s="19">
        <f aca="true" t="shared" si="42" ref="AT68:AT95">M68+AE68</f>
        <v>153.5</v>
      </c>
      <c r="AU68" s="20">
        <f aca="true" t="shared" si="43" ref="AU68:AU95">ROUND((N68+AF68+AG68),1)</f>
        <v>228.9</v>
      </c>
      <c r="AV68" s="57">
        <f aca="true" t="shared" si="44" ref="AV68:AV95">SUM(AQ68:AU68)</f>
        <v>21637.300000000003</v>
      </c>
      <c r="AW68" s="67">
        <f aca="true" t="shared" si="45" ref="AW68:AW95">P68+AH68</f>
        <v>60.162</v>
      </c>
      <c r="AY68" s="18">
        <v>0</v>
      </c>
      <c r="AZ68" s="19">
        <v>0</v>
      </c>
      <c r="BA68" s="19">
        <v>0</v>
      </c>
      <c r="BB68" s="19">
        <v>0</v>
      </c>
      <c r="BC68" s="19">
        <v>0</v>
      </c>
      <c r="BD68" s="128">
        <v>0</v>
      </c>
      <c r="BF68" s="19">
        <f aca="true" t="shared" si="46" ref="BF68:BF95">AB68-X68</f>
        <v>54.10000000000001</v>
      </c>
      <c r="BG68" s="19">
        <f aca="true" t="shared" si="47" ref="BG68:BG95">AC68-Y68</f>
        <v>0</v>
      </c>
    </row>
    <row r="69" spans="1:59" ht="24.75" customHeight="1">
      <c r="A69" s="15">
        <v>81</v>
      </c>
      <c r="B69" s="15">
        <v>3114</v>
      </c>
      <c r="C69" s="16">
        <v>4</v>
      </c>
      <c r="D69" s="21" t="s">
        <v>104</v>
      </c>
      <c r="E69" s="53">
        <f aca="true" t="shared" si="48" ref="E69:E95">J69+K69</f>
        <v>10092.4</v>
      </c>
      <c r="F69" s="18">
        <v>9107.9</v>
      </c>
      <c r="G69" s="19">
        <v>949.3</v>
      </c>
      <c r="H69" s="19">
        <v>27.2</v>
      </c>
      <c r="I69" s="19">
        <v>8</v>
      </c>
      <c r="J69" s="19">
        <f aca="true" t="shared" si="49" ref="J69:J95">F69+G69</f>
        <v>10057.199999999999</v>
      </c>
      <c r="K69" s="19">
        <f>H69+I69</f>
        <v>35.2</v>
      </c>
      <c r="L69" s="19">
        <v>3432</v>
      </c>
      <c r="M69" s="19">
        <v>100.5</v>
      </c>
      <c r="N69" s="20">
        <v>137.4</v>
      </c>
      <c r="O69" s="57">
        <f aca="true" t="shared" si="50" ref="O69:O95">SUM(J69:N69)</f>
        <v>13762.3</v>
      </c>
      <c r="P69" s="67">
        <v>37.11</v>
      </c>
      <c r="R69" s="137">
        <f t="shared" si="32"/>
        <v>22.584</v>
      </c>
      <c r="T69" s="18"/>
      <c r="U69" s="19"/>
      <c r="V69" s="19">
        <f t="shared" si="29"/>
        <v>-8.3</v>
      </c>
      <c r="W69" s="19"/>
      <c r="X69" s="19">
        <f t="shared" si="31"/>
        <v>8.3</v>
      </c>
      <c r="Y69" s="19"/>
      <c r="Z69" s="106">
        <v>-12.8</v>
      </c>
      <c r="AA69" s="97"/>
      <c r="AB69" s="97">
        <v>12.8</v>
      </c>
      <c r="AC69" s="112"/>
      <c r="AD69" s="19">
        <f t="shared" si="35"/>
        <v>-2.8</v>
      </c>
      <c r="AE69" s="19">
        <f t="shared" si="36"/>
        <v>-0.1</v>
      </c>
      <c r="AF69" s="19"/>
      <c r="AG69" s="19"/>
      <c r="AH69" s="20">
        <f t="shared" si="30"/>
        <v>1.737</v>
      </c>
      <c r="AL69" s="53">
        <f aca="true" t="shared" si="51" ref="AL69:AL95">AQ69+AR69</f>
        <v>10092.4</v>
      </c>
      <c r="AM69" s="18">
        <f t="shared" si="37"/>
        <v>9099.6</v>
      </c>
      <c r="AN69" s="19">
        <f t="shared" si="38"/>
        <v>949.3</v>
      </c>
      <c r="AO69" s="19">
        <f t="shared" si="33"/>
        <v>35.5</v>
      </c>
      <c r="AP69" s="19">
        <f t="shared" si="34"/>
        <v>8</v>
      </c>
      <c r="AQ69" s="19">
        <f t="shared" si="39"/>
        <v>10048.9</v>
      </c>
      <c r="AR69" s="19">
        <f t="shared" si="40"/>
        <v>43.5</v>
      </c>
      <c r="AS69" s="19">
        <f t="shared" si="41"/>
        <v>3429.2</v>
      </c>
      <c r="AT69" s="19">
        <f t="shared" si="42"/>
        <v>100.4</v>
      </c>
      <c r="AU69" s="20">
        <f t="shared" si="43"/>
        <v>137.4</v>
      </c>
      <c r="AV69" s="57">
        <f t="shared" si="44"/>
        <v>13759.399999999998</v>
      </c>
      <c r="AW69" s="67">
        <f t="shared" si="45"/>
        <v>38.847</v>
      </c>
      <c r="AY69" s="18">
        <v>479</v>
      </c>
      <c r="AZ69" s="19">
        <v>0</v>
      </c>
      <c r="BA69" s="19">
        <v>479</v>
      </c>
      <c r="BB69" s="19">
        <v>162.9</v>
      </c>
      <c r="BC69" s="19">
        <v>4.8</v>
      </c>
      <c r="BD69" s="128">
        <v>646.6999999999999</v>
      </c>
      <c r="BF69" s="19">
        <f t="shared" si="46"/>
        <v>4.5</v>
      </c>
      <c r="BG69" s="19">
        <f t="shared" si="47"/>
        <v>0</v>
      </c>
    </row>
    <row r="70" spans="1:59" ht="24.75" customHeight="1">
      <c r="A70" s="15">
        <v>83</v>
      </c>
      <c r="B70" s="15">
        <v>3114</v>
      </c>
      <c r="C70" s="16">
        <v>4</v>
      </c>
      <c r="D70" s="21" t="s">
        <v>64</v>
      </c>
      <c r="E70" s="53">
        <f t="shared" si="48"/>
        <v>7750.1</v>
      </c>
      <c r="F70" s="18">
        <v>5507.8</v>
      </c>
      <c r="G70" s="19">
        <v>2242.3</v>
      </c>
      <c r="H70" s="19">
        <v>0</v>
      </c>
      <c r="I70" s="19">
        <v>0</v>
      </c>
      <c r="J70" s="19">
        <f t="shared" si="49"/>
        <v>7750.1</v>
      </c>
      <c r="K70" s="19">
        <f aca="true" t="shared" si="52" ref="K70:K95">H70+I70</f>
        <v>0</v>
      </c>
      <c r="L70" s="19">
        <v>2635.2</v>
      </c>
      <c r="M70" s="19">
        <v>77.7</v>
      </c>
      <c r="N70" s="20">
        <v>105.7</v>
      </c>
      <c r="O70" s="57">
        <f t="shared" si="50"/>
        <v>10568.7</v>
      </c>
      <c r="P70" s="67">
        <v>32.45</v>
      </c>
      <c r="R70" s="137">
        <f t="shared" si="32"/>
        <v>19.903</v>
      </c>
      <c r="T70" s="18"/>
      <c r="U70" s="19"/>
      <c r="V70" s="19">
        <f aca="true" t="shared" si="53" ref="V70:V95">IF(Z70&gt;0,Z70,ROUND(Z70*$V$111,1))</f>
        <v>0</v>
      </c>
      <c r="W70" s="19"/>
      <c r="X70" s="19">
        <f t="shared" si="31"/>
        <v>0</v>
      </c>
      <c r="Y70" s="19"/>
      <c r="Z70" s="106">
        <v>0</v>
      </c>
      <c r="AA70" s="97"/>
      <c r="AB70" s="97">
        <v>0</v>
      </c>
      <c r="AC70" s="112"/>
      <c r="AD70" s="19">
        <f t="shared" si="35"/>
        <v>0</v>
      </c>
      <c r="AE70" s="19">
        <f t="shared" si="36"/>
        <v>0</v>
      </c>
      <c r="AF70" s="19"/>
      <c r="AG70" s="19"/>
      <c r="AH70" s="20">
        <f t="shared" si="30"/>
        <v>0</v>
      </c>
      <c r="AL70" s="53">
        <f t="shared" si="51"/>
        <v>7750.1</v>
      </c>
      <c r="AM70" s="18">
        <f t="shared" si="37"/>
        <v>5507.8</v>
      </c>
      <c r="AN70" s="19">
        <f t="shared" si="38"/>
        <v>2242.3</v>
      </c>
      <c r="AO70" s="19">
        <f t="shared" si="33"/>
        <v>0</v>
      </c>
      <c r="AP70" s="19">
        <f t="shared" si="34"/>
        <v>0</v>
      </c>
      <c r="AQ70" s="19">
        <f t="shared" si="39"/>
        <v>7750.1</v>
      </c>
      <c r="AR70" s="19">
        <f t="shared" si="40"/>
        <v>0</v>
      </c>
      <c r="AS70" s="19">
        <f t="shared" si="41"/>
        <v>2635.2</v>
      </c>
      <c r="AT70" s="19">
        <f t="shared" si="42"/>
        <v>77.7</v>
      </c>
      <c r="AU70" s="20">
        <f t="shared" si="43"/>
        <v>105.7</v>
      </c>
      <c r="AV70" s="57">
        <f t="shared" si="44"/>
        <v>10568.7</v>
      </c>
      <c r="AW70" s="67">
        <f t="shared" si="45"/>
        <v>32.45</v>
      </c>
      <c r="AY70" s="18">
        <v>0</v>
      </c>
      <c r="AZ70" s="19">
        <v>0</v>
      </c>
      <c r="BA70" s="19">
        <v>0</v>
      </c>
      <c r="BB70" s="19">
        <v>0</v>
      </c>
      <c r="BC70" s="19">
        <v>0</v>
      </c>
      <c r="BD70" s="128">
        <v>0</v>
      </c>
      <c r="BF70" s="19">
        <f t="shared" si="46"/>
        <v>0</v>
      </c>
      <c r="BG70" s="19">
        <f t="shared" si="47"/>
        <v>0</v>
      </c>
    </row>
    <row r="71" spans="1:59" ht="24.75" customHeight="1">
      <c r="A71" s="15">
        <v>79</v>
      </c>
      <c r="B71" s="15">
        <v>3114</v>
      </c>
      <c r="C71" s="16">
        <v>4</v>
      </c>
      <c r="D71" s="21" t="s">
        <v>65</v>
      </c>
      <c r="E71" s="53">
        <f t="shared" si="48"/>
        <v>3022.1</v>
      </c>
      <c r="F71" s="18">
        <v>2695.9</v>
      </c>
      <c r="G71" s="19">
        <v>320.1</v>
      </c>
      <c r="H71" s="19">
        <v>6.1</v>
      </c>
      <c r="I71" s="19">
        <v>0</v>
      </c>
      <c r="J71" s="19">
        <f t="shared" si="49"/>
        <v>3016</v>
      </c>
      <c r="K71" s="19">
        <f t="shared" si="52"/>
        <v>6.1</v>
      </c>
      <c r="L71" s="19">
        <v>1027.5</v>
      </c>
      <c r="M71" s="19">
        <v>30.1</v>
      </c>
      <c r="N71" s="20">
        <v>60.4</v>
      </c>
      <c r="O71" s="57">
        <f t="shared" si="50"/>
        <v>4140.099999999999</v>
      </c>
      <c r="P71" s="67">
        <v>12.14</v>
      </c>
      <c r="R71" s="137">
        <f t="shared" si="32"/>
        <v>20.703</v>
      </c>
      <c r="T71" s="18">
        <v>45</v>
      </c>
      <c r="U71" s="19">
        <v>-25</v>
      </c>
      <c r="V71" s="19">
        <f t="shared" si="53"/>
        <v>-1.9</v>
      </c>
      <c r="W71" s="19"/>
      <c r="X71" s="19">
        <f t="shared" si="31"/>
        <v>1.9</v>
      </c>
      <c r="Y71" s="19"/>
      <c r="Z71" s="106">
        <v>-2.9</v>
      </c>
      <c r="AA71" s="97"/>
      <c r="AB71" s="97">
        <v>2.9</v>
      </c>
      <c r="AC71" s="112"/>
      <c r="AD71" s="19">
        <f t="shared" si="35"/>
        <v>6.2</v>
      </c>
      <c r="AE71" s="19">
        <f t="shared" si="36"/>
        <v>0.2</v>
      </c>
      <c r="AF71" s="19"/>
      <c r="AG71" s="19"/>
      <c r="AH71" s="20">
        <f t="shared" si="30"/>
        <v>0.842</v>
      </c>
      <c r="AL71" s="53">
        <f t="shared" si="51"/>
        <v>3042.1</v>
      </c>
      <c r="AM71" s="18">
        <f t="shared" si="37"/>
        <v>2739</v>
      </c>
      <c r="AN71" s="19">
        <f t="shared" si="38"/>
        <v>295.1</v>
      </c>
      <c r="AO71" s="19">
        <f t="shared" si="33"/>
        <v>8</v>
      </c>
      <c r="AP71" s="19">
        <f t="shared" si="34"/>
        <v>0</v>
      </c>
      <c r="AQ71" s="19">
        <f t="shared" si="39"/>
        <v>3034.1</v>
      </c>
      <c r="AR71" s="19">
        <f t="shared" si="40"/>
        <v>8</v>
      </c>
      <c r="AS71" s="19">
        <f t="shared" si="41"/>
        <v>1033.7</v>
      </c>
      <c r="AT71" s="19">
        <f t="shared" si="42"/>
        <v>30.3</v>
      </c>
      <c r="AU71" s="20">
        <f t="shared" si="43"/>
        <v>60.4</v>
      </c>
      <c r="AV71" s="57">
        <f t="shared" si="44"/>
        <v>4166.5</v>
      </c>
      <c r="AW71" s="67">
        <f t="shared" si="45"/>
        <v>12.982000000000001</v>
      </c>
      <c r="AY71" s="18">
        <v>191</v>
      </c>
      <c r="AZ71" s="19">
        <v>0</v>
      </c>
      <c r="BA71" s="19">
        <v>191</v>
      </c>
      <c r="BB71" s="19">
        <v>64.9</v>
      </c>
      <c r="BC71" s="19">
        <v>1.9</v>
      </c>
      <c r="BD71" s="128">
        <v>257.8</v>
      </c>
      <c r="BF71" s="19">
        <f t="shared" si="46"/>
        <v>1</v>
      </c>
      <c r="BG71" s="19">
        <f t="shared" si="47"/>
        <v>0</v>
      </c>
    </row>
    <row r="72" spans="1:59" ht="24.75" customHeight="1">
      <c r="A72" s="15">
        <v>74</v>
      </c>
      <c r="B72" s="15">
        <v>4322</v>
      </c>
      <c r="C72" s="16">
        <v>4</v>
      </c>
      <c r="D72" s="21" t="s">
        <v>93</v>
      </c>
      <c r="E72" s="53">
        <f t="shared" si="48"/>
        <v>3254.2999999999997</v>
      </c>
      <c r="F72" s="18">
        <v>2171.4</v>
      </c>
      <c r="G72" s="19">
        <v>1069.8</v>
      </c>
      <c r="H72" s="19">
        <v>6.1</v>
      </c>
      <c r="I72" s="19">
        <v>7</v>
      </c>
      <c r="J72" s="19">
        <f t="shared" si="49"/>
        <v>3241.2</v>
      </c>
      <c r="K72" s="19">
        <f t="shared" si="52"/>
        <v>13.1</v>
      </c>
      <c r="L72" s="19">
        <v>1106.5</v>
      </c>
      <c r="M72" s="19">
        <v>32.3</v>
      </c>
      <c r="N72" s="20">
        <v>34.1</v>
      </c>
      <c r="O72" s="57">
        <f t="shared" si="50"/>
        <v>4427.2</v>
      </c>
      <c r="P72" s="67">
        <v>13.27</v>
      </c>
      <c r="R72" s="137">
        <f t="shared" si="32"/>
        <v>20.354</v>
      </c>
      <c r="T72" s="18">
        <v>18.7</v>
      </c>
      <c r="U72" s="19"/>
      <c r="V72" s="19">
        <f t="shared" si="53"/>
        <v>-1.9</v>
      </c>
      <c r="W72" s="19"/>
      <c r="X72" s="19">
        <f t="shared" si="31"/>
        <v>1.9</v>
      </c>
      <c r="Y72" s="19"/>
      <c r="Z72" s="106">
        <v>-2.9</v>
      </c>
      <c r="AA72" s="97"/>
      <c r="AB72" s="97">
        <v>2.9</v>
      </c>
      <c r="AC72" s="112"/>
      <c r="AD72" s="19">
        <f t="shared" si="35"/>
        <v>5.7</v>
      </c>
      <c r="AE72" s="19">
        <f t="shared" si="36"/>
        <v>0.2</v>
      </c>
      <c r="AF72" s="19"/>
      <c r="AG72" s="19"/>
      <c r="AH72" s="20">
        <f t="shared" si="30"/>
        <v>0.069</v>
      </c>
      <c r="AL72" s="53">
        <f t="shared" si="51"/>
        <v>3273</v>
      </c>
      <c r="AM72" s="18">
        <f t="shared" si="37"/>
        <v>2188.2</v>
      </c>
      <c r="AN72" s="19">
        <f t="shared" si="38"/>
        <v>1069.8</v>
      </c>
      <c r="AO72" s="19">
        <f t="shared" si="33"/>
        <v>8</v>
      </c>
      <c r="AP72" s="19">
        <f t="shared" si="34"/>
        <v>7</v>
      </c>
      <c r="AQ72" s="19">
        <f t="shared" si="39"/>
        <v>3258</v>
      </c>
      <c r="AR72" s="19">
        <f t="shared" si="40"/>
        <v>15</v>
      </c>
      <c r="AS72" s="19">
        <f t="shared" si="41"/>
        <v>1112.2</v>
      </c>
      <c r="AT72" s="19">
        <f t="shared" si="42"/>
        <v>32.5</v>
      </c>
      <c r="AU72" s="20">
        <f t="shared" si="43"/>
        <v>34.1</v>
      </c>
      <c r="AV72" s="57">
        <f t="shared" si="44"/>
        <v>4451.8</v>
      </c>
      <c r="AW72" s="67">
        <f t="shared" si="45"/>
        <v>13.339</v>
      </c>
      <c r="AY72" s="18">
        <v>0</v>
      </c>
      <c r="AZ72" s="19">
        <v>0</v>
      </c>
      <c r="BA72" s="19">
        <v>0</v>
      </c>
      <c r="BB72" s="19">
        <v>0</v>
      </c>
      <c r="BC72" s="19">
        <v>0</v>
      </c>
      <c r="BD72" s="128">
        <v>0</v>
      </c>
      <c r="BF72" s="19">
        <f t="shared" si="46"/>
        <v>1</v>
      </c>
      <c r="BG72" s="19">
        <f t="shared" si="47"/>
        <v>0</v>
      </c>
    </row>
    <row r="73" spans="1:59" ht="24.75" customHeight="1">
      <c r="A73" s="15">
        <v>80</v>
      </c>
      <c r="B73" s="15">
        <v>4322</v>
      </c>
      <c r="C73" s="16">
        <v>4</v>
      </c>
      <c r="D73" s="21" t="s">
        <v>66</v>
      </c>
      <c r="E73" s="53">
        <f t="shared" si="48"/>
        <v>5855.1</v>
      </c>
      <c r="F73" s="18">
        <v>3903.3</v>
      </c>
      <c r="G73" s="19">
        <v>1928.2</v>
      </c>
      <c r="H73" s="19">
        <v>13.6</v>
      </c>
      <c r="I73" s="19">
        <v>10</v>
      </c>
      <c r="J73" s="19">
        <f t="shared" si="49"/>
        <v>5831.5</v>
      </c>
      <c r="K73" s="19">
        <f t="shared" si="52"/>
        <v>23.6</v>
      </c>
      <c r="L73" s="19">
        <v>1990.8</v>
      </c>
      <c r="M73" s="19">
        <v>58.4</v>
      </c>
      <c r="N73" s="20">
        <v>61.3</v>
      </c>
      <c r="O73" s="57">
        <f t="shared" si="50"/>
        <v>7965.6</v>
      </c>
      <c r="P73" s="67">
        <v>24.55</v>
      </c>
      <c r="R73" s="137">
        <f t="shared" si="32"/>
        <v>19.795</v>
      </c>
      <c r="T73" s="18"/>
      <c r="U73" s="19"/>
      <c r="V73" s="19">
        <f t="shared" si="53"/>
        <v>-4.1</v>
      </c>
      <c r="W73" s="19"/>
      <c r="X73" s="19">
        <f t="shared" si="31"/>
        <v>4.1</v>
      </c>
      <c r="Y73" s="19"/>
      <c r="Z73" s="106">
        <v>-6.4</v>
      </c>
      <c r="AA73" s="97"/>
      <c r="AB73" s="97">
        <v>6.4</v>
      </c>
      <c r="AC73" s="112"/>
      <c r="AD73" s="19">
        <f t="shared" si="35"/>
        <v>-1.4</v>
      </c>
      <c r="AE73" s="19">
        <f t="shared" si="36"/>
        <v>0</v>
      </c>
      <c r="AF73" s="19"/>
      <c r="AG73" s="19"/>
      <c r="AH73" s="20">
        <f t="shared" si="30"/>
        <v>0.488</v>
      </c>
      <c r="AL73" s="53">
        <f t="shared" si="51"/>
        <v>5855.099999999999</v>
      </c>
      <c r="AM73" s="18">
        <f t="shared" si="37"/>
        <v>3899.2</v>
      </c>
      <c r="AN73" s="19">
        <f t="shared" si="38"/>
        <v>1928.2</v>
      </c>
      <c r="AO73" s="19">
        <f t="shared" si="33"/>
        <v>17.7</v>
      </c>
      <c r="AP73" s="19">
        <f t="shared" si="34"/>
        <v>10</v>
      </c>
      <c r="AQ73" s="19">
        <f t="shared" si="39"/>
        <v>5827.4</v>
      </c>
      <c r="AR73" s="19">
        <f t="shared" si="40"/>
        <v>27.7</v>
      </c>
      <c r="AS73" s="19">
        <f t="shared" si="41"/>
        <v>1989.3999999999999</v>
      </c>
      <c r="AT73" s="19">
        <f t="shared" si="42"/>
        <v>58.4</v>
      </c>
      <c r="AU73" s="20">
        <f t="shared" si="43"/>
        <v>61.3</v>
      </c>
      <c r="AV73" s="57">
        <f t="shared" si="44"/>
        <v>7964.199999999999</v>
      </c>
      <c r="AW73" s="67">
        <f t="shared" si="45"/>
        <v>25.038</v>
      </c>
      <c r="AY73" s="18">
        <v>120</v>
      </c>
      <c r="AZ73" s="19">
        <v>0</v>
      </c>
      <c r="BA73" s="19">
        <v>120</v>
      </c>
      <c r="BB73" s="19">
        <v>40.8</v>
      </c>
      <c r="BC73" s="19">
        <v>1.2</v>
      </c>
      <c r="BD73" s="128">
        <v>162</v>
      </c>
      <c r="BF73" s="19">
        <f t="shared" si="46"/>
        <v>2.3000000000000007</v>
      </c>
      <c r="BG73" s="19">
        <f t="shared" si="47"/>
        <v>0</v>
      </c>
    </row>
    <row r="74" spans="1:59" ht="24.75" customHeight="1">
      <c r="A74" s="15">
        <v>109</v>
      </c>
      <c r="B74" s="15">
        <v>3121</v>
      </c>
      <c r="C74" s="16">
        <v>5</v>
      </c>
      <c r="D74" s="21" t="s">
        <v>67</v>
      </c>
      <c r="E74" s="53">
        <f t="shared" si="48"/>
        <v>7356.000000000001</v>
      </c>
      <c r="F74" s="18">
        <v>6567.1</v>
      </c>
      <c r="G74" s="19">
        <v>744.8</v>
      </c>
      <c r="H74" s="19">
        <v>15</v>
      </c>
      <c r="I74" s="19">
        <v>29.1</v>
      </c>
      <c r="J74" s="19">
        <f t="shared" si="49"/>
        <v>7311.900000000001</v>
      </c>
      <c r="K74" s="19">
        <f t="shared" si="52"/>
        <v>44.1</v>
      </c>
      <c r="L74" s="19">
        <v>2501.1</v>
      </c>
      <c r="M74" s="19">
        <v>73.1</v>
      </c>
      <c r="N74" s="20">
        <v>127.1</v>
      </c>
      <c r="O74" s="57">
        <f t="shared" si="50"/>
        <v>10057.300000000001</v>
      </c>
      <c r="P74" s="67">
        <v>26.46</v>
      </c>
      <c r="R74" s="137">
        <f t="shared" si="32"/>
        <v>23.028</v>
      </c>
      <c r="T74" s="18"/>
      <c r="U74" s="19"/>
      <c r="V74" s="19">
        <f t="shared" si="53"/>
        <v>-7.2</v>
      </c>
      <c r="W74" s="19">
        <v>9.1</v>
      </c>
      <c r="X74" s="19">
        <f t="shared" si="31"/>
        <v>7.2</v>
      </c>
      <c r="Y74" s="19">
        <v>-9.1</v>
      </c>
      <c r="Z74" s="106">
        <v>-11.1</v>
      </c>
      <c r="AA74" s="97">
        <v>9.1</v>
      </c>
      <c r="AB74" s="97">
        <v>11.1</v>
      </c>
      <c r="AC74" s="112">
        <v>-9.1</v>
      </c>
      <c r="AD74" s="19">
        <f t="shared" si="35"/>
        <v>0.6</v>
      </c>
      <c r="AE74" s="19">
        <f t="shared" si="36"/>
        <v>0</v>
      </c>
      <c r="AF74" s="19"/>
      <c r="AG74" s="19"/>
      <c r="AH74" s="20">
        <f t="shared" si="30"/>
        <v>0.369</v>
      </c>
      <c r="AL74" s="53">
        <f t="shared" si="51"/>
        <v>7355.999999999999</v>
      </c>
      <c r="AM74" s="18">
        <f t="shared" si="37"/>
        <v>6559.9</v>
      </c>
      <c r="AN74" s="19">
        <f t="shared" si="38"/>
        <v>753.9</v>
      </c>
      <c r="AO74" s="19">
        <f t="shared" si="33"/>
        <v>22.2</v>
      </c>
      <c r="AP74" s="19">
        <f t="shared" si="34"/>
        <v>20</v>
      </c>
      <c r="AQ74" s="19">
        <f t="shared" si="39"/>
        <v>7313.799999999999</v>
      </c>
      <c r="AR74" s="19">
        <f t="shared" si="40"/>
        <v>42.2</v>
      </c>
      <c r="AS74" s="19">
        <f t="shared" si="41"/>
        <v>2501.7</v>
      </c>
      <c r="AT74" s="19">
        <f t="shared" si="42"/>
        <v>73.1</v>
      </c>
      <c r="AU74" s="20">
        <f t="shared" si="43"/>
        <v>127.1</v>
      </c>
      <c r="AV74" s="57">
        <f t="shared" si="44"/>
        <v>10057.9</v>
      </c>
      <c r="AW74" s="67">
        <f t="shared" si="45"/>
        <v>26.829</v>
      </c>
      <c r="AY74" s="18">
        <v>100</v>
      </c>
      <c r="AZ74" s="19">
        <v>0</v>
      </c>
      <c r="BA74" s="19">
        <v>100</v>
      </c>
      <c r="BB74" s="19">
        <v>34</v>
      </c>
      <c r="BC74" s="19">
        <v>1</v>
      </c>
      <c r="BD74" s="128">
        <v>135</v>
      </c>
      <c r="BF74" s="19">
        <f t="shared" si="46"/>
        <v>3.8999999999999995</v>
      </c>
      <c r="BG74" s="19">
        <f t="shared" si="47"/>
        <v>0</v>
      </c>
    </row>
    <row r="75" spans="1:59" ht="24.75" customHeight="1">
      <c r="A75" s="15">
        <v>110</v>
      </c>
      <c r="B75" s="15">
        <v>3121</v>
      </c>
      <c r="C75" s="16">
        <v>5</v>
      </c>
      <c r="D75" s="21" t="s">
        <v>68</v>
      </c>
      <c r="E75" s="53">
        <f t="shared" si="48"/>
        <v>20064.800000000003</v>
      </c>
      <c r="F75" s="18">
        <v>16315.1</v>
      </c>
      <c r="G75" s="19">
        <v>3616.3</v>
      </c>
      <c r="H75" s="19">
        <v>116.9</v>
      </c>
      <c r="I75" s="19">
        <v>16.5</v>
      </c>
      <c r="J75" s="19">
        <f t="shared" si="49"/>
        <v>19931.4</v>
      </c>
      <c r="K75" s="19">
        <f t="shared" si="52"/>
        <v>133.4</v>
      </c>
      <c r="L75" s="19">
        <v>6822.1</v>
      </c>
      <c r="M75" s="19">
        <v>199.4</v>
      </c>
      <c r="N75" s="20">
        <v>357.3</v>
      </c>
      <c r="O75" s="57">
        <f t="shared" si="50"/>
        <v>27443.600000000002</v>
      </c>
      <c r="P75" s="67">
        <v>76.4</v>
      </c>
      <c r="R75" s="137">
        <f t="shared" si="32"/>
        <v>21.74</v>
      </c>
      <c r="T75" s="18"/>
      <c r="U75" s="19"/>
      <c r="V75" s="19">
        <f t="shared" si="53"/>
        <v>-37.2</v>
      </c>
      <c r="W75" s="19"/>
      <c r="X75" s="19">
        <f t="shared" si="31"/>
        <v>37.2</v>
      </c>
      <c r="Y75" s="19"/>
      <c r="Z75" s="106">
        <v>-57.6</v>
      </c>
      <c r="AA75" s="97"/>
      <c r="AB75" s="97">
        <v>57.6</v>
      </c>
      <c r="AC75" s="112"/>
      <c r="AD75" s="19">
        <f t="shared" si="35"/>
        <v>-12.6</v>
      </c>
      <c r="AE75" s="19">
        <f t="shared" si="36"/>
        <v>-0.4</v>
      </c>
      <c r="AF75" s="19"/>
      <c r="AG75" s="19"/>
      <c r="AH75" s="20">
        <f t="shared" si="30"/>
        <v>-0.143</v>
      </c>
      <c r="AL75" s="53">
        <f t="shared" si="51"/>
        <v>20064.8</v>
      </c>
      <c r="AM75" s="18">
        <f t="shared" si="37"/>
        <v>16277.9</v>
      </c>
      <c r="AN75" s="19">
        <f t="shared" si="38"/>
        <v>3616.3</v>
      </c>
      <c r="AO75" s="19">
        <f t="shared" si="33"/>
        <v>154.1</v>
      </c>
      <c r="AP75" s="19">
        <f t="shared" si="34"/>
        <v>16.5</v>
      </c>
      <c r="AQ75" s="19">
        <f t="shared" si="39"/>
        <v>19894.2</v>
      </c>
      <c r="AR75" s="19">
        <f t="shared" si="40"/>
        <v>170.6</v>
      </c>
      <c r="AS75" s="19">
        <f t="shared" si="41"/>
        <v>6809.5</v>
      </c>
      <c r="AT75" s="19">
        <f t="shared" si="42"/>
        <v>199</v>
      </c>
      <c r="AU75" s="20">
        <f t="shared" si="43"/>
        <v>357.3</v>
      </c>
      <c r="AV75" s="57">
        <f t="shared" si="44"/>
        <v>27430.6</v>
      </c>
      <c r="AW75" s="67">
        <f t="shared" si="45"/>
        <v>76.257</v>
      </c>
      <c r="AY75" s="18">
        <v>0</v>
      </c>
      <c r="AZ75" s="19">
        <v>0</v>
      </c>
      <c r="BA75" s="19">
        <v>0</v>
      </c>
      <c r="BB75" s="19">
        <v>0</v>
      </c>
      <c r="BC75" s="19">
        <v>0</v>
      </c>
      <c r="BD75" s="128">
        <v>0</v>
      </c>
      <c r="BF75" s="19">
        <f t="shared" si="46"/>
        <v>20.4</v>
      </c>
      <c r="BG75" s="19">
        <f t="shared" si="47"/>
        <v>0</v>
      </c>
    </row>
    <row r="76" spans="1:59" ht="24.75" customHeight="1">
      <c r="A76" s="15">
        <v>113</v>
      </c>
      <c r="B76" s="15">
        <v>3121</v>
      </c>
      <c r="C76" s="16">
        <v>5</v>
      </c>
      <c r="D76" s="21" t="s">
        <v>69</v>
      </c>
      <c r="E76" s="53">
        <f t="shared" si="48"/>
        <v>8703.3</v>
      </c>
      <c r="F76" s="18">
        <v>7735.1</v>
      </c>
      <c r="G76" s="19">
        <v>831.8</v>
      </c>
      <c r="H76" s="19">
        <v>17.4</v>
      </c>
      <c r="I76" s="19">
        <v>119</v>
      </c>
      <c r="J76" s="19">
        <f t="shared" si="49"/>
        <v>8566.9</v>
      </c>
      <c r="K76" s="19">
        <f t="shared" si="52"/>
        <v>136.4</v>
      </c>
      <c r="L76" s="19">
        <v>2959.3</v>
      </c>
      <c r="M76" s="19">
        <v>85.6</v>
      </c>
      <c r="N76" s="20">
        <v>156</v>
      </c>
      <c r="O76" s="57">
        <f t="shared" si="50"/>
        <v>11904.199999999999</v>
      </c>
      <c r="P76" s="67">
        <v>29.04</v>
      </c>
      <c r="R76" s="137">
        <f t="shared" si="32"/>
        <v>24.584</v>
      </c>
      <c r="T76" s="18"/>
      <c r="U76" s="19"/>
      <c r="V76" s="19">
        <f t="shared" si="53"/>
        <v>-5.6</v>
      </c>
      <c r="W76" s="19"/>
      <c r="X76" s="19">
        <f t="shared" si="31"/>
        <v>5.6</v>
      </c>
      <c r="Y76" s="19"/>
      <c r="Z76" s="106">
        <v>-8.6</v>
      </c>
      <c r="AA76" s="97"/>
      <c r="AB76" s="97">
        <v>8.6</v>
      </c>
      <c r="AC76" s="112"/>
      <c r="AD76" s="19">
        <f t="shared" si="35"/>
        <v>-1.9</v>
      </c>
      <c r="AE76" s="19">
        <f t="shared" si="36"/>
        <v>-0.1</v>
      </c>
      <c r="AF76" s="19"/>
      <c r="AG76" s="19"/>
      <c r="AH76" s="20">
        <f t="shared" si="30"/>
        <v>-0.019</v>
      </c>
      <c r="AL76" s="53">
        <f t="shared" si="51"/>
        <v>8703.3</v>
      </c>
      <c r="AM76" s="18">
        <f t="shared" si="37"/>
        <v>7729.5</v>
      </c>
      <c r="AN76" s="19">
        <f t="shared" si="38"/>
        <v>831.8</v>
      </c>
      <c r="AO76" s="19">
        <f t="shared" si="33"/>
        <v>23</v>
      </c>
      <c r="AP76" s="19">
        <f t="shared" si="34"/>
        <v>119</v>
      </c>
      <c r="AQ76" s="19">
        <f t="shared" si="39"/>
        <v>8561.3</v>
      </c>
      <c r="AR76" s="19">
        <f t="shared" si="40"/>
        <v>142</v>
      </c>
      <c r="AS76" s="19">
        <f t="shared" si="41"/>
        <v>2957.4</v>
      </c>
      <c r="AT76" s="19">
        <f t="shared" si="42"/>
        <v>85.5</v>
      </c>
      <c r="AU76" s="20">
        <f t="shared" si="43"/>
        <v>156</v>
      </c>
      <c r="AV76" s="57">
        <f t="shared" si="44"/>
        <v>11902.199999999999</v>
      </c>
      <c r="AW76" s="67">
        <f t="shared" si="45"/>
        <v>29.021</v>
      </c>
      <c r="AY76" s="18">
        <v>0</v>
      </c>
      <c r="AZ76" s="19">
        <v>0</v>
      </c>
      <c r="BA76" s="19">
        <v>0</v>
      </c>
      <c r="BB76" s="19">
        <v>0</v>
      </c>
      <c r="BC76" s="19">
        <v>0</v>
      </c>
      <c r="BD76" s="128">
        <v>0</v>
      </c>
      <c r="BF76" s="19">
        <f t="shared" si="46"/>
        <v>3</v>
      </c>
      <c r="BG76" s="19">
        <f t="shared" si="47"/>
        <v>0</v>
      </c>
    </row>
    <row r="77" spans="1:59" ht="26.25" customHeight="1">
      <c r="A77" s="15">
        <v>111</v>
      </c>
      <c r="B77" s="15">
        <v>3121</v>
      </c>
      <c r="C77" s="16">
        <v>5</v>
      </c>
      <c r="D77" s="21" t="s">
        <v>70</v>
      </c>
      <c r="E77" s="53">
        <f t="shared" si="48"/>
        <v>8452</v>
      </c>
      <c r="F77" s="18">
        <v>6074.5</v>
      </c>
      <c r="G77" s="19">
        <v>2246.5</v>
      </c>
      <c r="H77" s="19">
        <v>0</v>
      </c>
      <c r="I77" s="19">
        <v>131</v>
      </c>
      <c r="J77" s="19">
        <f t="shared" si="49"/>
        <v>8321</v>
      </c>
      <c r="K77" s="19">
        <f t="shared" si="52"/>
        <v>131</v>
      </c>
      <c r="L77" s="19">
        <v>2873.6</v>
      </c>
      <c r="M77" s="19">
        <v>83.2</v>
      </c>
      <c r="N77" s="20">
        <v>148.2</v>
      </c>
      <c r="O77" s="57">
        <f t="shared" si="50"/>
        <v>11557.000000000002</v>
      </c>
      <c r="P77" s="67">
        <v>35.7</v>
      </c>
      <c r="R77" s="137">
        <f t="shared" si="32"/>
        <v>19.423</v>
      </c>
      <c r="T77" s="18">
        <v>98</v>
      </c>
      <c r="U77" s="19"/>
      <c r="V77" s="19">
        <f t="shared" si="53"/>
        <v>-37.5</v>
      </c>
      <c r="W77" s="19"/>
      <c r="X77" s="19">
        <f t="shared" si="31"/>
        <v>37.5</v>
      </c>
      <c r="Y77" s="19"/>
      <c r="Z77" s="106">
        <v>-58</v>
      </c>
      <c r="AA77" s="97"/>
      <c r="AB77" s="97">
        <v>58</v>
      </c>
      <c r="AC77" s="112"/>
      <c r="AD77" s="19">
        <f t="shared" si="35"/>
        <v>20.6</v>
      </c>
      <c r="AE77" s="19">
        <f t="shared" si="36"/>
        <v>0.6</v>
      </c>
      <c r="AF77" s="19"/>
      <c r="AG77" s="19"/>
      <c r="AH77" s="20">
        <f t="shared" si="30"/>
        <v>0.26</v>
      </c>
      <c r="AL77" s="53">
        <f t="shared" si="51"/>
        <v>8550</v>
      </c>
      <c r="AM77" s="18">
        <f t="shared" si="37"/>
        <v>6135</v>
      </c>
      <c r="AN77" s="19">
        <f t="shared" si="38"/>
        <v>2246.5</v>
      </c>
      <c r="AO77" s="19">
        <f t="shared" si="33"/>
        <v>37.5</v>
      </c>
      <c r="AP77" s="19">
        <f t="shared" si="34"/>
        <v>131</v>
      </c>
      <c r="AQ77" s="19">
        <f t="shared" si="39"/>
        <v>8381.5</v>
      </c>
      <c r="AR77" s="19">
        <f t="shared" si="40"/>
        <v>168.5</v>
      </c>
      <c r="AS77" s="19">
        <f t="shared" si="41"/>
        <v>2894.2</v>
      </c>
      <c r="AT77" s="19">
        <f t="shared" si="42"/>
        <v>83.8</v>
      </c>
      <c r="AU77" s="20">
        <f t="shared" si="43"/>
        <v>148.2</v>
      </c>
      <c r="AV77" s="57">
        <f t="shared" si="44"/>
        <v>11676.2</v>
      </c>
      <c r="AW77" s="67">
        <f t="shared" si="45"/>
        <v>35.96</v>
      </c>
      <c r="AY77" s="18">
        <v>0</v>
      </c>
      <c r="AZ77" s="19">
        <v>0</v>
      </c>
      <c r="BA77" s="19">
        <v>0</v>
      </c>
      <c r="BB77" s="19">
        <v>0</v>
      </c>
      <c r="BC77" s="19">
        <v>0</v>
      </c>
      <c r="BD77" s="128">
        <v>0</v>
      </c>
      <c r="BF77" s="19">
        <f t="shared" si="46"/>
        <v>20.5</v>
      </c>
      <c r="BG77" s="19">
        <f t="shared" si="47"/>
        <v>0</v>
      </c>
    </row>
    <row r="78" spans="1:59" ht="24.75" customHeight="1">
      <c r="A78" s="15">
        <v>114</v>
      </c>
      <c r="B78" s="15">
        <v>3122</v>
      </c>
      <c r="C78" s="16">
        <v>5</v>
      </c>
      <c r="D78" s="21" t="s">
        <v>71</v>
      </c>
      <c r="E78" s="53">
        <f t="shared" si="48"/>
        <v>6895.1</v>
      </c>
      <c r="F78" s="18">
        <v>6032.6</v>
      </c>
      <c r="G78" s="19">
        <v>769.1</v>
      </c>
      <c r="H78" s="19">
        <v>13.4</v>
      </c>
      <c r="I78" s="19">
        <v>80</v>
      </c>
      <c r="J78" s="19">
        <f t="shared" si="49"/>
        <v>6801.700000000001</v>
      </c>
      <c r="K78" s="19">
        <f>H78+I78</f>
        <v>93.4</v>
      </c>
      <c r="L78" s="19">
        <v>2344.3</v>
      </c>
      <c r="M78" s="19">
        <v>68</v>
      </c>
      <c r="N78" s="20">
        <v>115.5</v>
      </c>
      <c r="O78" s="57">
        <f t="shared" si="50"/>
        <v>9422.900000000001</v>
      </c>
      <c r="P78" s="67">
        <v>23.31</v>
      </c>
      <c r="R78" s="137">
        <f t="shared" si="32"/>
        <v>24.316</v>
      </c>
      <c r="T78" s="18"/>
      <c r="U78" s="19"/>
      <c r="V78" s="19">
        <f t="shared" si="53"/>
        <v>-4.3</v>
      </c>
      <c r="W78" s="19"/>
      <c r="X78" s="19">
        <f t="shared" si="31"/>
        <v>4.3</v>
      </c>
      <c r="Y78" s="19"/>
      <c r="Z78" s="106">
        <v>-6.6</v>
      </c>
      <c r="AA78" s="97"/>
      <c r="AB78" s="97">
        <v>6.6</v>
      </c>
      <c r="AC78" s="112"/>
      <c r="AD78" s="19">
        <f t="shared" si="35"/>
        <v>-1.5</v>
      </c>
      <c r="AE78" s="19">
        <f t="shared" si="36"/>
        <v>0</v>
      </c>
      <c r="AF78" s="19"/>
      <c r="AG78" s="19"/>
      <c r="AH78" s="20">
        <f t="shared" si="30"/>
        <v>0.534</v>
      </c>
      <c r="AL78" s="53">
        <f t="shared" si="51"/>
        <v>6895.1</v>
      </c>
      <c r="AM78" s="18">
        <f t="shared" si="37"/>
        <v>6028.3</v>
      </c>
      <c r="AN78" s="19">
        <f t="shared" si="38"/>
        <v>769.1</v>
      </c>
      <c r="AO78" s="19">
        <f t="shared" si="33"/>
        <v>17.7</v>
      </c>
      <c r="AP78" s="19">
        <f t="shared" si="34"/>
        <v>80</v>
      </c>
      <c r="AQ78" s="19">
        <f t="shared" si="39"/>
        <v>6797.400000000001</v>
      </c>
      <c r="AR78" s="19">
        <f t="shared" si="40"/>
        <v>97.7</v>
      </c>
      <c r="AS78" s="19">
        <f t="shared" si="41"/>
        <v>2342.8</v>
      </c>
      <c r="AT78" s="19">
        <f t="shared" si="42"/>
        <v>68</v>
      </c>
      <c r="AU78" s="20">
        <f t="shared" si="43"/>
        <v>115.5</v>
      </c>
      <c r="AV78" s="57">
        <f t="shared" si="44"/>
        <v>9421.400000000001</v>
      </c>
      <c r="AW78" s="67">
        <f t="shared" si="45"/>
        <v>23.843999999999998</v>
      </c>
      <c r="AY78" s="18">
        <v>160</v>
      </c>
      <c r="AZ78" s="19">
        <v>0</v>
      </c>
      <c r="BA78" s="19">
        <v>160</v>
      </c>
      <c r="BB78" s="19">
        <v>54.4</v>
      </c>
      <c r="BC78" s="19">
        <v>1.6</v>
      </c>
      <c r="BD78" s="128">
        <v>216</v>
      </c>
      <c r="BF78" s="19">
        <f t="shared" si="46"/>
        <v>2.3</v>
      </c>
      <c r="BG78" s="19">
        <f t="shared" si="47"/>
        <v>0</v>
      </c>
    </row>
    <row r="79" spans="1:59" ht="24.75" customHeight="1">
      <c r="A79" s="15">
        <v>120</v>
      </c>
      <c r="B79" s="15">
        <v>3123</v>
      </c>
      <c r="C79" s="16">
        <v>5</v>
      </c>
      <c r="D79" s="21" t="s">
        <v>72</v>
      </c>
      <c r="E79" s="53">
        <f t="shared" si="48"/>
        <v>7314.9</v>
      </c>
      <c r="F79" s="18">
        <v>5726.9</v>
      </c>
      <c r="G79" s="19">
        <v>1571.3</v>
      </c>
      <c r="H79" s="19">
        <v>6.7</v>
      </c>
      <c r="I79" s="19">
        <v>10</v>
      </c>
      <c r="J79" s="19">
        <f t="shared" si="49"/>
        <v>7298.2</v>
      </c>
      <c r="K79" s="19">
        <f t="shared" si="52"/>
        <v>16.7</v>
      </c>
      <c r="L79" s="19">
        <v>2487.6</v>
      </c>
      <c r="M79" s="19">
        <v>73</v>
      </c>
      <c r="N79" s="20">
        <v>163.4</v>
      </c>
      <c r="O79" s="57">
        <f t="shared" si="50"/>
        <v>10038.9</v>
      </c>
      <c r="P79" s="67">
        <v>22.85</v>
      </c>
      <c r="R79" s="137">
        <f t="shared" si="32"/>
        <v>26.616</v>
      </c>
      <c r="T79" s="18">
        <v>350</v>
      </c>
      <c r="U79" s="19">
        <v>-350</v>
      </c>
      <c r="V79" s="19">
        <f t="shared" si="53"/>
        <v>-2.1</v>
      </c>
      <c r="W79" s="19"/>
      <c r="X79" s="19">
        <f t="shared" si="31"/>
        <v>2.1</v>
      </c>
      <c r="Y79" s="19"/>
      <c r="Z79" s="106">
        <v>-3.3</v>
      </c>
      <c r="AA79" s="97"/>
      <c r="AB79" s="97">
        <v>3.3</v>
      </c>
      <c r="AC79" s="112"/>
      <c r="AD79" s="19">
        <f t="shared" si="35"/>
        <v>-0.7</v>
      </c>
      <c r="AE79" s="19">
        <f t="shared" si="36"/>
        <v>0</v>
      </c>
      <c r="AF79" s="19"/>
      <c r="AG79" s="19"/>
      <c r="AH79" s="20">
        <f aca="true" t="shared" si="54" ref="AH79:AH95">ROUND((AM79+AN79-F79-G79+AY79+AZ79)/(12*R79),3)</f>
        <v>-0.007</v>
      </c>
      <c r="AL79" s="53">
        <f t="shared" si="51"/>
        <v>7314.900000000001</v>
      </c>
      <c r="AM79" s="18">
        <f t="shared" si="37"/>
        <v>6074.8</v>
      </c>
      <c r="AN79" s="19">
        <f t="shared" si="38"/>
        <v>1221.3</v>
      </c>
      <c r="AO79" s="19">
        <f t="shared" si="33"/>
        <v>8.8</v>
      </c>
      <c r="AP79" s="19">
        <f t="shared" si="34"/>
        <v>10</v>
      </c>
      <c r="AQ79" s="19">
        <f t="shared" si="39"/>
        <v>7296.1</v>
      </c>
      <c r="AR79" s="19">
        <f t="shared" si="40"/>
        <v>18.8</v>
      </c>
      <c r="AS79" s="19">
        <f t="shared" si="41"/>
        <v>2486.9</v>
      </c>
      <c r="AT79" s="19">
        <f t="shared" si="42"/>
        <v>73</v>
      </c>
      <c r="AU79" s="20">
        <f t="shared" si="43"/>
        <v>163.4</v>
      </c>
      <c r="AV79" s="57">
        <f t="shared" si="44"/>
        <v>10038.2</v>
      </c>
      <c r="AW79" s="67">
        <f t="shared" si="45"/>
        <v>22.843</v>
      </c>
      <c r="AY79" s="18">
        <v>0</v>
      </c>
      <c r="AZ79" s="19">
        <v>0</v>
      </c>
      <c r="BA79" s="19">
        <v>0</v>
      </c>
      <c r="BB79" s="19">
        <v>0</v>
      </c>
      <c r="BC79" s="19">
        <v>0</v>
      </c>
      <c r="BD79" s="128">
        <v>0</v>
      </c>
      <c r="BF79" s="19">
        <f t="shared" si="46"/>
        <v>1.1999999999999997</v>
      </c>
      <c r="BG79" s="19">
        <f t="shared" si="47"/>
        <v>0</v>
      </c>
    </row>
    <row r="80" spans="1:59" ht="24.75" customHeight="1">
      <c r="A80" s="15">
        <v>118</v>
      </c>
      <c r="B80" s="15">
        <v>3123</v>
      </c>
      <c r="C80" s="16">
        <v>5</v>
      </c>
      <c r="D80" s="21" t="s">
        <v>73</v>
      </c>
      <c r="E80" s="53">
        <f t="shared" si="48"/>
        <v>26088.5</v>
      </c>
      <c r="F80" s="18">
        <v>19873.4</v>
      </c>
      <c r="G80" s="19">
        <v>6033.3</v>
      </c>
      <c r="H80" s="19">
        <v>97.8</v>
      </c>
      <c r="I80" s="19">
        <v>84</v>
      </c>
      <c r="J80" s="19">
        <f t="shared" si="49"/>
        <v>25906.7</v>
      </c>
      <c r="K80" s="19">
        <f t="shared" si="52"/>
        <v>181.8</v>
      </c>
      <c r="L80" s="19">
        <v>8870.3</v>
      </c>
      <c r="M80" s="19">
        <v>258.9</v>
      </c>
      <c r="N80" s="20">
        <v>409.1</v>
      </c>
      <c r="O80" s="57">
        <f t="shared" si="50"/>
        <v>35626.8</v>
      </c>
      <c r="P80" s="67">
        <v>96.85</v>
      </c>
      <c r="R80" s="137">
        <f t="shared" si="32"/>
        <v>22.291</v>
      </c>
      <c r="T80" s="18"/>
      <c r="U80" s="19"/>
      <c r="V80" s="19">
        <f t="shared" si="53"/>
        <v>-31.1</v>
      </c>
      <c r="W80" s="19"/>
      <c r="X80" s="19">
        <f t="shared" si="31"/>
        <v>31.1</v>
      </c>
      <c r="Y80" s="19"/>
      <c r="Z80" s="106">
        <v>-48.2</v>
      </c>
      <c r="AA80" s="97">
        <v>-35</v>
      </c>
      <c r="AB80" s="97">
        <v>48.2</v>
      </c>
      <c r="AC80" s="112">
        <v>35</v>
      </c>
      <c r="AD80" s="19">
        <f t="shared" si="35"/>
        <v>-10.6</v>
      </c>
      <c r="AE80" s="19">
        <f t="shared" si="36"/>
        <v>-0.3</v>
      </c>
      <c r="AF80" s="19"/>
      <c r="AG80" s="19"/>
      <c r="AH80" s="20">
        <f t="shared" si="54"/>
        <v>-0.116</v>
      </c>
      <c r="AL80" s="53">
        <f t="shared" si="51"/>
        <v>26088.5</v>
      </c>
      <c r="AM80" s="18">
        <f t="shared" si="37"/>
        <v>19842.3</v>
      </c>
      <c r="AN80" s="19">
        <f t="shared" si="38"/>
        <v>6033.3</v>
      </c>
      <c r="AO80" s="19">
        <f t="shared" si="33"/>
        <v>128.9</v>
      </c>
      <c r="AP80" s="19">
        <f t="shared" si="34"/>
        <v>84</v>
      </c>
      <c r="AQ80" s="19">
        <f t="shared" si="39"/>
        <v>25875.6</v>
      </c>
      <c r="AR80" s="19">
        <f t="shared" si="40"/>
        <v>212.9</v>
      </c>
      <c r="AS80" s="19">
        <f t="shared" si="41"/>
        <v>8859.699999999999</v>
      </c>
      <c r="AT80" s="19">
        <f t="shared" si="42"/>
        <v>258.59999999999997</v>
      </c>
      <c r="AU80" s="20">
        <f t="shared" si="43"/>
        <v>409.1</v>
      </c>
      <c r="AV80" s="57">
        <f t="shared" si="44"/>
        <v>35615.899999999994</v>
      </c>
      <c r="AW80" s="67">
        <f t="shared" si="45"/>
        <v>96.734</v>
      </c>
      <c r="AY80" s="18">
        <v>0</v>
      </c>
      <c r="AZ80" s="19">
        <v>0</v>
      </c>
      <c r="BA80" s="19">
        <v>0</v>
      </c>
      <c r="BB80" s="19">
        <v>0</v>
      </c>
      <c r="BC80" s="19">
        <v>0</v>
      </c>
      <c r="BD80" s="128">
        <v>0</v>
      </c>
      <c r="BF80" s="19">
        <f t="shared" si="46"/>
        <v>17.1</v>
      </c>
      <c r="BG80" s="19">
        <f t="shared" si="47"/>
        <v>35</v>
      </c>
    </row>
    <row r="81" spans="1:59" ht="24.75" customHeight="1">
      <c r="A81" s="15">
        <v>119</v>
      </c>
      <c r="B81" s="15">
        <v>3123</v>
      </c>
      <c r="C81" s="16">
        <v>5</v>
      </c>
      <c r="D81" s="21" t="s">
        <v>74</v>
      </c>
      <c r="E81" s="53">
        <f t="shared" si="48"/>
        <v>19274.600000000002</v>
      </c>
      <c r="F81" s="18">
        <v>15870.5</v>
      </c>
      <c r="G81" s="19">
        <v>3159.2</v>
      </c>
      <c r="H81" s="19">
        <v>119.9</v>
      </c>
      <c r="I81" s="19">
        <v>125</v>
      </c>
      <c r="J81" s="19">
        <f t="shared" si="49"/>
        <v>19029.7</v>
      </c>
      <c r="K81" s="19">
        <f t="shared" si="52"/>
        <v>244.9</v>
      </c>
      <c r="L81" s="19">
        <v>6553.8</v>
      </c>
      <c r="M81" s="19">
        <v>190.3</v>
      </c>
      <c r="N81" s="20">
        <v>290.8</v>
      </c>
      <c r="O81" s="57">
        <f t="shared" si="50"/>
        <v>26309.5</v>
      </c>
      <c r="P81" s="67">
        <v>72.22</v>
      </c>
      <c r="R81" s="137">
        <f t="shared" si="32"/>
        <v>21.958</v>
      </c>
      <c r="T81" s="18"/>
      <c r="U81" s="19">
        <v>350</v>
      </c>
      <c r="V81" s="19">
        <f t="shared" si="53"/>
        <v>-38.2</v>
      </c>
      <c r="W81" s="19"/>
      <c r="X81" s="19">
        <f t="shared" si="31"/>
        <v>38.2</v>
      </c>
      <c r="Y81" s="19"/>
      <c r="Z81" s="106">
        <v>-59.1</v>
      </c>
      <c r="AA81" s="97"/>
      <c r="AB81" s="97">
        <v>59.1</v>
      </c>
      <c r="AC81" s="112"/>
      <c r="AD81" s="19">
        <f t="shared" si="35"/>
        <v>106</v>
      </c>
      <c r="AE81" s="19">
        <f t="shared" si="36"/>
        <v>3.1</v>
      </c>
      <c r="AF81" s="19"/>
      <c r="AG81" s="19"/>
      <c r="AH81" s="20">
        <f t="shared" si="54"/>
        <v>3.84</v>
      </c>
      <c r="AL81" s="53">
        <f t="shared" si="51"/>
        <v>19624.6</v>
      </c>
      <c r="AM81" s="18">
        <f t="shared" si="37"/>
        <v>15832.3</v>
      </c>
      <c r="AN81" s="19">
        <f t="shared" si="38"/>
        <v>3509.2</v>
      </c>
      <c r="AO81" s="19">
        <f t="shared" si="33"/>
        <v>158.1</v>
      </c>
      <c r="AP81" s="19">
        <f t="shared" si="34"/>
        <v>125</v>
      </c>
      <c r="AQ81" s="19">
        <f t="shared" si="39"/>
        <v>19341.5</v>
      </c>
      <c r="AR81" s="19">
        <f t="shared" si="40"/>
        <v>283.1</v>
      </c>
      <c r="AS81" s="19">
        <f t="shared" si="41"/>
        <v>6659.8</v>
      </c>
      <c r="AT81" s="19">
        <f t="shared" si="42"/>
        <v>193.4</v>
      </c>
      <c r="AU81" s="20">
        <f t="shared" si="43"/>
        <v>290.8</v>
      </c>
      <c r="AV81" s="57">
        <f t="shared" si="44"/>
        <v>26768.6</v>
      </c>
      <c r="AW81" s="67">
        <f t="shared" si="45"/>
        <v>76.06</v>
      </c>
      <c r="AY81" s="18">
        <v>700</v>
      </c>
      <c r="AZ81" s="19">
        <v>0</v>
      </c>
      <c r="BA81" s="19">
        <v>700</v>
      </c>
      <c r="BB81" s="19">
        <v>238</v>
      </c>
      <c r="BC81" s="19">
        <v>7</v>
      </c>
      <c r="BD81" s="128">
        <v>945</v>
      </c>
      <c r="BF81" s="19">
        <f t="shared" si="46"/>
        <v>20.9</v>
      </c>
      <c r="BG81" s="19">
        <f t="shared" si="47"/>
        <v>0</v>
      </c>
    </row>
    <row r="82" spans="1:59" ht="24.75" customHeight="1">
      <c r="A82" s="15">
        <v>115</v>
      </c>
      <c r="B82" s="15">
        <v>3122</v>
      </c>
      <c r="C82" s="16">
        <v>5</v>
      </c>
      <c r="D82" s="21" t="s">
        <v>75</v>
      </c>
      <c r="E82" s="53">
        <f t="shared" si="48"/>
        <v>11293.3</v>
      </c>
      <c r="F82" s="18">
        <v>9304.7</v>
      </c>
      <c r="G82" s="19">
        <v>1325.3</v>
      </c>
      <c r="H82" s="19">
        <v>379.3</v>
      </c>
      <c r="I82" s="19">
        <v>284</v>
      </c>
      <c r="J82" s="19">
        <f t="shared" si="49"/>
        <v>10630</v>
      </c>
      <c r="K82" s="19">
        <f t="shared" si="52"/>
        <v>663.3</v>
      </c>
      <c r="L82" s="19">
        <v>3839.7</v>
      </c>
      <c r="M82" s="19">
        <v>106.4</v>
      </c>
      <c r="N82" s="20">
        <v>183.1</v>
      </c>
      <c r="O82" s="57">
        <f t="shared" si="50"/>
        <v>15422.5</v>
      </c>
      <c r="P82" s="67">
        <v>37.83</v>
      </c>
      <c r="R82" s="137">
        <f t="shared" si="32"/>
        <v>23.416</v>
      </c>
      <c r="T82" s="18">
        <v>-200</v>
      </c>
      <c r="U82" s="19">
        <v>500</v>
      </c>
      <c r="V82" s="19">
        <f t="shared" si="53"/>
        <v>-120.6</v>
      </c>
      <c r="W82" s="19"/>
      <c r="X82" s="19">
        <f t="shared" si="31"/>
        <v>120.6</v>
      </c>
      <c r="Y82" s="19"/>
      <c r="Z82" s="106">
        <v>-186.7</v>
      </c>
      <c r="AA82" s="97"/>
      <c r="AB82" s="97">
        <v>186.7</v>
      </c>
      <c r="AC82" s="112"/>
      <c r="AD82" s="19">
        <f t="shared" si="35"/>
        <v>61</v>
      </c>
      <c r="AE82" s="19">
        <f t="shared" si="36"/>
        <v>1.8</v>
      </c>
      <c r="AF82" s="19"/>
      <c r="AG82" s="19"/>
      <c r="AH82" s="20">
        <f t="shared" si="54"/>
        <v>0.638</v>
      </c>
      <c r="AL82" s="53">
        <f t="shared" si="51"/>
        <v>11593.3</v>
      </c>
      <c r="AM82" s="18">
        <f t="shared" si="37"/>
        <v>8984.1</v>
      </c>
      <c r="AN82" s="19">
        <f t="shared" si="38"/>
        <v>1825.3</v>
      </c>
      <c r="AO82" s="19">
        <f t="shared" si="33"/>
        <v>499.9</v>
      </c>
      <c r="AP82" s="19">
        <f t="shared" si="34"/>
        <v>284</v>
      </c>
      <c r="AQ82" s="19">
        <f t="shared" si="39"/>
        <v>10809.4</v>
      </c>
      <c r="AR82" s="19">
        <f t="shared" si="40"/>
        <v>783.9</v>
      </c>
      <c r="AS82" s="19">
        <f t="shared" si="41"/>
        <v>3900.7</v>
      </c>
      <c r="AT82" s="19">
        <f t="shared" si="42"/>
        <v>108.2</v>
      </c>
      <c r="AU82" s="20">
        <f t="shared" si="43"/>
        <v>183.1</v>
      </c>
      <c r="AV82" s="57">
        <f t="shared" si="44"/>
        <v>15785.300000000001</v>
      </c>
      <c r="AW82" s="67">
        <f t="shared" si="45"/>
        <v>38.467999999999996</v>
      </c>
      <c r="AY82" s="18">
        <v>0</v>
      </c>
      <c r="AZ82" s="19">
        <v>0</v>
      </c>
      <c r="BA82" s="19">
        <v>0</v>
      </c>
      <c r="BB82" s="19">
        <v>0</v>
      </c>
      <c r="BC82" s="19">
        <v>0</v>
      </c>
      <c r="BD82" s="128">
        <v>0</v>
      </c>
      <c r="BF82" s="19">
        <f t="shared" si="46"/>
        <v>66.1</v>
      </c>
      <c r="BG82" s="19">
        <f t="shared" si="47"/>
        <v>0</v>
      </c>
    </row>
    <row r="83" spans="1:59" ht="24.75" customHeight="1">
      <c r="A83" s="15">
        <v>116</v>
      </c>
      <c r="B83" s="15">
        <v>3122</v>
      </c>
      <c r="C83" s="16">
        <v>5</v>
      </c>
      <c r="D83" s="21" t="s">
        <v>94</v>
      </c>
      <c r="E83" s="53">
        <f t="shared" si="48"/>
        <v>21080</v>
      </c>
      <c r="F83" s="18">
        <v>15201</v>
      </c>
      <c r="G83" s="19">
        <v>5215.3</v>
      </c>
      <c r="H83" s="19">
        <v>336.7</v>
      </c>
      <c r="I83" s="19">
        <v>327</v>
      </c>
      <c r="J83" s="19">
        <f t="shared" si="49"/>
        <v>20416.3</v>
      </c>
      <c r="K83" s="19">
        <f t="shared" si="52"/>
        <v>663.7</v>
      </c>
      <c r="L83" s="19">
        <v>7167.4</v>
      </c>
      <c r="M83" s="19">
        <v>204.1</v>
      </c>
      <c r="N83" s="20">
        <v>319</v>
      </c>
      <c r="O83" s="57">
        <f t="shared" si="50"/>
        <v>28770.5</v>
      </c>
      <c r="P83" s="67">
        <v>88.55</v>
      </c>
      <c r="R83" s="137">
        <f t="shared" si="32"/>
        <v>19.214</v>
      </c>
      <c r="T83" s="18"/>
      <c r="U83" s="19"/>
      <c r="V83" s="19">
        <f t="shared" si="53"/>
        <v>-107.1</v>
      </c>
      <c r="W83" s="19"/>
      <c r="X83" s="19">
        <f t="shared" si="31"/>
        <v>107.1</v>
      </c>
      <c r="Y83" s="19"/>
      <c r="Z83" s="106">
        <v>-165.8</v>
      </c>
      <c r="AA83" s="97"/>
      <c r="AB83" s="97">
        <v>165.8</v>
      </c>
      <c r="AC83" s="112"/>
      <c r="AD83" s="19">
        <f t="shared" si="35"/>
        <v>-36.4</v>
      </c>
      <c r="AE83" s="19">
        <f t="shared" si="36"/>
        <v>-1.1</v>
      </c>
      <c r="AF83" s="19"/>
      <c r="AG83" s="19"/>
      <c r="AH83" s="20">
        <f t="shared" si="54"/>
        <v>-0.465</v>
      </c>
      <c r="AL83" s="53">
        <f t="shared" si="51"/>
        <v>21080</v>
      </c>
      <c r="AM83" s="18">
        <f t="shared" si="37"/>
        <v>15093.9</v>
      </c>
      <c r="AN83" s="19">
        <f t="shared" si="38"/>
        <v>5215.3</v>
      </c>
      <c r="AO83" s="19">
        <f t="shared" si="33"/>
        <v>443.8</v>
      </c>
      <c r="AP83" s="19">
        <f t="shared" si="34"/>
        <v>327</v>
      </c>
      <c r="AQ83" s="19">
        <f t="shared" si="39"/>
        <v>20309.2</v>
      </c>
      <c r="AR83" s="19">
        <f t="shared" si="40"/>
        <v>770.8</v>
      </c>
      <c r="AS83" s="19">
        <f t="shared" si="41"/>
        <v>7131</v>
      </c>
      <c r="AT83" s="19">
        <f t="shared" si="42"/>
        <v>203</v>
      </c>
      <c r="AU83" s="20">
        <f t="shared" si="43"/>
        <v>319</v>
      </c>
      <c r="AV83" s="57">
        <f t="shared" si="44"/>
        <v>28733</v>
      </c>
      <c r="AW83" s="67">
        <f t="shared" si="45"/>
        <v>88.085</v>
      </c>
      <c r="AY83" s="18">
        <v>0</v>
      </c>
      <c r="AZ83" s="19">
        <v>0</v>
      </c>
      <c r="BA83" s="19">
        <v>0</v>
      </c>
      <c r="BB83" s="19">
        <v>0</v>
      </c>
      <c r="BC83" s="19">
        <v>0</v>
      </c>
      <c r="BD83" s="128">
        <v>0</v>
      </c>
      <c r="BF83" s="19">
        <f t="shared" si="46"/>
        <v>58.70000000000002</v>
      </c>
      <c r="BG83" s="19">
        <f t="shared" si="47"/>
        <v>0</v>
      </c>
    </row>
    <row r="84" spans="1:59" ht="24.75" customHeight="1">
      <c r="A84" s="15">
        <v>122</v>
      </c>
      <c r="B84" s="15">
        <v>3123</v>
      </c>
      <c r="C84" s="16">
        <v>5</v>
      </c>
      <c r="D84" s="21" t="s">
        <v>76</v>
      </c>
      <c r="E84" s="53">
        <f t="shared" si="48"/>
        <v>19178.5</v>
      </c>
      <c r="F84" s="18">
        <v>15094.1</v>
      </c>
      <c r="G84" s="19">
        <v>3684</v>
      </c>
      <c r="H84" s="19">
        <v>80.4</v>
      </c>
      <c r="I84" s="19">
        <v>320</v>
      </c>
      <c r="J84" s="19">
        <f t="shared" si="49"/>
        <v>18778.1</v>
      </c>
      <c r="K84" s="19">
        <f t="shared" si="52"/>
        <v>400.4</v>
      </c>
      <c r="L84" s="19">
        <v>6521.1</v>
      </c>
      <c r="M84" s="19">
        <v>187.4</v>
      </c>
      <c r="N84" s="20">
        <v>286.1</v>
      </c>
      <c r="O84" s="57">
        <f t="shared" si="50"/>
        <v>26173.1</v>
      </c>
      <c r="P84" s="67">
        <v>69.69</v>
      </c>
      <c r="R84" s="137">
        <f t="shared" si="32"/>
        <v>22.454</v>
      </c>
      <c r="T84" s="18"/>
      <c r="U84" s="19"/>
      <c r="V84" s="19">
        <f t="shared" si="53"/>
        <v>-25.6</v>
      </c>
      <c r="W84" s="19"/>
      <c r="X84" s="19">
        <f t="shared" si="31"/>
        <v>25.6</v>
      </c>
      <c r="Y84" s="19"/>
      <c r="Z84" s="106">
        <v>-39.6</v>
      </c>
      <c r="AA84" s="97"/>
      <c r="AB84" s="97">
        <v>39.6</v>
      </c>
      <c r="AC84" s="112"/>
      <c r="AD84" s="19">
        <f t="shared" si="35"/>
        <v>-8.7</v>
      </c>
      <c r="AE84" s="19">
        <f t="shared" si="36"/>
        <v>-0.3</v>
      </c>
      <c r="AF84" s="19"/>
      <c r="AG84" s="19"/>
      <c r="AH84" s="20">
        <f t="shared" si="54"/>
        <v>-0.095</v>
      </c>
      <c r="AL84" s="53">
        <f t="shared" si="51"/>
        <v>19178.5</v>
      </c>
      <c r="AM84" s="18">
        <f t="shared" si="37"/>
        <v>15068.5</v>
      </c>
      <c r="AN84" s="19">
        <f t="shared" si="38"/>
        <v>3684</v>
      </c>
      <c r="AO84" s="19">
        <f t="shared" si="33"/>
        <v>106</v>
      </c>
      <c r="AP84" s="19">
        <f t="shared" si="34"/>
        <v>320</v>
      </c>
      <c r="AQ84" s="19">
        <f t="shared" si="39"/>
        <v>18752.5</v>
      </c>
      <c r="AR84" s="19">
        <f t="shared" si="40"/>
        <v>426</v>
      </c>
      <c r="AS84" s="19">
        <f t="shared" si="41"/>
        <v>6512.400000000001</v>
      </c>
      <c r="AT84" s="19">
        <f t="shared" si="42"/>
        <v>187.1</v>
      </c>
      <c r="AU84" s="20">
        <f t="shared" si="43"/>
        <v>286.1</v>
      </c>
      <c r="AV84" s="57">
        <f t="shared" si="44"/>
        <v>26164.1</v>
      </c>
      <c r="AW84" s="67">
        <f t="shared" si="45"/>
        <v>69.595</v>
      </c>
      <c r="AY84" s="18">
        <v>0</v>
      </c>
      <c r="AZ84" s="19">
        <v>0</v>
      </c>
      <c r="BA84" s="19">
        <v>0</v>
      </c>
      <c r="BB84" s="19">
        <v>0</v>
      </c>
      <c r="BC84" s="19">
        <v>0</v>
      </c>
      <c r="BD84" s="128">
        <v>0</v>
      </c>
      <c r="BF84" s="19">
        <f t="shared" si="46"/>
        <v>14</v>
      </c>
      <c r="BG84" s="19">
        <f t="shared" si="47"/>
        <v>0</v>
      </c>
    </row>
    <row r="85" spans="1:59" ht="24.75" customHeight="1">
      <c r="A85" s="15">
        <v>123</v>
      </c>
      <c r="B85" s="15">
        <v>3124</v>
      </c>
      <c r="C85" s="16">
        <v>5</v>
      </c>
      <c r="D85" s="21" t="s">
        <v>105</v>
      </c>
      <c r="E85" s="53">
        <f t="shared" si="48"/>
        <v>8498.800000000001</v>
      </c>
      <c r="F85" s="18">
        <v>6504.1</v>
      </c>
      <c r="G85" s="19">
        <v>1642</v>
      </c>
      <c r="H85" s="19">
        <v>197.7</v>
      </c>
      <c r="I85" s="19">
        <v>155</v>
      </c>
      <c r="J85" s="19">
        <f t="shared" si="49"/>
        <v>8146.1</v>
      </c>
      <c r="K85" s="19">
        <f t="shared" si="52"/>
        <v>352.7</v>
      </c>
      <c r="L85" s="19">
        <v>2890.3</v>
      </c>
      <c r="M85" s="19">
        <v>82</v>
      </c>
      <c r="N85" s="20">
        <v>134.7</v>
      </c>
      <c r="O85" s="57">
        <f t="shared" si="50"/>
        <v>11605.800000000003</v>
      </c>
      <c r="P85" s="67">
        <v>39.25</v>
      </c>
      <c r="R85" s="137">
        <f t="shared" si="32"/>
        <v>17.295</v>
      </c>
      <c r="T85" s="18"/>
      <c r="U85" s="19">
        <v>35</v>
      </c>
      <c r="V85" s="19">
        <f t="shared" si="53"/>
        <v>-62.9</v>
      </c>
      <c r="W85" s="19"/>
      <c r="X85" s="19">
        <f t="shared" si="31"/>
        <v>62.9</v>
      </c>
      <c r="Y85" s="19"/>
      <c r="Z85" s="106">
        <v>-97.3</v>
      </c>
      <c r="AA85" s="97"/>
      <c r="AB85" s="97">
        <v>97.3</v>
      </c>
      <c r="AC85" s="112"/>
      <c r="AD85" s="19">
        <f t="shared" si="35"/>
        <v>-9.5</v>
      </c>
      <c r="AE85" s="19">
        <f t="shared" si="36"/>
        <v>-0.3</v>
      </c>
      <c r="AF85" s="19"/>
      <c r="AG85" s="19"/>
      <c r="AH85" s="20">
        <f t="shared" si="54"/>
        <v>3.609</v>
      </c>
      <c r="AL85" s="53">
        <f t="shared" si="51"/>
        <v>8533.8</v>
      </c>
      <c r="AM85" s="18">
        <f t="shared" si="37"/>
        <v>6441.2</v>
      </c>
      <c r="AN85" s="19">
        <f t="shared" si="38"/>
        <v>1677</v>
      </c>
      <c r="AO85" s="19">
        <f t="shared" si="33"/>
        <v>260.6</v>
      </c>
      <c r="AP85" s="19">
        <f t="shared" si="34"/>
        <v>155</v>
      </c>
      <c r="AQ85" s="19">
        <f t="shared" si="39"/>
        <v>8118.2</v>
      </c>
      <c r="AR85" s="19">
        <f t="shared" si="40"/>
        <v>415.6</v>
      </c>
      <c r="AS85" s="19">
        <f t="shared" si="41"/>
        <v>2880.8</v>
      </c>
      <c r="AT85" s="19">
        <f t="shared" si="42"/>
        <v>81.7</v>
      </c>
      <c r="AU85" s="20">
        <f t="shared" si="43"/>
        <v>134.7</v>
      </c>
      <c r="AV85" s="57">
        <f t="shared" si="44"/>
        <v>11631</v>
      </c>
      <c r="AW85" s="67">
        <f t="shared" si="45"/>
        <v>42.859</v>
      </c>
      <c r="AY85" s="18">
        <v>777</v>
      </c>
      <c r="AZ85" s="19">
        <v>0</v>
      </c>
      <c r="BA85" s="19">
        <v>777</v>
      </c>
      <c r="BB85" s="19">
        <v>264.2</v>
      </c>
      <c r="BC85" s="19">
        <v>7.8</v>
      </c>
      <c r="BD85" s="128">
        <v>1049</v>
      </c>
      <c r="BF85" s="19">
        <f t="shared" si="46"/>
        <v>34.4</v>
      </c>
      <c r="BG85" s="19">
        <f t="shared" si="47"/>
        <v>0</v>
      </c>
    </row>
    <row r="86" spans="1:59" ht="24.75" customHeight="1">
      <c r="A86" s="15">
        <v>47</v>
      </c>
      <c r="B86" s="15">
        <v>3114</v>
      </c>
      <c r="C86" s="16">
        <v>5</v>
      </c>
      <c r="D86" s="21" t="s">
        <v>55</v>
      </c>
      <c r="E86" s="53">
        <f t="shared" si="48"/>
        <v>6428.5</v>
      </c>
      <c r="F86" s="18">
        <v>5191.3</v>
      </c>
      <c r="G86" s="19">
        <v>1133.2</v>
      </c>
      <c r="H86" s="19">
        <v>63</v>
      </c>
      <c r="I86" s="19">
        <v>41</v>
      </c>
      <c r="J86" s="19">
        <f t="shared" si="49"/>
        <v>6324.5</v>
      </c>
      <c r="K86" s="19">
        <f t="shared" si="52"/>
        <v>104</v>
      </c>
      <c r="L86" s="19">
        <v>2186</v>
      </c>
      <c r="M86" s="19">
        <v>63.4</v>
      </c>
      <c r="N86" s="20">
        <v>129.2</v>
      </c>
      <c r="O86" s="57">
        <f t="shared" si="50"/>
        <v>8807.1</v>
      </c>
      <c r="P86" s="67">
        <v>29.77</v>
      </c>
      <c r="R86" s="137">
        <f t="shared" si="32"/>
        <v>17.704</v>
      </c>
      <c r="T86" s="18">
        <v>-137.2</v>
      </c>
      <c r="U86" s="19">
        <v>197</v>
      </c>
      <c r="V86" s="19">
        <f t="shared" si="53"/>
        <v>-20</v>
      </c>
      <c r="W86" s="19"/>
      <c r="X86" s="19">
        <f t="shared" si="31"/>
        <v>20</v>
      </c>
      <c r="Y86" s="19"/>
      <c r="Z86" s="106">
        <v>-31</v>
      </c>
      <c r="AA86" s="97"/>
      <c r="AB86" s="97">
        <v>31</v>
      </c>
      <c r="AC86" s="112"/>
      <c r="AD86" s="19">
        <f t="shared" si="35"/>
        <v>13.5</v>
      </c>
      <c r="AE86" s="19">
        <f t="shared" si="36"/>
        <v>0.4</v>
      </c>
      <c r="AF86" s="19"/>
      <c r="AG86" s="19"/>
      <c r="AH86" s="20">
        <f t="shared" si="54"/>
        <v>3.322</v>
      </c>
      <c r="AL86" s="53">
        <f t="shared" si="51"/>
        <v>6488.3</v>
      </c>
      <c r="AM86" s="18">
        <f t="shared" si="37"/>
        <v>5034.1</v>
      </c>
      <c r="AN86" s="19">
        <f t="shared" si="38"/>
        <v>1330.2</v>
      </c>
      <c r="AO86" s="19">
        <f t="shared" si="33"/>
        <v>83</v>
      </c>
      <c r="AP86" s="19">
        <f t="shared" si="34"/>
        <v>41</v>
      </c>
      <c r="AQ86" s="19">
        <f t="shared" si="39"/>
        <v>6364.3</v>
      </c>
      <c r="AR86" s="19">
        <f t="shared" si="40"/>
        <v>124</v>
      </c>
      <c r="AS86" s="19">
        <f t="shared" si="41"/>
        <v>2199.5</v>
      </c>
      <c r="AT86" s="19">
        <f t="shared" si="42"/>
        <v>63.8</v>
      </c>
      <c r="AU86" s="20">
        <f t="shared" si="43"/>
        <v>129.2</v>
      </c>
      <c r="AV86" s="57">
        <f t="shared" si="44"/>
        <v>8880.8</v>
      </c>
      <c r="AW86" s="67">
        <f t="shared" si="45"/>
        <v>33.092</v>
      </c>
      <c r="AY86" s="18">
        <v>0</v>
      </c>
      <c r="AZ86" s="19">
        <v>666</v>
      </c>
      <c r="BA86" s="19">
        <v>666</v>
      </c>
      <c r="BB86" s="19">
        <v>226.4</v>
      </c>
      <c r="BC86" s="19">
        <v>6.7</v>
      </c>
      <c r="BD86" s="128">
        <v>899.1</v>
      </c>
      <c r="BF86" s="19">
        <f t="shared" si="46"/>
        <v>11</v>
      </c>
      <c r="BG86" s="19">
        <f t="shared" si="47"/>
        <v>0</v>
      </c>
    </row>
    <row r="87" spans="1:59" ht="24.75" customHeight="1">
      <c r="A87" s="15">
        <v>125</v>
      </c>
      <c r="B87" s="15">
        <v>3112</v>
      </c>
      <c r="C87" s="16">
        <v>5</v>
      </c>
      <c r="D87" s="21" t="s">
        <v>77</v>
      </c>
      <c r="E87" s="53">
        <f t="shared" si="48"/>
        <v>6776.6</v>
      </c>
      <c r="F87" s="18">
        <v>5505</v>
      </c>
      <c r="G87" s="19">
        <v>1241.5</v>
      </c>
      <c r="H87" s="19">
        <v>20.1</v>
      </c>
      <c r="I87" s="19">
        <v>10</v>
      </c>
      <c r="J87" s="19">
        <f t="shared" si="49"/>
        <v>6746.5</v>
      </c>
      <c r="K87" s="19">
        <f t="shared" si="52"/>
        <v>30.1</v>
      </c>
      <c r="L87" s="19">
        <v>2304.4</v>
      </c>
      <c r="M87" s="19">
        <v>67.4</v>
      </c>
      <c r="N87" s="20">
        <v>79.4</v>
      </c>
      <c r="O87" s="57">
        <f t="shared" si="50"/>
        <v>9227.8</v>
      </c>
      <c r="P87" s="67">
        <v>29.67</v>
      </c>
      <c r="R87" s="137">
        <f t="shared" si="32"/>
        <v>18.949</v>
      </c>
      <c r="T87" s="18">
        <v>280</v>
      </c>
      <c r="U87" s="19">
        <v>-280</v>
      </c>
      <c r="V87" s="19">
        <f t="shared" si="53"/>
        <v>-6.4</v>
      </c>
      <c r="W87" s="19"/>
      <c r="X87" s="19">
        <f t="shared" si="31"/>
        <v>6.4</v>
      </c>
      <c r="Y87" s="19"/>
      <c r="Z87" s="106">
        <v>-9.9</v>
      </c>
      <c r="AA87" s="97"/>
      <c r="AB87" s="97">
        <v>9.9</v>
      </c>
      <c r="AC87" s="112"/>
      <c r="AD87" s="19">
        <f t="shared" si="35"/>
        <v>-2.2</v>
      </c>
      <c r="AE87" s="19">
        <f t="shared" si="36"/>
        <v>-0.1</v>
      </c>
      <c r="AF87" s="19"/>
      <c r="AG87" s="19"/>
      <c r="AH87" s="20">
        <f t="shared" si="54"/>
        <v>1.128</v>
      </c>
      <c r="AL87" s="53">
        <f t="shared" si="51"/>
        <v>6776.6</v>
      </c>
      <c r="AM87" s="18">
        <f t="shared" si="37"/>
        <v>5778.6</v>
      </c>
      <c r="AN87" s="19">
        <f t="shared" si="38"/>
        <v>961.5</v>
      </c>
      <c r="AO87" s="19">
        <f t="shared" si="33"/>
        <v>26.5</v>
      </c>
      <c r="AP87" s="19">
        <f t="shared" si="34"/>
        <v>10</v>
      </c>
      <c r="AQ87" s="19">
        <f t="shared" si="39"/>
        <v>6740.1</v>
      </c>
      <c r="AR87" s="19">
        <f t="shared" si="40"/>
        <v>36.5</v>
      </c>
      <c r="AS87" s="19">
        <f t="shared" si="41"/>
        <v>2302.2000000000003</v>
      </c>
      <c r="AT87" s="19">
        <f t="shared" si="42"/>
        <v>67.30000000000001</v>
      </c>
      <c r="AU87" s="20">
        <f t="shared" si="43"/>
        <v>79.4</v>
      </c>
      <c r="AV87" s="57">
        <f t="shared" si="44"/>
        <v>9225.5</v>
      </c>
      <c r="AW87" s="67">
        <f t="shared" si="45"/>
        <v>30.798000000000002</v>
      </c>
      <c r="AY87" s="18">
        <v>263</v>
      </c>
      <c r="AZ87" s="19">
        <v>0</v>
      </c>
      <c r="BA87" s="19">
        <v>263</v>
      </c>
      <c r="BB87" s="19">
        <v>89.4</v>
      </c>
      <c r="BC87" s="19">
        <v>2.6</v>
      </c>
      <c r="BD87" s="128">
        <v>355</v>
      </c>
      <c r="BF87" s="19">
        <f t="shared" si="46"/>
        <v>3.5</v>
      </c>
      <c r="BG87" s="19">
        <f t="shared" si="47"/>
        <v>0</v>
      </c>
    </row>
    <row r="88" spans="1:59" ht="24.75" customHeight="1">
      <c r="A88" s="15">
        <v>133</v>
      </c>
      <c r="B88" s="15">
        <v>3114</v>
      </c>
      <c r="C88" s="16">
        <v>5</v>
      </c>
      <c r="D88" s="21" t="s">
        <v>99</v>
      </c>
      <c r="E88" s="53">
        <f t="shared" si="48"/>
        <v>2707.5</v>
      </c>
      <c r="F88" s="18">
        <v>2415.9</v>
      </c>
      <c r="G88" s="19">
        <v>291.6</v>
      </c>
      <c r="H88" s="19">
        <v>0</v>
      </c>
      <c r="I88" s="19">
        <v>0</v>
      </c>
      <c r="J88" s="19">
        <f t="shared" si="49"/>
        <v>2707.5</v>
      </c>
      <c r="K88" s="19">
        <f t="shared" si="52"/>
        <v>0</v>
      </c>
      <c r="L88" s="19">
        <v>920.8</v>
      </c>
      <c r="M88" s="19">
        <v>27.1</v>
      </c>
      <c r="N88" s="20">
        <v>45.7</v>
      </c>
      <c r="O88" s="57">
        <f t="shared" si="50"/>
        <v>3701.1</v>
      </c>
      <c r="P88" s="67">
        <v>9.83</v>
      </c>
      <c r="R88" s="137">
        <f t="shared" si="32"/>
        <v>22.953</v>
      </c>
      <c r="T88" s="18"/>
      <c r="U88" s="19"/>
      <c r="V88" s="19">
        <f t="shared" si="53"/>
        <v>0</v>
      </c>
      <c r="W88" s="19"/>
      <c r="X88" s="19">
        <f t="shared" si="31"/>
        <v>0</v>
      </c>
      <c r="Y88" s="19"/>
      <c r="Z88" s="106">
        <v>0</v>
      </c>
      <c r="AA88" s="97"/>
      <c r="AB88" s="97">
        <v>0</v>
      </c>
      <c r="AC88" s="112"/>
      <c r="AD88" s="19">
        <f t="shared" si="35"/>
        <v>0</v>
      </c>
      <c r="AE88" s="19">
        <f t="shared" si="36"/>
        <v>0</v>
      </c>
      <c r="AF88" s="19"/>
      <c r="AG88" s="19"/>
      <c r="AH88" s="20">
        <f t="shared" si="54"/>
        <v>0</v>
      </c>
      <c r="AL88" s="53">
        <f t="shared" si="51"/>
        <v>2707.5</v>
      </c>
      <c r="AM88" s="18">
        <f t="shared" si="37"/>
        <v>2415.9</v>
      </c>
      <c r="AN88" s="19">
        <f t="shared" si="38"/>
        <v>291.6</v>
      </c>
      <c r="AO88" s="19">
        <f t="shared" si="33"/>
        <v>0</v>
      </c>
      <c r="AP88" s="19">
        <f t="shared" si="34"/>
        <v>0</v>
      </c>
      <c r="AQ88" s="19">
        <f t="shared" si="39"/>
        <v>2707.5</v>
      </c>
      <c r="AR88" s="19">
        <f t="shared" si="40"/>
        <v>0</v>
      </c>
      <c r="AS88" s="19">
        <f t="shared" si="41"/>
        <v>920.8</v>
      </c>
      <c r="AT88" s="19">
        <f t="shared" si="42"/>
        <v>27.1</v>
      </c>
      <c r="AU88" s="20">
        <f t="shared" si="43"/>
        <v>45.7</v>
      </c>
      <c r="AV88" s="57">
        <f t="shared" si="44"/>
        <v>3701.1</v>
      </c>
      <c r="AW88" s="67">
        <f t="shared" si="45"/>
        <v>9.83</v>
      </c>
      <c r="AY88" s="18">
        <v>0</v>
      </c>
      <c r="AZ88" s="19">
        <v>0</v>
      </c>
      <c r="BA88" s="19">
        <v>0</v>
      </c>
      <c r="BB88" s="19">
        <v>0</v>
      </c>
      <c r="BC88" s="19">
        <v>0</v>
      </c>
      <c r="BD88" s="128">
        <v>0</v>
      </c>
      <c r="BF88" s="19">
        <f t="shared" si="46"/>
        <v>0</v>
      </c>
      <c r="BG88" s="19">
        <f t="shared" si="47"/>
        <v>0</v>
      </c>
    </row>
    <row r="89" spans="1:59" ht="26.25" customHeight="1">
      <c r="A89" s="15">
        <v>136</v>
      </c>
      <c r="B89" s="15">
        <v>3114</v>
      </c>
      <c r="C89" s="16">
        <v>5</v>
      </c>
      <c r="D89" s="21" t="s">
        <v>96</v>
      </c>
      <c r="E89" s="53">
        <f t="shared" si="48"/>
        <v>8614.5</v>
      </c>
      <c r="F89" s="18">
        <v>7396.8</v>
      </c>
      <c r="G89" s="19">
        <v>1174.1</v>
      </c>
      <c r="H89" s="19">
        <v>43.6</v>
      </c>
      <c r="I89" s="19">
        <v>0</v>
      </c>
      <c r="J89" s="19">
        <f t="shared" si="49"/>
        <v>8570.9</v>
      </c>
      <c r="K89" s="19">
        <f t="shared" si="52"/>
        <v>43.6</v>
      </c>
      <c r="L89" s="19">
        <v>2929.4</v>
      </c>
      <c r="M89" s="19">
        <v>85.9</v>
      </c>
      <c r="N89" s="20">
        <v>144.7</v>
      </c>
      <c r="O89" s="57">
        <f t="shared" si="50"/>
        <v>11774.5</v>
      </c>
      <c r="P89" s="67">
        <v>25.66</v>
      </c>
      <c r="R89" s="137">
        <f t="shared" si="32"/>
        <v>27.835</v>
      </c>
      <c r="T89" s="18">
        <v>1000</v>
      </c>
      <c r="U89" s="19">
        <v>-1000</v>
      </c>
      <c r="V89" s="19">
        <f t="shared" si="53"/>
        <v>-13.8</v>
      </c>
      <c r="W89" s="19"/>
      <c r="X89" s="19">
        <f t="shared" si="31"/>
        <v>13.8</v>
      </c>
      <c r="Y89" s="19"/>
      <c r="Z89" s="106">
        <v>-21.4</v>
      </c>
      <c r="AA89" s="97"/>
      <c r="AB89" s="97">
        <v>21.4</v>
      </c>
      <c r="AC89" s="112"/>
      <c r="AD89" s="19">
        <f t="shared" si="35"/>
        <v>-4.7</v>
      </c>
      <c r="AE89" s="19">
        <f t="shared" si="36"/>
        <v>-0.1</v>
      </c>
      <c r="AF89" s="19"/>
      <c r="AG89" s="19"/>
      <c r="AH89" s="20">
        <f t="shared" si="54"/>
        <v>0.857</v>
      </c>
      <c r="AL89" s="53">
        <f t="shared" si="51"/>
        <v>8614.5</v>
      </c>
      <c r="AM89" s="18">
        <f t="shared" si="37"/>
        <v>8383</v>
      </c>
      <c r="AN89" s="19">
        <f t="shared" si="38"/>
        <v>174.1</v>
      </c>
      <c r="AO89" s="19">
        <f t="shared" si="33"/>
        <v>57.4</v>
      </c>
      <c r="AP89" s="19">
        <f t="shared" si="34"/>
        <v>0</v>
      </c>
      <c r="AQ89" s="19">
        <f t="shared" si="39"/>
        <v>8557.1</v>
      </c>
      <c r="AR89" s="19">
        <f t="shared" si="40"/>
        <v>57.4</v>
      </c>
      <c r="AS89" s="19">
        <f t="shared" si="41"/>
        <v>2924.7000000000003</v>
      </c>
      <c r="AT89" s="19">
        <f t="shared" si="42"/>
        <v>85.80000000000001</v>
      </c>
      <c r="AU89" s="20">
        <f t="shared" si="43"/>
        <v>144.7</v>
      </c>
      <c r="AV89" s="57">
        <f t="shared" si="44"/>
        <v>11769.7</v>
      </c>
      <c r="AW89" s="67">
        <f t="shared" si="45"/>
        <v>26.517</v>
      </c>
      <c r="AY89" s="18">
        <v>300</v>
      </c>
      <c r="AZ89" s="19">
        <v>0</v>
      </c>
      <c r="BA89" s="19">
        <v>300</v>
      </c>
      <c r="BB89" s="19">
        <v>102</v>
      </c>
      <c r="BC89" s="19">
        <v>3</v>
      </c>
      <c r="BD89" s="128">
        <v>405</v>
      </c>
      <c r="BF89" s="19">
        <f t="shared" si="46"/>
        <v>7.599999999999998</v>
      </c>
      <c r="BG89" s="19">
        <f t="shared" si="47"/>
        <v>0</v>
      </c>
    </row>
    <row r="90" spans="1:59" ht="24.75" customHeight="1">
      <c r="A90" s="15">
        <v>126</v>
      </c>
      <c r="B90" s="15">
        <v>3114</v>
      </c>
      <c r="C90" s="16">
        <v>5</v>
      </c>
      <c r="D90" s="21" t="s">
        <v>78</v>
      </c>
      <c r="E90" s="53">
        <f t="shared" si="48"/>
        <v>6198.8</v>
      </c>
      <c r="F90" s="18">
        <v>5619.7</v>
      </c>
      <c r="G90" s="19">
        <v>579.1</v>
      </c>
      <c r="H90" s="19">
        <v>0</v>
      </c>
      <c r="I90" s="19">
        <v>0</v>
      </c>
      <c r="J90" s="19">
        <f t="shared" si="49"/>
        <v>6198.8</v>
      </c>
      <c r="K90" s="19">
        <f t="shared" si="52"/>
        <v>0</v>
      </c>
      <c r="L90" s="19">
        <v>2107.8</v>
      </c>
      <c r="M90" s="19">
        <v>62</v>
      </c>
      <c r="N90" s="20">
        <v>88.5</v>
      </c>
      <c r="O90" s="57">
        <f t="shared" si="50"/>
        <v>8457.1</v>
      </c>
      <c r="P90" s="67">
        <v>18</v>
      </c>
      <c r="R90" s="137">
        <f t="shared" si="32"/>
        <v>28.698</v>
      </c>
      <c r="T90" s="18">
        <v>-200</v>
      </c>
      <c r="U90" s="19">
        <v>200</v>
      </c>
      <c r="V90" s="19">
        <f t="shared" si="53"/>
        <v>0</v>
      </c>
      <c r="W90" s="19"/>
      <c r="X90" s="19">
        <f t="shared" si="31"/>
        <v>0</v>
      </c>
      <c r="Y90" s="19"/>
      <c r="Z90" s="106">
        <v>0</v>
      </c>
      <c r="AA90" s="97"/>
      <c r="AB90" s="97">
        <v>0</v>
      </c>
      <c r="AC90" s="112"/>
      <c r="AD90" s="19">
        <f t="shared" si="35"/>
        <v>0</v>
      </c>
      <c r="AE90" s="19">
        <f t="shared" si="36"/>
        <v>0</v>
      </c>
      <c r="AF90" s="19"/>
      <c r="AG90" s="19"/>
      <c r="AH90" s="20">
        <f t="shared" si="54"/>
        <v>0</v>
      </c>
      <c r="AL90" s="53">
        <f t="shared" si="51"/>
        <v>6198.8</v>
      </c>
      <c r="AM90" s="18">
        <f t="shared" si="37"/>
        <v>5419.7</v>
      </c>
      <c r="AN90" s="19">
        <f t="shared" si="38"/>
        <v>779.1</v>
      </c>
      <c r="AO90" s="19">
        <f t="shared" si="33"/>
        <v>0</v>
      </c>
      <c r="AP90" s="19">
        <f t="shared" si="34"/>
        <v>0</v>
      </c>
      <c r="AQ90" s="19">
        <f t="shared" si="39"/>
        <v>6198.8</v>
      </c>
      <c r="AR90" s="19">
        <f t="shared" si="40"/>
        <v>0</v>
      </c>
      <c r="AS90" s="19">
        <f t="shared" si="41"/>
        <v>2107.8</v>
      </c>
      <c r="AT90" s="19">
        <f t="shared" si="42"/>
        <v>62</v>
      </c>
      <c r="AU90" s="20">
        <f t="shared" si="43"/>
        <v>88.5</v>
      </c>
      <c r="AV90" s="57">
        <f t="shared" si="44"/>
        <v>8457.1</v>
      </c>
      <c r="AW90" s="67">
        <f t="shared" si="45"/>
        <v>18</v>
      </c>
      <c r="AY90" s="18">
        <v>0</v>
      </c>
      <c r="AZ90" s="19">
        <v>0</v>
      </c>
      <c r="BA90" s="19">
        <v>0</v>
      </c>
      <c r="BB90" s="19">
        <v>0</v>
      </c>
      <c r="BC90" s="19">
        <v>0</v>
      </c>
      <c r="BD90" s="128">
        <v>0</v>
      </c>
      <c r="BF90" s="19">
        <f t="shared" si="46"/>
        <v>0</v>
      </c>
      <c r="BG90" s="19">
        <f t="shared" si="47"/>
        <v>0</v>
      </c>
    </row>
    <row r="91" spans="1:59" ht="24.75" customHeight="1">
      <c r="A91" s="15">
        <v>130</v>
      </c>
      <c r="B91" s="15">
        <v>3114</v>
      </c>
      <c r="C91" s="16">
        <v>5</v>
      </c>
      <c r="D91" s="21" t="s">
        <v>79</v>
      </c>
      <c r="E91" s="53">
        <f t="shared" si="48"/>
        <v>3863.6</v>
      </c>
      <c r="F91" s="18">
        <v>3308.4</v>
      </c>
      <c r="G91" s="19">
        <v>520.1</v>
      </c>
      <c r="H91" s="19">
        <v>10.1</v>
      </c>
      <c r="I91" s="19">
        <v>25</v>
      </c>
      <c r="J91" s="19">
        <f t="shared" si="49"/>
        <v>3828.5</v>
      </c>
      <c r="K91" s="19">
        <f t="shared" si="52"/>
        <v>35.1</v>
      </c>
      <c r="L91" s="19">
        <v>1313.8</v>
      </c>
      <c r="M91" s="19">
        <v>38.4</v>
      </c>
      <c r="N91" s="20">
        <v>55.5</v>
      </c>
      <c r="O91" s="57">
        <f t="shared" si="50"/>
        <v>5271.299999999999</v>
      </c>
      <c r="P91" s="67">
        <v>15.62</v>
      </c>
      <c r="R91" s="137">
        <f t="shared" si="32"/>
        <v>20.425</v>
      </c>
      <c r="T91" s="18"/>
      <c r="U91" s="19"/>
      <c r="V91" s="19">
        <f t="shared" si="53"/>
        <v>-3.2</v>
      </c>
      <c r="W91" s="19"/>
      <c r="X91" s="19">
        <f t="shared" si="31"/>
        <v>3.2</v>
      </c>
      <c r="Y91" s="19"/>
      <c r="Z91" s="106">
        <v>-4.9</v>
      </c>
      <c r="AA91" s="97"/>
      <c r="AB91" s="97">
        <v>4.9</v>
      </c>
      <c r="AC91" s="112"/>
      <c r="AD91" s="19">
        <f t="shared" si="35"/>
        <v>-1.1</v>
      </c>
      <c r="AE91" s="19">
        <f t="shared" si="36"/>
        <v>0</v>
      </c>
      <c r="AF91" s="19"/>
      <c r="AG91" s="19"/>
      <c r="AH91" s="20">
        <f t="shared" si="54"/>
        <v>1.093</v>
      </c>
      <c r="AL91" s="53">
        <f t="shared" si="51"/>
        <v>3863.6</v>
      </c>
      <c r="AM91" s="18">
        <f t="shared" si="37"/>
        <v>3305.2</v>
      </c>
      <c r="AN91" s="19">
        <f t="shared" si="38"/>
        <v>520.1</v>
      </c>
      <c r="AO91" s="19">
        <f t="shared" si="33"/>
        <v>13.3</v>
      </c>
      <c r="AP91" s="19">
        <f t="shared" si="34"/>
        <v>25</v>
      </c>
      <c r="AQ91" s="19">
        <f t="shared" si="39"/>
        <v>3825.2999999999997</v>
      </c>
      <c r="AR91" s="19">
        <f t="shared" si="40"/>
        <v>38.3</v>
      </c>
      <c r="AS91" s="19">
        <f t="shared" si="41"/>
        <v>1312.7</v>
      </c>
      <c r="AT91" s="19">
        <f t="shared" si="42"/>
        <v>38.4</v>
      </c>
      <c r="AU91" s="20">
        <f t="shared" si="43"/>
        <v>55.5</v>
      </c>
      <c r="AV91" s="57">
        <f t="shared" si="44"/>
        <v>5270.2</v>
      </c>
      <c r="AW91" s="67">
        <f t="shared" si="45"/>
        <v>16.713</v>
      </c>
      <c r="AY91" s="18">
        <v>271</v>
      </c>
      <c r="AZ91" s="19">
        <v>0</v>
      </c>
      <c r="BA91" s="19">
        <v>271</v>
      </c>
      <c r="BB91" s="19">
        <v>92.1</v>
      </c>
      <c r="BC91" s="19">
        <v>2.7</v>
      </c>
      <c r="BD91" s="128">
        <v>365.8</v>
      </c>
      <c r="BF91" s="19">
        <f t="shared" si="46"/>
        <v>1.7000000000000002</v>
      </c>
      <c r="BG91" s="19">
        <f t="shared" si="47"/>
        <v>0</v>
      </c>
    </row>
    <row r="92" spans="1:59" ht="24.75" customHeight="1">
      <c r="A92" s="15">
        <v>132</v>
      </c>
      <c r="B92" s="15">
        <v>3114</v>
      </c>
      <c r="C92" s="16">
        <v>5</v>
      </c>
      <c r="D92" s="21" t="s">
        <v>95</v>
      </c>
      <c r="E92" s="53">
        <f t="shared" si="48"/>
        <v>5972.3</v>
      </c>
      <c r="F92" s="18">
        <v>5271.6</v>
      </c>
      <c r="G92" s="19">
        <v>670.7</v>
      </c>
      <c r="H92" s="19">
        <v>0</v>
      </c>
      <c r="I92" s="19">
        <v>30</v>
      </c>
      <c r="J92" s="19">
        <f t="shared" si="49"/>
        <v>5942.3</v>
      </c>
      <c r="K92" s="19">
        <f t="shared" si="52"/>
        <v>30</v>
      </c>
      <c r="L92" s="19">
        <v>2030.9</v>
      </c>
      <c r="M92" s="19">
        <v>59.6</v>
      </c>
      <c r="N92" s="20">
        <v>100.4</v>
      </c>
      <c r="O92" s="57">
        <f t="shared" si="50"/>
        <v>8163.200000000001</v>
      </c>
      <c r="P92" s="67">
        <v>23.08</v>
      </c>
      <c r="R92" s="137">
        <f t="shared" si="32"/>
        <v>21.455</v>
      </c>
      <c r="T92" s="18">
        <v>42</v>
      </c>
      <c r="U92" s="19"/>
      <c r="V92" s="19">
        <f t="shared" si="53"/>
        <v>0</v>
      </c>
      <c r="W92" s="19"/>
      <c r="X92" s="19">
        <f t="shared" si="31"/>
        <v>0</v>
      </c>
      <c r="Y92" s="19"/>
      <c r="Z92" s="106">
        <v>0</v>
      </c>
      <c r="AA92" s="97"/>
      <c r="AB92" s="97">
        <v>0</v>
      </c>
      <c r="AC92" s="112"/>
      <c r="AD92" s="19">
        <f t="shared" si="35"/>
        <v>14.3</v>
      </c>
      <c r="AE92" s="19">
        <f t="shared" si="36"/>
        <v>0.4</v>
      </c>
      <c r="AF92" s="19"/>
      <c r="AG92" s="19"/>
      <c r="AH92" s="20">
        <f t="shared" si="54"/>
        <v>1.274</v>
      </c>
      <c r="AL92" s="53">
        <f t="shared" si="51"/>
        <v>6014.3</v>
      </c>
      <c r="AM92" s="18">
        <f t="shared" si="37"/>
        <v>5313.6</v>
      </c>
      <c r="AN92" s="19">
        <f t="shared" si="38"/>
        <v>670.7</v>
      </c>
      <c r="AO92" s="19">
        <f t="shared" si="33"/>
        <v>0</v>
      </c>
      <c r="AP92" s="19">
        <f t="shared" si="34"/>
        <v>30</v>
      </c>
      <c r="AQ92" s="19">
        <f t="shared" si="39"/>
        <v>5984.3</v>
      </c>
      <c r="AR92" s="19">
        <f t="shared" si="40"/>
        <v>30</v>
      </c>
      <c r="AS92" s="19">
        <f t="shared" si="41"/>
        <v>2045.2</v>
      </c>
      <c r="AT92" s="19">
        <f t="shared" si="42"/>
        <v>60</v>
      </c>
      <c r="AU92" s="20">
        <f t="shared" si="43"/>
        <v>100.4</v>
      </c>
      <c r="AV92" s="57">
        <f t="shared" si="44"/>
        <v>8219.9</v>
      </c>
      <c r="AW92" s="67">
        <f t="shared" si="45"/>
        <v>24.354</v>
      </c>
      <c r="AY92" s="18">
        <v>286</v>
      </c>
      <c r="AZ92" s="19">
        <v>0</v>
      </c>
      <c r="BA92" s="19">
        <v>286</v>
      </c>
      <c r="BB92" s="19">
        <v>97.2</v>
      </c>
      <c r="BC92" s="19">
        <v>2.9</v>
      </c>
      <c r="BD92" s="128">
        <v>386.09999999999997</v>
      </c>
      <c r="BF92" s="19">
        <f t="shared" si="46"/>
        <v>0</v>
      </c>
      <c r="BG92" s="19">
        <f t="shared" si="47"/>
        <v>0</v>
      </c>
    </row>
    <row r="93" spans="1:59" s="26" customFormat="1" ht="24.75" customHeight="1">
      <c r="A93" s="24">
        <v>131</v>
      </c>
      <c r="B93" s="24">
        <v>3114</v>
      </c>
      <c r="C93" s="25">
        <v>5</v>
      </c>
      <c r="D93" s="23" t="s">
        <v>106</v>
      </c>
      <c r="E93" s="53">
        <f t="shared" si="48"/>
        <v>7691.6</v>
      </c>
      <c r="F93" s="27">
        <v>6911</v>
      </c>
      <c r="G93" s="28">
        <v>700.6</v>
      </c>
      <c r="H93" s="28">
        <v>0</v>
      </c>
      <c r="I93" s="28">
        <v>80</v>
      </c>
      <c r="J93" s="28">
        <f t="shared" si="49"/>
        <v>7611.6</v>
      </c>
      <c r="K93" s="28">
        <f t="shared" si="52"/>
        <v>80</v>
      </c>
      <c r="L93" s="28">
        <v>2615.6</v>
      </c>
      <c r="M93" s="28">
        <v>76.2</v>
      </c>
      <c r="N93" s="56">
        <v>118</v>
      </c>
      <c r="O93" s="57">
        <f t="shared" si="50"/>
        <v>10501.400000000001</v>
      </c>
      <c r="P93" s="68">
        <v>31.23</v>
      </c>
      <c r="R93" s="137">
        <f t="shared" si="32"/>
        <v>20.311</v>
      </c>
      <c r="T93" s="18"/>
      <c r="U93" s="19">
        <v>80</v>
      </c>
      <c r="V93" s="19">
        <f t="shared" si="53"/>
        <v>0</v>
      </c>
      <c r="W93" s="19"/>
      <c r="X93" s="19">
        <f t="shared" si="31"/>
        <v>0</v>
      </c>
      <c r="Y93" s="19"/>
      <c r="Z93" s="106">
        <v>0</v>
      </c>
      <c r="AA93" s="97"/>
      <c r="AB93" s="97">
        <v>0</v>
      </c>
      <c r="AC93" s="112"/>
      <c r="AD93" s="19">
        <f t="shared" si="35"/>
        <v>27.2</v>
      </c>
      <c r="AE93" s="19">
        <f t="shared" si="36"/>
        <v>0.8</v>
      </c>
      <c r="AF93" s="19"/>
      <c r="AG93" s="19"/>
      <c r="AH93" s="20">
        <f t="shared" si="54"/>
        <v>1.526</v>
      </c>
      <c r="AL93" s="53">
        <f t="shared" si="51"/>
        <v>7771.6</v>
      </c>
      <c r="AM93" s="27">
        <f t="shared" si="37"/>
        <v>6911</v>
      </c>
      <c r="AN93" s="28">
        <f t="shared" si="38"/>
        <v>780.6</v>
      </c>
      <c r="AO93" s="28">
        <f t="shared" si="33"/>
        <v>0</v>
      </c>
      <c r="AP93" s="28">
        <f t="shared" si="34"/>
        <v>80</v>
      </c>
      <c r="AQ93" s="28">
        <f t="shared" si="39"/>
        <v>7691.6</v>
      </c>
      <c r="AR93" s="28">
        <f t="shared" si="40"/>
        <v>80</v>
      </c>
      <c r="AS93" s="28">
        <f t="shared" si="41"/>
        <v>2642.7999999999997</v>
      </c>
      <c r="AT93" s="28">
        <f t="shared" si="42"/>
        <v>77</v>
      </c>
      <c r="AU93" s="56">
        <f t="shared" si="43"/>
        <v>118</v>
      </c>
      <c r="AV93" s="57">
        <f t="shared" si="44"/>
        <v>10609.4</v>
      </c>
      <c r="AW93" s="68">
        <f t="shared" si="45"/>
        <v>32.756</v>
      </c>
      <c r="AY93" s="27">
        <v>292</v>
      </c>
      <c r="AZ93" s="28">
        <v>0</v>
      </c>
      <c r="BA93" s="28">
        <v>292</v>
      </c>
      <c r="BB93" s="28">
        <v>99.3</v>
      </c>
      <c r="BC93" s="28">
        <v>2.9</v>
      </c>
      <c r="BD93" s="128">
        <v>394.2</v>
      </c>
      <c r="BF93" s="28">
        <f t="shared" si="46"/>
        <v>0</v>
      </c>
      <c r="BG93" s="28">
        <f t="shared" si="47"/>
        <v>0</v>
      </c>
    </row>
    <row r="94" spans="1:59" ht="24.75" customHeight="1">
      <c r="A94" s="15">
        <v>128</v>
      </c>
      <c r="B94" s="15">
        <v>4322</v>
      </c>
      <c r="C94" s="16">
        <v>5</v>
      </c>
      <c r="D94" s="21" t="s">
        <v>80</v>
      </c>
      <c r="E94" s="53">
        <f t="shared" si="48"/>
        <v>6079.799999999999</v>
      </c>
      <c r="F94" s="18">
        <v>4266.4</v>
      </c>
      <c r="G94" s="19">
        <v>1813.4</v>
      </c>
      <c r="H94" s="19">
        <v>0</v>
      </c>
      <c r="I94" s="19">
        <v>0</v>
      </c>
      <c r="J94" s="19">
        <f t="shared" si="49"/>
        <v>6079.799999999999</v>
      </c>
      <c r="K94" s="19">
        <f t="shared" si="52"/>
        <v>0</v>
      </c>
      <c r="L94" s="19">
        <v>2067.2</v>
      </c>
      <c r="M94" s="19">
        <v>60.8</v>
      </c>
      <c r="N94" s="20">
        <v>70.2</v>
      </c>
      <c r="O94" s="57">
        <f t="shared" si="50"/>
        <v>8278</v>
      </c>
      <c r="P94" s="67">
        <v>29.59</v>
      </c>
      <c r="R94" s="137">
        <f t="shared" si="32"/>
        <v>17.122</v>
      </c>
      <c r="T94" s="18">
        <v>560</v>
      </c>
      <c r="U94" s="19">
        <v>-560</v>
      </c>
      <c r="V94" s="19">
        <f t="shared" si="53"/>
        <v>-50.4</v>
      </c>
      <c r="W94" s="19"/>
      <c r="X94" s="19">
        <f t="shared" si="31"/>
        <v>50.4</v>
      </c>
      <c r="Y94" s="19"/>
      <c r="Z94" s="106">
        <v>-78</v>
      </c>
      <c r="AA94" s="97"/>
      <c r="AB94" s="97">
        <v>78</v>
      </c>
      <c r="AC94" s="112"/>
      <c r="AD94" s="19">
        <f t="shared" si="35"/>
        <v>-17.1</v>
      </c>
      <c r="AE94" s="19">
        <f t="shared" si="36"/>
        <v>-0.5</v>
      </c>
      <c r="AF94" s="19"/>
      <c r="AG94" s="19"/>
      <c r="AH94" s="20">
        <f t="shared" si="54"/>
        <v>4.135</v>
      </c>
      <c r="AL94" s="53">
        <f t="shared" si="51"/>
        <v>6079.799999999999</v>
      </c>
      <c r="AM94" s="18">
        <f t="shared" si="37"/>
        <v>4776</v>
      </c>
      <c r="AN94" s="19">
        <f t="shared" si="38"/>
        <v>1253.4</v>
      </c>
      <c r="AO94" s="19">
        <f t="shared" si="33"/>
        <v>50.4</v>
      </c>
      <c r="AP94" s="19">
        <f t="shared" si="34"/>
        <v>0</v>
      </c>
      <c r="AQ94" s="19">
        <f t="shared" si="39"/>
        <v>6029.4</v>
      </c>
      <c r="AR94" s="19">
        <f t="shared" si="40"/>
        <v>50.4</v>
      </c>
      <c r="AS94" s="19">
        <f t="shared" si="41"/>
        <v>2050.1</v>
      </c>
      <c r="AT94" s="19">
        <f t="shared" si="42"/>
        <v>60.3</v>
      </c>
      <c r="AU94" s="20">
        <f t="shared" si="43"/>
        <v>70.2</v>
      </c>
      <c r="AV94" s="57">
        <f t="shared" si="44"/>
        <v>8260.4</v>
      </c>
      <c r="AW94" s="67">
        <f t="shared" si="45"/>
        <v>33.725</v>
      </c>
      <c r="AY94" s="18">
        <v>900</v>
      </c>
      <c r="AZ94" s="19">
        <v>0</v>
      </c>
      <c r="BA94" s="19">
        <v>900</v>
      </c>
      <c r="BB94" s="19">
        <v>306</v>
      </c>
      <c r="BC94" s="19">
        <v>9</v>
      </c>
      <c r="BD94" s="128">
        <v>1215</v>
      </c>
      <c r="BF94" s="19">
        <f t="shared" si="46"/>
        <v>27.6</v>
      </c>
      <c r="BG94" s="19">
        <f t="shared" si="47"/>
        <v>0</v>
      </c>
    </row>
    <row r="95" spans="1:59" ht="24.75" customHeight="1" thickBot="1">
      <c r="A95" s="15">
        <v>127</v>
      </c>
      <c r="B95" s="15">
        <v>4322</v>
      </c>
      <c r="C95" s="16">
        <v>5</v>
      </c>
      <c r="D95" s="21" t="s">
        <v>81</v>
      </c>
      <c r="E95" s="53">
        <f t="shared" si="48"/>
        <v>3902.6</v>
      </c>
      <c r="F95" s="18">
        <v>2610.5</v>
      </c>
      <c r="G95" s="19">
        <v>1292.1</v>
      </c>
      <c r="H95" s="19">
        <v>0</v>
      </c>
      <c r="I95" s="19">
        <v>0</v>
      </c>
      <c r="J95" s="19">
        <f t="shared" si="49"/>
        <v>3902.6</v>
      </c>
      <c r="K95" s="19">
        <f t="shared" si="52"/>
        <v>0</v>
      </c>
      <c r="L95" s="19">
        <v>1326.9</v>
      </c>
      <c r="M95" s="19">
        <v>39</v>
      </c>
      <c r="N95" s="20">
        <v>40.9</v>
      </c>
      <c r="O95" s="57">
        <f t="shared" si="50"/>
        <v>5309.4</v>
      </c>
      <c r="P95" s="67">
        <v>17.44</v>
      </c>
      <c r="R95" s="137">
        <f t="shared" si="32"/>
        <v>18.648</v>
      </c>
      <c r="T95" s="18"/>
      <c r="U95" s="19"/>
      <c r="V95" s="19">
        <f t="shared" si="53"/>
        <v>0</v>
      </c>
      <c r="W95" s="19"/>
      <c r="X95" s="19">
        <f t="shared" si="31"/>
        <v>0</v>
      </c>
      <c r="Y95" s="19"/>
      <c r="Z95" s="106">
        <v>0</v>
      </c>
      <c r="AA95" s="97"/>
      <c r="AB95" s="97">
        <v>0</v>
      </c>
      <c r="AC95" s="112"/>
      <c r="AD95" s="19">
        <f t="shared" si="35"/>
        <v>0</v>
      </c>
      <c r="AE95" s="19">
        <f t="shared" si="36"/>
        <v>0</v>
      </c>
      <c r="AF95" s="19"/>
      <c r="AG95" s="19"/>
      <c r="AH95" s="20">
        <f t="shared" si="54"/>
        <v>0.894</v>
      </c>
      <c r="AL95" s="53">
        <f t="shared" si="51"/>
        <v>3902.6</v>
      </c>
      <c r="AM95" s="18">
        <f t="shared" si="37"/>
        <v>2610.5</v>
      </c>
      <c r="AN95" s="19">
        <f t="shared" si="38"/>
        <v>1292.1</v>
      </c>
      <c r="AO95" s="19">
        <f t="shared" si="33"/>
        <v>0</v>
      </c>
      <c r="AP95" s="19">
        <f t="shared" si="34"/>
        <v>0</v>
      </c>
      <c r="AQ95" s="19">
        <f t="shared" si="39"/>
        <v>3902.6</v>
      </c>
      <c r="AR95" s="19">
        <f t="shared" si="40"/>
        <v>0</v>
      </c>
      <c r="AS95" s="19">
        <f t="shared" si="41"/>
        <v>1326.9</v>
      </c>
      <c r="AT95" s="19">
        <f t="shared" si="42"/>
        <v>39</v>
      </c>
      <c r="AU95" s="20">
        <f t="shared" si="43"/>
        <v>40.9</v>
      </c>
      <c r="AV95" s="57">
        <f t="shared" si="44"/>
        <v>5309.4</v>
      </c>
      <c r="AW95" s="67">
        <f t="shared" si="45"/>
        <v>18.334</v>
      </c>
      <c r="AY95" s="18">
        <v>200</v>
      </c>
      <c r="AZ95" s="19">
        <v>0</v>
      </c>
      <c r="BA95" s="19">
        <v>200</v>
      </c>
      <c r="BB95" s="19">
        <v>68</v>
      </c>
      <c r="BC95" s="19">
        <v>2</v>
      </c>
      <c r="BD95" s="128">
        <v>270</v>
      </c>
      <c r="BF95" s="19">
        <f t="shared" si="46"/>
        <v>0</v>
      </c>
      <c r="BG95" s="19">
        <f t="shared" si="47"/>
        <v>0</v>
      </c>
    </row>
    <row r="96" spans="4:59" ht="27" customHeight="1" thickBot="1">
      <c r="D96" s="29" t="s">
        <v>82</v>
      </c>
      <c r="E96" s="53">
        <f aca="true" t="shared" si="55" ref="E96:AH96">SUM(E3:E95)</f>
        <v>1120147.3000000007</v>
      </c>
      <c r="F96" s="46">
        <f t="shared" si="55"/>
        <v>895566.7999999999</v>
      </c>
      <c r="G96" s="47">
        <f t="shared" si="55"/>
        <v>206370.29999999987</v>
      </c>
      <c r="H96" s="47">
        <f t="shared" si="55"/>
        <v>8949.199999999999</v>
      </c>
      <c r="I96" s="47">
        <f t="shared" si="55"/>
        <v>9261</v>
      </c>
      <c r="J96" s="47">
        <f t="shared" si="55"/>
        <v>1101937.1</v>
      </c>
      <c r="K96" s="47">
        <f t="shared" si="55"/>
        <v>18210.2</v>
      </c>
      <c r="L96" s="47">
        <f t="shared" si="55"/>
        <v>380875.39999999997</v>
      </c>
      <c r="M96" s="47">
        <f t="shared" si="55"/>
        <v>11023.199999999997</v>
      </c>
      <c r="N96" s="48">
        <f t="shared" si="55"/>
        <v>17729.700000000008</v>
      </c>
      <c r="O96" s="58">
        <f t="shared" si="55"/>
        <v>1529775.6000000003</v>
      </c>
      <c r="P96" s="69">
        <f>SUM(P3:P95)</f>
        <v>4152.479999999999</v>
      </c>
      <c r="T96" s="46">
        <f t="shared" si="55"/>
        <v>4901.5</v>
      </c>
      <c r="U96" s="47">
        <f t="shared" si="55"/>
        <v>-1347.8000000000002</v>
      </c>
      <c r="V96" s="47">
        <f t="shared" si="55"/>
        <v>-2739.7999999999993</v>
      </c>
      <c r="W96" s="47">
        <f t="shared" si="55"/>
        <v>60.00000000000001</v>
      </c>
      <c r="X96" s="47">
        <f>SUM(X3:X95)</f>
        <v>2645.7999999999993</v>
      </c>
      <c r="Y96" s="47">
        <f>SUM(Y3:Y95)</f>
        <v>15.999999999999995</v>
      </c>
      <c r="Z96" s="120">
        <f t="shared" si="55"/>
        <v>-4198.8</v>
      </c>
      <c r="AA96" s="121">
        <f t="shared" si="55"/>
        <v>-558.6</v>
      </c>
      <c r="AB96" s="121">
        <f t="shared" si="55"/>
        <v>4198.8</v>
      </c>
      <c r="AC96" s="122">
        <f t="shared" si="55"/>
        <v>634.6</v>
      </c>
      <c r="AD96" s="47">
        <f t="shared" si="55"/>
        <v>296.9</v>
      </c>
      <c r="AE96" s="47">
        <f t="shared" si="55"/>
        <v>9.100000000000003</v>
      </c>
      <c r="AF96" s="47">
        <f t="shared" si="55"/>
        <v>121</v>
      </c>
      <c r="AG96" s="47">
        <f t="shared" si="55"/>
        <v>59.4</v>
      </c>
      <c r="AH96" s="48">
        <f t="shared" si="55"/>
        <v>57.15000000000001</v>
      </c>
      <c r="AL96" s="53">
        <f aca="true" t="shared" si="56" ref="AL96:AW96">SUM(AL3:AL95)</f>
        <v>1123683.0000000007</v>
      </c>
      <c r="AM96" s="46">
        <f t="shared" si="56"/>
        <v>897728.5000000001</v>
      </c>
      <c r="AN96" s="47">
        <f t="shared" si="56"/>
        <v>205082.49999999988</v>
      </c>
      <c r="AO96" s="47">
        <f t="shared" si="56"/>
        <v>11595</v>
      </c>
      <c r="AP96" s="47">
        <f t="shared" si="56"/>
        <v>9277</v>
      </c>
      <c r="AQ96" s="47">
        <f t="shared" si="56"/>
        <v>1102811.0000000002</v>
      </c>
      <c r="AR96" s="47">
        <f t="shared" si="56"/>
        <v>20872.000000000004</v>
      </c>
      <c r="AS96" s="47">
        <f t="shared" si="56"/>
        <v>381172.3000000001</v>
      </c>
      <c r="AT96" s="47">
        <f t="shared" si="56"/>
        <v>11032.299999999997</v>
      </c>
      <c r="AU96" s="48">
        <f t="shared" si="56"/>
        <v>17910.10000000001</v>
      </c>
      <c r="AV96" s="58">
        <f t="shared" si="56"/>
        <v>1533797.6999999995</v>
      </c>
      <c r="AW96" s="69">
        <f t="shared" si="56"/>
        <v>4209.630000000001</v>
      </c>
      <c r="AY96" s="129">
        <f aca="true" t="shared" si="57" ref="AY96:BD96">SUM(AY3:AY95)</f>
        <v>10340</v>
      </c>
      <c r="AZ96" s="129">
        <f t="shared" si="57"/>
        <v>1776</v>
      </c>
      <c r="BA96" s="129">
        <f t="shared" si="57"/>
        <v>12116</v>
      </c>
      <c r="BB96" s="130">
        <f t="shared" si="57"/>
        <v>4119.200000000001</v>
      </c>
      <c r="BC96" s="130">
        <f t="shared" si="57"/>
        <v>121.30000000000001</v>
      </c>
      <c r="BD96" s="130">
        <f t="shared" si="57"/>
        <v>16356.500000000002</v>
      </c>
      <c r="BF96" s="141">
        <f>SUM(BF3:BF95)</f>
        <v>1552.9999999999998</v>
      </c>
      <c r="BG96" s="130">
        <f>SUM(BG3:BG95)</f>
        <v>618.6</v>
      </c>
    </row>
    <row r="97" spans="26:59" ht="12.75" customHeight="1">
      <c r="Z97" s="108"/>
      <c r="AC97" s="113"/>
      <c r="BF97" s="19"/>
      <c r="BG97" s="78"/>
    </row>
    <row r="98" spans="4:59" ht="18" customHeight="1">
      <c r="D98" s="31" t="s">
        <v>83</v>
      </c>
      <c r="F98" s="32">
        <f aca="true" t="shared" si="58" ref="F98:AH98">SUMIF($C$3:$C$95,"1",F$3:F$95)</f>
        <v>323264.6</v>
      </c>
      <c r="G98" s="32">
        <f t="shared" si="58"/>
        <v>75592.5</v>
      </c>
      <c r="H98" s="32">
        <f t="shared" si="58"/>
        <v>3557.4999999999995</v>
      </c>
      <c r="I98" s="32">
        <f t="shared" si="58"/>
        <v>3706.2</v>
      </c>
      <c r="J98" s="32">
        <f t="shared" si="58"/>
        <v>398857.10000000003</v>
      </c>
      <c r="K98" s="32">
        <f t="shared" si="58"/>
        <v>7263.700000000001</v>
      </c>
      <c r="L98" s="32">
        <f t="shared" si="58"/>
        <v>138090.1</v>
      </c>
      <c r="M98" s="32">
        <f t="shared" si="58"/>
        <v>3990.9999999999995</v>
      </c>
      <c r="N98" s="32">
        <f t="shared" si="58"/>
        <v>6631.999999999999</v>
      </c>
      <c r="O98" s="32">
        <f t="shared" si="58"/>
        <v>554833.9</v>
      </c>
      <c r="P98" s="71">
        <f t="shared" si="58"/>
        <v>1483.06</v>
      </c>
      <c r="T98" s="32">
        <f t="shared" si="58"/>
        <v>2195</v>
      </c>
      <c r="U98" s="32">
        <f t="shared" si="58"/>
        <v>-1181.8000000000002</v>
      </c>
      <c r="V98" s="32">
        <f>SUMIF($C$3:$C$95,"1",V$3:V$95)</f>
        <v>-1128.3999999999999</v>
      </c>
      <c r="W98" s="32">
        <f t="shared" si="58"/>
        <v>-39.1</v>
      </c>
      <c r="X98" s="32">
        <f t="shared" si="58"/>
        <v>1034.4</v>
      </c>
      <c r="Y98" s="32">
        <f>SUMIF($C$3:$C$95,"1",Y$3:Y$95)</f>
        <v>39.1</v>
      </c>
      <c r="Z98" s="109">
        <f t="shared" si="58"/>
        <v>-1678.6999999999998</v>
      </c>
      <c r="AA98" s="101">
        <f t="shared" si="58"/>
        <v>-332.1</v>
      </c>
      <c r="AB98" s="101">
        <f t="shared" si="58"/>
        <v>1678.6999999999998</v>
      </c>
      <c r="AC98" s="114">
        <f t="shared" si="58"/>
        <v>332.1</v>
      </c>
      <c r="AD98" s="32">
        <f t="shared" si="58"/>
        <v>-52.70000000000002</v>
      </c>
      <c r="AE98" s="32">
        <f t="shared" si="58"/>
        <v>-1.2000000000000002</v>
      </c>
      <c r="AF98" s="32">
        <f t="shared" si="58"/>
        <v>121</v>
      </c>
      <c r="AG98" s="32">
        <f t="shared" si="58"/>
        <v>59.4</v>
      </c>
      <c r="AH98" s="32">
        <f t="shared" si="58"/>
        <v>11.455000000000005</v>
      </c>
      <c r="AM98" s="32">
        <f aca="true" t="shared" si="59" ref="AM98:AW98">SUMIF($C$3:$C$95,"1",AM$3:AM$95)</f>
        <v>324331.2</v>
      </c>
      <c r="AN98" s="32">
        <f t="shared" si="59"/>
        <v>74371.59999999999</v>
      </c>
      <c r="AO98" s="32">
        <f t="shared" si="59"/>
        <v>4591.9000000000015</v>
      </c>
      <c r="AP98" s="32">
        <f t="shared" si="59"/>
        <v>3745.3</v>
      </c>
      <c r="AQ98" s="32">
        <f t="shared" si="59"/>
        <v>398702.8</v>
      </c>
      <c r="AR98" s="32">
        <f t="shared" si="59"/>
        <v>8337.199999999999</v>
      </c>
      <c r="AS98" s="32">
        <f t="shared" si="59"/>
        <v>138037.4</v>
      </c>
      <c r="AT98" s="32">
        <f t="shared" si="59"/>
        <v>3989.7999999999997</v>
      </c>
      <c r="AU98" s="32">
        <f t="shared" si="59"/>
        <v>6812.399999999999</v>
      </c>
      <c r="AV98" s="32">
        <f t="shared" si="59"/>
        <v>555879.6</v>
      </c>
      <c r="AW98" s="71">
        <f t="shared" si="59"/>
        <v>1494.515</v>
      </c>
      <c r="AY98" s="131">
        <f aca="true" t="shared" si="60" ref="AY98:BG98">SUMIF($C$3:$C$95,"1",AY$3:AY$95)</f>
        <v>2187</v>
      </c>
      <c r="AZ98" s="131">
        <f t="shared" si="60"/>
        <v>0</v>
      </c>
      <c r="BA98" s="131">
        <f t="shared" si="60"/>
        <v>2187</v>
      </c>
      <c r="BB98" s="131">
        <f t="shared" si="60"/>
        <v>743.5</v>
      </c>
      <c r="BC98" s="131">
        <f t="shared" si="60"/>
        <v>21.9</v>
      </c>
      <c r="BD98" s="131">
        <f t="shared" si="60"/>
        <v>2952.4000000000005</v>
      </c>
      <c r="BF98" s="19">
        <f t="shared" si="60"/>
        <v>644.3000000000001</v>
      </c>
      <c r="BG98" s="131">
        <f t="shared" si="60"/>
        <v>293</v>
      </c>
    </row>
    <row r="99" spans="4:59" ht="18" customHeight="1">
      <c r="D99" s="31" t="s">
        <v>84</v>
      </c>
      <c r="F99" s="32">
        <f aca="true" t="shared" si="61" ref="F99:AH99">SUMIF($C$3:$C$95,"2",F$3:F$95)</f>
        <v>132878.7</v>
      </c>
      <c r="G99" s="32">
        <f t="shared" si="61"/>
        <v>30977.400000000005</v>
      </c>
      <c r="H99" s="32">
        <f t="shared" si="61"/>
        <v>1289.3</v>
      </c>
      <c r="I99" s="32">
        <f t="shared" si="61"/>
        <v>812.6</v>
      </c>
      <c r="J99" s="32">
        <f t="shared" si="61"/>
        <v>163856.10000000003</v>
      </c>
      <c r="K99" s="32">
        <f t="shared" si="61"/>
        <v>2101.9</v>
      </c>
      <c r="L99" s="32">
        <f t="shared" si="61"/>
        <v>56429.899999999994</v>
      </c>
      <c r="M99" s="32">
        <f t="shared" si="61"/>
        <v>1638.4000000000005</v>
      </c>
      <c r="N99" s="32">
        <f t="shared" si="61"/>
        <v>2605.7</v>
      </c>
      <c r="O99" s="32">
        <f t="shared" si="61"/>
        <v>226632</v>
      </c>
      <c r="P99" s="71">
        <f t="shared" si="61"/>
        <v>601.3700000000001</v>
      </c>
      <c r="T99" s="32">
        <f t="shared" si="61"/>
        <v>40</v>
      </c>
      <c r="U99" s="32">
        <f t="shared" si="61"/>
        <v>56</v>
      </c>
      <c r="V99" s="32">
        <f>SUMIF($C$3:$C$95,"2",V$3:V$95)</f>
        <v>-351.2</v>
      </c>
      <c r="W99" s="32">
        <f t="shared" si="61"/>
        <v>-30</v>
      </c>
      <c r="X99" s="32">
        <f t="shared" si="61"/>
        <v>351.2</v>
      </c>
      <c r="Y99" s="32">
        <f>SUMIF($C$3:$C$95,"2",Y$3:Y$95)</f>
        <v>106</v>
      </c>
      <c r="Z99" s="109">
        <f t="shared" si="61"/>
        <v>-558.9999999999999</v>
      </c>
      <c r="AA99" s="101">
        <f t="shared" si="61"/>
        <v>-65</v>
      </c>
      <c r="AB99" s="101">
        <f t="shared" si="61"/>
        <v>558.9999999999999</v>
      </c>
      <c r="AC99" s="114">
        <f t="shared" si="61"/>
        <v>141</v>
      </c>
      <c r="AD99" s="32">
        <f t="shared" si="61"/>
        <v>-97</v>
      </c>
      <c r="AE99" s="32">
        <f t="shared" si="61"/>
        <v>-2.9</v>
      </c>
      <c r="AF99" s="32">
        <f t="shared" si="61"/>
        <v>0</v>
      </c>
      <c r="AG99" s="32">
        <f t="shared" si="61"/>
        <v>0</v>
      </c>
      <c r="AH99" s="32">
        <f t="shared" si="61"/>
        <v>0.493</v>
      </c>
      <c r="AM99" s="32">
        <f aca="true" t="shared" si="62" ref="AM99:AW99">SUMIF($C$3:$C$95,"2",AM$3:AM$95)</f>
        <v>132567.5</v>
      </c>
      <c r="AN99" s="32">
        <f t="shared" si="62"/>
        <v>31003.400000000005</v>
      </c>
      <c r="AO99" s="32">
        <f t="shared" si="62"/>
        <v>1640.5</v>
      </c>
      <c r="AP99" s="32">
        <f t="shared" si="62"/>
        <v>918.6</v>
      </c>
      <c r="AQ99" s="32">
        <f t="shared" si="62"/>
        <v>163570.9</v>
      </c>
      <c r="AR99" s="32">
        <f t="shared" si="62"/>
        <v>2559.1</v>
      </c>
      <c r="AS99" s="32">
        <f t="shared" si="62"/>
        <v>56332.9</v>
      </c>
      <c r="AT99" s="32">
        <f t="shared" si="62"/>
        <v>1635.5000000000002</v>
      </c>
      <c r="AU99" s="32">
        <f t="shared" si="62"/>
        <v>2605.7</v>
      </c>
      <c r="AV99" s="32">
        <f t="shared" si="62"/>
        <v>226704.10000000003</v>
      </c>
      <c r="AW99" s="71">
        <f t="shared" si="62"/>
        <v>601.8629999999999</v>
      </c>
      <c r="AY99" s="131">
        <f aca="true" t="shared" si="63" ref="AY99:BG99">SUMIF($C$3:$C$95,"2",AY$3:AY$95)</f>
        <v>401</v>
      </c>
      <c r="AZ99" s="131">
        <f t="shared" si="63"/>
        <v>0</v>
      </c>
      <c r="BA99" s="131">
        <f t="shared" si="63"/>
        <v>401</v>
      </c>
      <c r="BB99" s="131">
        <f t="shared" si="63"/>
        <v>136.3</v>
      </c>
      <c r="BC99" s="131">
        <f t="shared" si="63"/>
        <v>4</v>
      </c>
      <c r="BD99" s="131">
        <f t="shared" si="63"/>
        <v>541.3</v>
      </c>
      <c r="BF99" s="19">
        <f t="shared" si="63"/>
        <v>207.8</v>
      </c>
      <c r="BG99" s="131">
        <f t="shared" si="63"/>
        <v>35</v>
      </c>
    </row>
    <row r="100" spans="4:59" ht="18" customHeight="1">
      <c r="D100" s="31" t="s">
        <v>85</v>
      </c>
      <c r="F100" s="32">
        <f aca="true" t="shared" si="64" ref="F100:AH100">SUMIF($C$3:$C$95,"3",F$3:F$95)</f>
        <v>166910.90000000002</v>
      </c>
      <c r="G100" s="32">
        <f t="shared" si="64"/>
        <v>37657.6</v>
      </c>
      <c r="H100" s="32">
        <f t="shared" si="64"/>
        <v>1850.7000000000003</v>
      </c>
      <c r="I100" s="32">
        <f t="shared" si="64"/>
        <v>2064.4</v>
      </c>
      <c r="J100" s="32">
        <f t="shared" si="64"/>
        <v>204568.5</v>
      </c>
      <c r="K100" s="32">
        <f t="shared" si="64"/>
        <v>3915.100000000001</v>
      </c>
      <c r="L100" s="32">
        <f t="shared" si="64"/>
        <v>70889.5</v>
      </c>
      <c r="M100" s="32">
        <f t="shared" si="64"/>
        <v>2046.1000000000001</v>
      </c>
      <c r="N100" s="32">
        <f t="shared" si="64"/>
        <v>3145.2</v>
      </c>
      <c r="O100" s="32">
        <f t="shared" si="64"/>
        <v>284564.39999999997</v>
      </c>
      <c r="P100" s="71">
        <f t="shared" si="64"/>
        <v>787.16</v>
      </c>
      <c r="T100" s="32">
        <f t="shared" si="64"/>
        <v>300</v>
      </c>
      <c r="U100" s="32">
        <f t="shared" si="64"/>
        <v>793</v>
      </c>
      <c r="V100" s="32">
        <f>SUMIF($C$3:$C$95,"3",V$3:V$95)</f>
        <v>-472.5</v>
      </c>
      <c r="W100" s="32">
        <f t="shared" si="64"/>
        <v>80</v>
      </c>
      <c r="X100" s="32">
        <f t="shared" si="64"/>
        <v>472.5</v>
      </c>
      <c r="Y100" s="32">
        <f>SUMIF($C$3:$C$95,"3",Y$3:Y$95)</f>
        <v>-80</v>
      </c>
      <c r="Z100" s="109">
        <f t="shared" si="64"/>
        <v>-738.7</v>
      </c>
      <c r="AA100" s="101">
        <f t="shared" si="64"/>
        <v>-105.6</v>
      </c>
      <c r="AB100" s="101">
        <f t="shared" si="64"/>
        <v>738.7</v>
      </c>
      <c r="AC100" s="114">
        <f t="shared" si="64"/>
        <v>105.6</v>
      </c>
      <c r="AD100" s="32">
        <f t="shared" si="64"/>
        <v>238.19999999999996</v>
      </c>
      <c r="AE100" s="32">
        <f t="shared" si="64"/>
        <v>7.000000000000001</v>
      </c>
      <c r="AF100" s="32">
        <f t="shared" si="64"/>
        <v>0</v>
      </c>
      <c r="AG100" s="32">
        <f t="shared" si="64"/>
        <v>0</v>
      </c>
      <c r="AH100" s="32">
        <f t="shared" si="64"/>
        <v>17.145999999999997</v>
      </c>
      <c r="AM100" s="32">
        <f aca="true" t="shared" si="65" ref="AM100:AW100">SUMIF($C$3:$C$95,"3",AM$3:AM$95)</f>
        <v>166738.40000000002</v>
      </c>
      <c r="AN100" s="32">
        <f t="shared" si="65"/>
        <v>38530.6</v>
      </c>
      <c r="AO100" s="32">
        <f t="shared" si="65"/>
        <v>2323.2</v>
      </c>
      <c r="AP100" s="32">
        <f t="shared" si="65"/>
        <v>1984.4</v>
      </c>
      <c r="AQ100" s="32">
        <f t="shared" si="65"/>
        <v>205269</v>
      </c>
      <c r="AR100" s="32">
        <f t="shared" si="65"/>
        <v>4307.6</v>
      </c>
      <c r="AS100" s="32">
        <f t="shared" si="65"/>
        <v>71127.7</v>
      </c>
      <c r="AT100" s="32">
        <f t="shared" si="65"/>
        <v>2053.0999999999995</v>
      </c>
      <c r="AU100" s="32">
        <f t="shared" si="65"/>
        <v>3145.2</v>
      </c>
      <c r="AV100" s="32">
        <f t="shared" si="65"/>
        <v>285902.6</v>
      </c>
      <c r="AW100" s="71">
        <f t="shared" si="65"/>
        <v>804.3060000000002</v>
      </c>
      <c r="AY100" s="131">
        <f aca="true" t="shared" si="66" ref="AY100:BG100">SUMIF($C$3:$C$95,"3",AY$3:AY$95)</f>
        <v>2273</v>
      </c>
      <c r="AZ100" s="131">
        <f t="shared" si="66"/>
        <v>1110</v>
      </c>
      <c r="BA100" s="131">
        <f t="shared" si="66"/>
        <v>3383</v>
      </c>
      <c r="BB100" s="131">
        <f t="shared" si="66"/>
        <v>1150.2</v>
      </c>
      <c r="BC100" s="131">
        <f t="shared" si="66"/>
        <v>33.900000000000006</v>
      </c>
      <c r="BD100" s="131">
        <f t="shared" si="66"/>
        <v>4567.1</v>
      </c>
      <c r="BF100" s="19">
        <f t="shared" si="66"/>
        <v>266.20000000000005</v>
      </c>
      <c r="BG100" s="131">
        <f t="shared" si="66"/>
        <v>185.6</v>
      </c>
    </row>
    <row r="101" spans="4:59" ht="18" customHeight="1">
      <c r="D101" s="31" t="s">
        <v>86</v>
      </c>
      <c r="F101" s="32">
        <f aca="true" t="shared" si="67" ref="F101:AH101">SUMIF($C$3:$C$95,"4",F$3:F$95)</f>
        <v>93716.89999999998</v>
      </c>
      <c r="G101" s="32">
        <f t="shared" si="67"/>
        <v>21887.5</v>
      </c>
      <c r="H101" s="32">
        <f t="shared" si="67"/>
        <v>733.7000000000002</v>
      </c>
      <c r="I101" s="32">
        <f t="shared" si="67"/>
        <v>811.2</v>
      </c>
      <c r="J101" s="32">
        <f t="shared" si="67"/>
        <v>115604.40000000001</v>
      </c>
      <c r="K101" s="32">
        <f t="shared" si="67"/>
        <v>1544.8999999999999</v>
      </c>
      <c r="L101" s="32">
        <f t="shared" si="67"/>
        <v>39832.5</v>
      </c>
      <c r="M101" s="32">
        <f t="shared" si="67"/>
        <v>1156.5</v>
      </c>
      <c r="N101" s="32">
        <f t="shared" si="67"/>
        <v>1784.0000000000002</v>
      </c>
      <c r="O101" s="32">
        <f t="shared" si="67"/>
        <v>159922.30000000002</v>
      </c>
      <c r="P101" s="71">
        <f t="shared" si="67"/>
        <v>432.84999999999997</v>
      </c>
      <c r="T101" s="32">
        <f t="shared" si="67"/>
        <v>573.7</v>
      </c>
      <c r="U101" s="32">
        <f t="shared" si="67"/>
        <v>-187</v>
      </c>
      <c r="V101" s="32">
        <f>SUMIF($C$3:$C$95,"4",V$3:V$95)</f>
        <v>-214.5</v>
      </c>
      <c r="W101" s="32">
        <f t="shared" si="67"/>
        <v>40</v>
      </c>
      <c r="X101" s="32">
        <f t="shared" si="67"/>
        <v>214.5</v>
      </c>
      <c r="Y101" s="32">
        <f>SUMIF($C$3:$C$95,"4",Y$3:Y$95)</f>
        <v>-40</v>
      </c>
      <c r="Z101" s="109">
        <f t="shared" si="67"/>
        <v>-335.3</v>
      </c>
      <c r="AA101" s="101">
        <f t="shared" si="67"/>
        <v>-30</v>
      </c>
      <c r="AB101" s="101">
        <f t="shared" si="67"/>
        <v>335.3</v>
      </c>
      <c r="AC101" s="114">
        <f t="shared" si="67"/>
        <v>30</v>
      </c>
      <c r="AD101" s="32">
        <f t="shared" si="67"/>
        <v>72.2</v>
      </c>
      <c r="AE101" s="32">
        <f t="shared" si="67"/>
        <v>2.3000000000000003</v>
      </c>
      <c r="AF101" s="32">
        <f t="shared" si="67"/>
        <v>0</v>
      </c>
      <c r="AG101" s="32">
        <f t="shared" si="67"/>
        <v>0</v>
      </c>
      <c r="AH101" s="32">
        <f t="shared" si="67"/>
        <v>5.421999999999999</v>
      </c>
      <c r="AM101" s="32">
        <f aca="true" t="shared" si="68" ref="AM101:AW101">SUMIF($C$3:$C$95,"4",AM$3:AM$95)</f>
        <v>94076.1</v>
      </c>
      <c r="AN101" s="32">
        <f t="shared" si="68"/>
        <v>21740.5</v>
      </c>
      <c r="AO101" s="32">
        <f t="shared" si="68"/>
        <v>948.2</v>
      </c>
      <c r="AP101" s="32">
        <f t="shared" si="68"/>
        <v>771.2</v>
      </c>
      <c r="AQ101" s="32">
        <f t="shared" si="68"/>
        <v>115816.59999999999</v>
      </c>
      <c r="AR101" s="32">
        <f t="shared" si="68"/>
        <v>1719.4000000000003</v>
      </c>
      <c r="AS101" s="32">
        <f t="shared" si="68"/>
        <v>39904.69999999999</v>
      </c>
      <c r="AT101" s="32">
        <f t="shared" si="68"/>
        <v>1158.8</v>
      </c>
      <c r="AU101" s="32">
        <f t="shared" si="68"/>
        <v>1784.0000000000002</v>
      </c>
      <c r="AV101" s="32">
        <f t="shared" si="68"/>
        <v>160383.50000000003</v>
      </c>
      <c r="AW101" s="71">
        <f t="shared" si="68"/>
        <v>438.272</v>
      </c>
      <c r="AY101" s="131">
        <f aca="true" t="shared" si="69" ref="AY101:BG101">SUMIF($C$3:$C$95,"4",AY$3:AY$95)</f>
        <v>1230</v>
      </c>
      <c r="AZ101" s="131">
        <f t="shared" si="69"/>
        <v>0</v>
      </c>
      <c r="BA101" s="131">
        <f t="shared" si="69"/>
        <v>1230</v>
      </c>
      <c r="BB101" s="131">
        <f t="shared" si="69"/>
        <v>418.2</v>
      </c>
      <c r="BC101" s="131">
        <f t="shared" si="69"/>
        <v>12.299999999999999</v>
      </c>
      <c r="BD101" s="131">
        <f t="shared" si="69"/>
        <v>1660.4999999999998</v>
      </c>
      <c r="BF101" s="19">
        <f t="shared" si="69"/>
        <v>120.8</v>
      </c>
      <c r="BG101" s="131">
        <f t="shared" si="69"/>
        <v>70</v>
      </c>
    </row>
    <row r="102" spans="4:59" ht="18" customHeight="1">
      <c r="D102" s="31" t="s">
        <v>87</v>
      </c>
      <c r="F102" s="32">
        <f aca="true" t="shared" si="70" ref="F102:AH102">SUMIF($C$3:$C$95,"5",F$3:F$95)</f>
        <v>178795.7</v>
      </c>
      <c r="G102" s="32">
        <f t="shared" si="70"/>
        <v>40255.29999999999</v>
      </c>
      <c r="H102" s="32">
        <f t="shared" si="70"/>
        <v>1518</v>
      </c>
      <c r="I102" s="32">
        <f t="shared" si="70"/>
        <v>1866.6</v>
      </c>
      <c r="J102" s="32">
        <f t="shared" si="70"/>
        <v>219050.99999999997</v>
      </c>
      <c r="K102" s="32">
        <f t="shared" si="70"/>
        <v>3384.5999999999995</v>
      </c>
      <c r="L102" s="32">
        <f t="shared" si="70"/>
        <v>75633.4</v>
      </c>
      <c r="M102" s="32">
        <f t="shared" si="70"/>
        <v>2191.2000000000003</v>
      </c>
      <c r="N102" s="32">
        <f t="shared" si="70"/>
        <v>3562.7999999999993</v>
      </c>
      <c r="O102" s="32">
        <f t="shared" si="70"/>
        <v>303823.00000000006</v>
      </c>
      <c r="P102" s="71">
        <f t="shared" si="70"/>
        <v>848.0400000000002</v>
      </c>
      <c r="T102" s="32">
        <f t="shared" si="70"/>
        <v>1792.8</v>
      </c>
      <c r="U102" s="32">
        <f t="shared" si="70"/>
        <v>-828</v>
      </c>
      <c r="V102" s="32">
        <f>SUMIF($C$3:$C$95,"5",V$3:V$95)</f>
        <v>-573.1999999999999</v>
      </c>
      <c r="W102" s="32">
        <f t="shared" si="70"/>
        <v>9.1</v>
      </c>
      <c r="X102" s="32">
        <f t="shared" si="70"/>
        <v>573.1999999999999</v>
      </c>
      <c r="Y102" s="32">
        <f>SUMIF($C$3:$C$95,"5",Y$3:Y$95)</f>
        <v>-9.1</v>
      </c>
      <c r="Z102" s="109">
        <f t="shared" si="70"/>
        <v>-887.0999999999999</v>
      </c>
      <c r="AA102" s="101">
        <f t="shared" si="70"/>
        <v>-25.9</v>
      </c>
      <c r="AB102" s="101">
        <f t="shared" si="70"/>
        <v>887.0999999999999</v>
      </c>
      <c r="AC102" s="114">
        <f t="shared" si="70"/>
        <v>25.9</v>
      </c>
      <c r="AD102" s="32">
        <f t="shared" si="70"/>
        <v>136.2</v>
      </c>
      <c r="AE102" s="32">
        <f t="shared" si="70"/>
        <v>3.9000000000000004</v>
      </c>
      <c r="AF102" s="32">
        <f t="shared" si="70"/>
        <v>0</v>
      </c>
      <c r="AG102" s="32">
        <f t="shared" si="70"/>
        <v>0</v>
      </c>
      <c r="AH102" s="32">
        <f t="shared" si="70"/>
        <v>22.634</v>
      </c>
      <c r="AM102" s="32">
        <f aca="true" t="shared" si="71" ref="AM102:AW102">SUMIF($C$3:$C$95,"5",AM$3:AM$95)</f>
        <v>180015.30000000005</v>
      </c>
      <c r="AN102" s="32">
        <f t="shared" si="71"/>
        <v>39436.39999999999</v>
      </c>
      <c r="AO102" s="32">
        <f t="shared" si="71"/>
        <v>2091.2</v>
      </c>
      <c r="AP102" s="32">
        <f t="shared" si="71"/>
        <v>1857.5</v>
      </c>
      <c r="AQ102" s="32">
        <f t="shared" si="71"/>
        <v>219451.69999999998</v>
      </c>
      <c r="AR102" s="32">
        <f t="shared" si="71"/>
        <v>3948.7000000000003</v>
      </c>
      <c r="AS102" s="32">
        <f t="shared" si="71"/>
        <v>75769.59999999999</v>
      </c>
      <c r="AT102" s="32">
        <f t="shared" si="71"/>
        <v>2195.1000000000004</v>
      </c>
      <c r="AU102" s="32">
        <f t="shared" si="71"/>
        <v>3562.7999999999993</v>
      </c>
      <c r="AV102" s="32">
        <f t="shared" si="71"/>
        <v>304927.9000000001</v>
      </c>
      <c r="AW102" s="71">
        <f t="shared" si="71"/>
        <v>870.6740000000001</v>
      </c>
      <c r="AY102" s="131">
        <f aca="true" t="shared" si="72" ref="AY102:BG102">SUMIF($C$3:$C$95,"5",AY$3:AY$95)</f>
        <v>4249</v>
      </c>
      <c r="AZ102" s="131">
        <f t="shared" si="72"/>
        <v>666</v>
      </c>
      <c r="BA102" s="131">
        <f t="shared" si="72"/>
        <v>4915</v>
      </c>
      <c r="BB102" s="131">
        <f t="shared" si="72"/>
        <v>1670.9999999999998</v>
      </c>
      <c r="BC102" s="131">
        <f t="shared" si="72"/>
        <v>49.199999999999996</v>
      </c>
      <c r="BD102" s="131">
        <f t="shared" si="72"/>
        <v>6635.2</v>
      </c>
      <c r="BF102" s="19">
        <f t="shared" si="72"/>
        <v>313.90000000000003</v>
      </c>
      <c r="BG102" s="131">
        <f t="shared" si="72"/>
        <v>35</v>
      </c>
    </row>
    <row r="103" spans="4:59" ht="18" customHeight="1">
      <c r="D103" s="33" t="s">
        <v>88</v>
      </c>
      <c r="F103" s="34">
        <f aca="true" t="shared" si="73" ref="F103:O103">SUM(F98:F102)</f>
        <v>895566.8</v>
      </c>
      <c r="G103" s="34">
        <f>SUM(G98:G102)</f>
        <v>206370.3</v>
      </c>
      <c r="H103" s="34">
        <f>SUM(H98:H102)</f>
        <v>8949.2</v>
      </c>
      <c r="I103" s="34">
        <f t="shared" si="73"/>
        <v>9261</v>
      </c>
      <c r="J103" s="34">
        <f>SUM(J98:J102)</f>
        <v>1101937.1</v>
      </c>
      <c r="K103" s="34">
        <f>SUM(K98:K102)</f>
        <v>18210.2</v>
      </c>
      <c r="L103" s="34">
        <f t="shared" si="73"/>
        <v>380875.4</v>
      </c>
      <c r="M103" s="34">
        <f t="shared" si="73"/>
        <v>11023.2</v>
      </c>
      <c r="N103" s="34">
        <f t="shared" si="73"/>
        <v>17729.699999999997</v>
      </c>
      <c r="O103" s="34">
        <f t="shared" si="73"/>
        <v>1529775.6</v>
      </c>
      <c r="P103" s="70">
        <f>SUM(P98:P102)</f>
        <v>4152.4800000000005</v>
      </c>
      <c r="T103" s="34">
        <f aca="true" t="shared" si="74" ref="T103:AH103">SUM(T98:T102)</f>
        <v>4901.5</v>
      </c>
      <c r="U103" s="34">
        <f t="shared" si="74"/>
        <v>-1347.8000000000002</v>
      </c>
      <c r="V103" s="34">
        <f>SUM(V98:V102)</f>
        <v>-2739.7999999999997</v>
      </c>
      <c r="W103" s="34">
        <f t="shared" si="74"/>
        <v>60.00000000000001</v>
      </c>
      <c r="X103" s="34">
        <f>SUM(X98:X102)</f>
        <v>2645.8</v>
      </c>
      <c r="Y103" s="34">
        <f>SUM(Y98:Y102)</f>
        <v>15.999999999999995</v>
      </c>
      <c r="Z103" s="110">
        <f t="shared" si="74"/>
        <v>-4198.799999999999</v>
      </c>
      <c r="AA103" s="102">
        <f t="shared" si="74"/>
        <v>-558.6</v>
      </c>
      <c r="AB103" s="102">
        <f t="shared" si="74"/>
        <v>4198.799999999999</v>
      </c>
      <c r="AC103" s="115">
        <f t="shared" si="74"/>
        <v>634.6</v>
      </c>
      <c r="AD103" s="34">
        <f t="shared" si="74"/>
        <v>296.8999999999999</v>
      </c>
      <c r="AE103" s="34">
        <f t="shared" si="74"/>
        <v>9.100000000000001</v>
      </c>
      <c r="AF103" s="34">
        <f t="shared" si="74"/>
        <v>121</v>
      </c>
      <c r="AG103" s="34">
        <f t="shared" si="74"/>
        <v>59.4</v>
      </c>
      <c r="AH103" s="34">
        <f t="shared" si="74"/>
        <v>57.15</v>
      </c>
      <c r="AM103" s="34">
        <f aca="true" t="shared" si="75" ref="AM103:AW103">SUM(AM98:AM102)</f>
        <v>897728.5000000001</v>
      </c>
      <c r="AN103" s="34">
        <f t="shared" si="75"/>
        <v>205082.5</v>
      </c>
      <c r="AO103" s="34">
        <f t="shared" si="75"/>
        <v>11595.000000000004</v>
      </c>
      <c r="AP103" s="34">
        <f t="shared" si="75"/>
        <v>9277</v>
      </c>
      <c r="AQ103" s="34">
        <f t="shared" si="75"/>
        <v>1102811</v>
      </c>
      <c r="AR103" s="34">
        <f t="shared" si="75"/>
        <v>20872</v>
      </c>
      <c r="AS103" s="34">
        <f t="shared" si="75"/>
        <v>381172.3</v>
      </c>
      <c r="AT103" s="34">
        <f t="shared" si="75"/>
        <v>11032.3</v>
      </c>
      <c r="AU103" s="34">
        <f t="shared" si="75"/>
        <v>17910.1</v>
      </c>
      <c r="AV103" s="34">
        <f t="shared" si="75"/>
        <v>1533797.7</v>
      </c>
      <c r="AW103" s="70">
        <f t="shared" si="75"/>
        <v>4209.63</v>
      </c>
      <c r="AY103" s="132">
        <f aca="true" t="shared" si="76" ref="AY103:BD103">SUM(AY98:AY102)</f>
        <v>10340</v>
      </c>
      <c r="AZ103" s="132">
        <f t="shared" si="76"/>
        <v>1776</v>
      </c>
      <c r="BA103" s="132">
        <f t="shared" si="76"/>
        <v>12116</v>
      </c>
      <c r="BB103" s="132">
        <f t="shared" si="76"/>
        <v>4119.2</v>
      </c>
      <c r="BC103" s="132">
        <f t="shared" si="76"/>
        <v>121.30000000000001</v>
      </c>
      <c r="BD103" s="132">
        <f t="shared" si="76"/>
        <v>16356.5</v>
      </c>
      <c r="BF103" s="141">
        <f>SUM(BF98:BF102)</f>
        <v>1553.0000000000002</v>
      </c>
      <c r="BG103" s="132">
        <f>SUM(BG98:BG102)</f>
        <v>618.6</v>
      </c>
    </row>
    <row r="104" ht="27" customHeight="1">
      <c r="BF104" s="138"/>
    </row>
    <row r="105" ht="27" customHeight="1">
      <c r="BF105" s="139"/>
    </row>
    <row r="106" ht="17.25" customHeight="1">
      <c r="BF106" s="139"/>
    </row>
    <row r="107" spans="3:58" s="89" customFormat="1" ht="15">
      <c r="C107" s="88"/>
      <c r="D107" s="35" t="s">
        <v>136</v>
      </c>
      <c r="Z107" s="103"/>
      <c r="AA107" s="103"/>
      <c r="AB107" s="103"/>
      <c r="AC107" s="103"/>
      <c r="AM107" s="90">
        <v>903331</v>
      </c>
      <c r="AN107" s="90">
        <v>210744</v>
      </c>
      <c r="AO107" s="90">
        <v>11595</v>
      </c>
      <c r="AP107" s="90">
        <v>9277</v>
      </c>
      <c r="AQ107" s="90">
        <f>AM107+AN107</f>
        <v>1114075</v>
      </c>
      <c r="AR107" s="90">
        <f>AO107+AP107</f>
        <v>20872</v>
      </c>
      <c r="AS107" s="90">
        <v>385882</v>
      </c>
      <c r="AT107" s="90">
        <v>11141</v>
      </c>
      <c r="AU107" s="90">
        <v>19594</v>
      </c>
      <c r="AV107" s="90">
        <v>1551564</v>
      </c>
      <c r="AW107" s="90">
        <v>4240</v>
      </c>
      <c r="AY107" s="134">
        <v>12000</v>
      </c>
      <c r="AZ107" s="134">
        <v>1776</v>
      </c>
      <c r="BA107" s="134">
        <f>AY107+AZ107</f>
        <v>13776</v>
      </c>
      <c r="BB107" s="134">
        <v>4684</v>
      </c>
      <c r="BC107" s="134">
        <v>138</v>
      </c>
      <c r="BD107" s="134">
        <v>18598</v>
      </c>
      <c r="BF107" s="139"/>
    </row>
    <row r="108" spans="4:58" ht="24" customHeight="1">
      <c r="D108" s="35"/>
      <c r="AU108" s="75"/>
      <c r="BB108" s="78"/>
      <c r="BF108" s="139"/>
    </row>
    <row r="109" spans="3:58" s="93" customFormat="1" ht="21" customHeight="1">
      <c r="C109" s="92"/>
      <c r="D109" s="36" t="s">
        <v>101</v>
      </c>
      <c r="Z109" s="104"/>
      <c r="AA109" s="104"/>
      <c r="AB109" s="104"/>
      <c r="AC109" s="104"/>
      <c r="AM109" s="94">
        <f>AM107-AM103</f>
        <v>5602.499999999884</v>
      </c>
      <c r="AN109" s="94">
        <f>AN107-AN103</f>
        <v>5661.5</v>
      </c>
      <c r="AO109" s="94">
        <f>AO107-AO103</f>
        <v>0</v>
      </c>
      <c r="AP109" s="94">
        <f>AP107-AP103</f>
        <v>0</v>
      </c>
      <c r="AQ109" s="76">
        <f aca="true" t="shared" si="77" ref="AQ109:AW109">AQ107-AQ103</f>
        <v>11264</v>
      </c>
      <c r="AR109" s="76">
        <f t="shared" si="77"/>
        <v>0</v>
      </c>
      <c r="AS109" s="76">
        <f t="shared" si="77"/>
        <v>4709.700000000012</v>
      </c>
      <c r="AT109" s="76">
        <f t="shared" si="77"/>
        <v>108.70000000000073</v>
      </c>
      <c r="AU109" s="77">
        <f t="shared" si="77"/>
        <v>1683.9000000000015</v>
      </c>
      <c r="AV109" s="76">
        <f t="shared" si="77"/>
        <v>17766.300000000047</v>
      </c>
      <c r="AW109" s="76">
        <f t="shared" si="77"/>
        <v>30.36999999999989</v>
      </c>
      <c r="AY109" s="133">
        <f aca="true" t="shared" si="78" ref="AY109:BD109">AY107-AY103</f>
        <v>1660</v>
      </c>
      <c r="AZ109" s="133">
        <f t="shared" si="78"/>
        <v>0</v>
      </c>
      <c r="BA109" s="94">
        <f t="shared" si="78"/>
        <v>1660</v>
      </c>
      <c r="BB109" s="94">
        <f t="shared" si="78"/>
        <v>564.8000000000002</v>
      </c>
      <c r="BC109" s="94">
        <f t="shared" si="78"/>
        <v>16.69999999999999</v>
      </c>
      <c r="BD109" s="94">
        <f t="shared" si="78"/>
        <v>2241.5</v>
      </c>
      <c r="BF109" s="139"/>
    </row>
    <row r="110" spans="4:58" ht="18.75" customHeight="1">
      <c r="D110" s="1"/>
      <c r="AV110" s="78">
        <f>AQ109+AR109+AS109+AT109+AU109</f>
        <v>17766.300000000014</v>
      </c>
      <c r="BF110" s="139"/>
    </row>
    <row r="111" spans="4:58" ht="27" customHeight="1">
      <c r="D111" s="37"/>
      <c r="E111" s="38"/>
      <c r="V111" s="1">
        <v>0.645999</v>
      </c>
      <c r="BF111" s="139"/>
    </row>
    <row r="112" spans="4:58" ht="27" customHeight="1">
      <c r="D112" s="39"/>
      <c r="E112" s="40"/>
      <c r="BF112" s="139"/>
    </row>
    <row r="113" spans="4:58" ht="15.75">
      <c r="D113" s="41"/>
      <c r="E113" s="42"/>
      <c r="AL113" s="87" t="s">
        <v>133</v>
      </c>
      <c r="AM113" s="91">
        <v>903331</v>
      </c>
      <c r="AN113" s="91">
        <v>210744</v>
      </c>
      <c r="AO113" s="91">
        <v>11595</v>
      </c>
      <c r="AP113" s="91">
        <v>9277</v>
      </c>
      <c r="AQ113" s="91">
        <f>AM113+AN113</f>
        <v>1114075</v>
      </c>
      <c r="AR113" s="91">
        <f>AO113+AP113</f>
        <v>20872</v>
      </c>
      <c r="AS113" s="91">
        <v>385882</v>
      </c>
      <c r="AT113" s="91">
        <v>11141</v>
      </c>
      <c r="AU113" s="91">
        <v>19594</v>
      </c>
      <c r="AV113" s="91">
        <v>1551564</v>
      </c>
      <c r="AW113" s="84"/>
      <c r="BF113" s="139"/>
    </row>
    <row r="114" spans="4:58" ht="15.75">
      <c r="D114" s="43"/>
      <c r="E114" s="42"/>
      <c r="AL114" s="87" t="s">
        <v>134</v>
      </c>
      <c r="AM114" s="91">
        <v>1441049</v>
      </c>
      <c r="AN114" s="91">
        <v>375570</v>
      </c>
      <c r="AO114" s="91">
        <v>12905</v>
      </c>
      <c r="AP114" s="91">
        <v>6223</v>
      </c>
      <c r="AQ114" s="91">
        <f>AM114+AN114</f>
        <v>1816619</v>
      </c>
      <c r="AR114" s="91">
        <f>AO114+AP114</f>
        <v>19128</v>
      </c>
      <c r="AS114" s="91">
        <v>624154</v>
      </c>
      <c r="AT114" s="91">
        <v>18166</v>
      </c>
      <c r="AU114" s="91">
        <v>32280</v>
      </c>
      <c r="AV114" s="91">
        <v>2510347</v>
      </c>
      <c r="BF114" s="139"/>
    </row>
    <row r="115" spans="4:58" ht="27" customHeight="1">
      <c r="D115" s="44"/>
      <c r="E115" s="42"/>
      <c r="AL115" s="87" t="s">
        <v>135</v>
      </c>
      <c r="AM115" s="91">
        <v>2344380</v>
      </c>
      <c r="AN115" s="91">
        <v>586314</v>
      </c>
      <c r="AO115" s="91">
        <v>24500</v>
      </c>
      <c r="AP115" s="91">
        <v>15500</v>
      </c>
      <c r="AQ115" s="91">
        <f>AM115+AN115</f>
        <v>2930694</v>
      </c>
      <c r="AR115" s="91">
        <f>AO115+AP115</f>
        <v>40000</v>
      </c>
      <c r="AS115" s="91">
        <v>1010036</v>
      </c>
      <c r="AT115" s="91">
        <v>29307</v>
      </c>
      <c r="AU115" s="91">
        <v>51874</v>
      </c>
      <c r="AV115" s="91">
        <v>4061911</v>
      </c>
      <c r="BF115" s="139"/>
    </row>
    <row r="116" spans="4:58" ht="12.75">
      <c r="D116" s="44"/>
      <c r="E116" s="42"/>
      <c r="BF116" s="139"/>
    </row>
    <row r="117" spans="38:58" ht="12.75">
      <c r="AL117" s="86" t="s">
        <v>132</v>
      </c>
      <c r="AM117" s="85">
        <f aca="true" t="shared" si="79" ref="AM117:AV117">AM113+AM114</f>
        <v>2344380</v>
      </c>
      <c r="AN117" s="85">
        <f t="shared" si="79"/>
        <v>586314</v>
      </c>
      <c r="AO117" s="85">
        <f t="shared" si="79"/>
        <v>24500</v>
      </c>
      <c r="AP117" s="85">
        <f t="shared" si="79"/>
        <v>15500</v>
      </c>
      <c r="AQ117" s="85">
        <f t="shared" si="79"/>
        <v>2930694</v>
      </c>
      <c r="AR117" s="85">
        <f t="shared" si="79"/>
        <v>40000</v>
      </c>
      <c r="AS117" s="85">
        <f t="shared" si="79"/>
        <v>1010036</v>
      </c>
      <c r="AT117" s="85">
        <f t="shared" si="79"/>
        <v>29307</v>
      </c>
      <c r="AU117" s="85">
        <f t="shared" si="79"/>
        <v>51874</v>
      </c>
      <c r="AV117" s="85">
        <f t="shared" si="79"/>
        <v>4061911</v>
      </c>
      <c r="BF117" s="139"/>
    </row>
    <row r="118" spans="39:58" ht="27" customHeight="1"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BF118" s="139"/>
    </row>
    <row r="119" ht="27" customHeight="1">
      <c r="BF119" s="140"/>
    </row>
    <row r="120" ht="27" customHeight="1">
      <c r="BF120" s="139"/>
    </row>
    <row r="121" ht="27" customHeight="1">
      <c r="BF121" s="139"/>
    </row>
  </sheetData>
  <sheetProtection/>
  <printOptions horizontalCentered="1"/>
  <pageMargins left="0" right="0" top="0.93" bottom="0.6692913385826772" header="0.31496062992125984" footer="0.4724409448818898"/>
  <pageSetup horizontalDpi="300" verticalDpi="300" orientation="landscape" paperSize="9" scale="65" r:id="rId3"/>
  <headerFooter alignWithMargins="0">
    <oddHeader>&amp;C&amp;"Arial,Tučné"&amp;16&amp;UZávazné ukazatele přímých neinvestičních  výdajů pro školy a školská zařízení zřizovaná Královéhradeckým krajem - rozpočet po dohodovacím řízení 2011 
-   ÚZ 33 353
</oddHeader>
    <oddFooter>&amp;C&amp;D</oddFooter>
  </headerFooter>
  <rowBreaks count="14" manualBreakCount="14">
    <brk id="28" max="255" man="1"/>
    <brk id="54" max="255" man="1"/>
    <brk id="55" max="255" man="1"/>
    <brk id="59" max="255" man="1"/>
    <brk id="86" max="255" man="1"/>
    <brk id="89" max="255" man="1"/>
    <brk id="98" max="255" man="1"/>
    <brk id="111" max="255" man="1"/>
    <brk id="117" max="255" man="1"/>
    <brk id="120" max="255" man="1"/>
    <brk id="147" max="255" man="1"/>
    <brk id="149" max="255" man="1"/>
    <brk id="176" max="255" man="1"/>
    <brk id="203" max="255" man="1"/>
  </rowBreaks>
  <colBreaks count="6" manualBreakCount="6">
    <brk id="17" max="65535" man="1"/>
    <brk id="31" max="65535" man="1"/>
    <brk id="37" max="65535" man="1"/>
    <brk id="49" max="65535" man="1"/>
    <brk id="59" max="65535" man="1"/>
    <brk id="6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21"/>
  <sheetViews>
    <sheetView zoomScalePageLayoutView="0" workbookViewId="0" topLeftCell="A1">
      <selection activeCell="A1" sqref="A1"/>
    </sheetView>
  </sheetViews>
  <sheetFormatPr defaultColWidth="9.140625" defaultRowHeight="27" customHeight="1"/>
  <cols>
    <col min="1" max="1" width="5.421875" style="1" customWidth="1"/>
    <col min="2" max="2" width="6.28125" style="1" customWidth="1"/>
    <col min="3" max="3" width="4.140625" style="2" customWidth="1"/>
    <col min="4" max="4" width="45.421875" style="30" customWidth="1"/>
    <col min="5" max="5" width="10.7109375" style="1" customWidth="1"/>
    <col min="6" max="6" width="10.421875" style="1" customWidth="1"/>
    <col min="7" max="7" width="9.57421875" style="1" customWidth="1"/>
    <col min="8" max="8" width="10.57421875" style="1" customWidth="1"/>
    <col min="9" max="9" width="11.7109375" style="1" customWidth="1"/>
    <col min="10" max="10" width="10.57421875" style="1" customWidth="1"/>
    <col min="11" max="11" width="10.7109375" style="1" customWidth="1"/>
    <col min="12" max="12" width="9.00390625" style="1" customWidth="1"/>
    <col min="13" max="13" width="11.28125" style="1" customWidth="1"/>
    <col min="14" max="14" width="15.140625" style="1" customWidth="1"/>
    <col min="15" max="15" width="13.140625" style="1" customWidth="1"/>
    <col min="16" max="18" width="0.9921875" style="1" customWidth="1"/>
    <col min="19" max="19" width="11.140625" style="1" customWidth="1"/>
    <col min="20" max="20" width="12.421875" style="1" customWidth="1"/>
    <col min="21" max="21" width="9.421875" style="1" customWidth="1"/>
    <col min="22" max="22" width="9.140625" style="1" customWidth="1"/>
    <col min="23" max="23" width="10.140625" style="1" customWidth="1"/>
    <col min="24" max="24" width="9.8515625" style="1" customWidth="1"/>
    <col min="25" max="25" width="9.140625" style="100" customWidth="1"/>
    <col min="26" max="26" width="10.421875" style="100" customWidth="1"/>
    <col min="27" max="28" width="9.140625" style="100" customWidth="1"/>
    <col min="29" max="30" width="9.140625" style="1" customWidth="1"/>
    <col min="31" max="31" width="8.8515625" style="1" customWidth="1"/>
    <col min="32" max="33" width="9.140625" style="1" customWidth="1"/>
    <col min="34" max="34" width="1.8515625" style="1" customWidth="1"/>
    <col min="35" max="36" width="2.28125" style="1" customWidth="1"/>
    <col min="37" max="37" width="11.421875" style="1" customWidth="1"/>
    <col min="38" max="38" width="10.140625" style="1" customWidth="1"/>
    <col min="39" max="39" width="10.57421875" style="1" customWidth="1"/>
    <col min="40" max="41" width="9.140625" style="1" customWidth="1"/>
    <col min="42" max="42" width="13.140625" style="1" customWidth="1"/>
    <col min="43" max="43" width="11.140625" style="1" customWidth="1"/>
    <col min="44" max="44" width="11.57421875" style="1" customWidth="1"/>
    <col min="45" max="45" width="10.57421875" style="1" customWidth="1"/>
    <col min="46" max="46" width="11.421875" style="1" customWidth="1"/>
    <col min="47" max="47" width="13.421875" style="1" customWidth="1"/>
    <col min="48" max="49" width="9.140625" style="1" customWidth="1"/>
    <col min="50" max="50" width="9.421875" style="1" customWidth="1"/>
    <col min="51" max="51" width="17.28125" style="1" customWidth="1"/>
    <col min="52" max="52" width="11.421875" style="1" customWidth="1"/>
    <col min="53" max="57" width="9.140625" style="1" customWidth="1"/>
    <col min="58" max="58" width="9.140625" style="78" customWidth="1"/>
    <col min="59" max="60" width="9.140625" style="1" customWidth="1"/>
    <col min="61" max="61" width="9.8515625" style="1" customWidth="1"/>
    <col min="62" max="16384" width="9.140625" style="1" customWidth="1"/>
  </cols>
  <sheetData>
    <row r="1" spans="4:61" ht="24.75" customHeight="1" thickBot="1">
      <c r="D1" s="59" t="s">
        <v>122</v>
      </c>
      <c r="E1" s="4" t="s">
        <v>113</v>
      </c>
      <c r="F1" s="4"/>
      <c r="G1" s="4"/>
      <c r="M1" s="3"/>
      <c r="N1" s="3" t="s">
        <v>0</v>
      </c>
      <c r="O1" s="3"/>
      <c r="S1" s="60" t="s">
        <v>129</v>
      </c>
      <c r="T1" s="60"/>
      <c r="U1" s="60"/>
      <c r="Y1" s="116" t="s">
        <v>139</v>
      </c>
      <c r="Z1" s="117"/>
      <c r="AA1" s="117"/>
      <c r="AB1" s="118"/>
      <c r="AL1" s="45" t="s">
        <v>123</v>
      </c>
      <c r="AM1" s="4"/>
      <c r="AN1" s="4"/>
      <c r="AT1" s="3"/>
      <c r="AU1" s="3" t="s">
        <v>0</v>
      </c>
      <c r="AY1" s="162" t="s">
        <v>148</v>
      </c>
      <c r="BA1" s="135" t="s">
        <v>116</v>
      </c>
      <c r="BB1" s="124"/>
      <c r="BF1" s="125" t="s">
        <v>0</v>
      </c>
      <c r="BH1" s="142" t="s">
        <v>143</v>
      </c>
      <c r="BI1" s="143"/>
    </row>
    <row r="2" spans="1:61" s="11" customFormat="1" ht="59.25" customHeight="1" thickBot="1">
      <c r="A2" s="5" t="s">
        <v>1</v>
      </c>
      <c r="B2" s="5" t="s">
        <v>2</v>
      </c>
      <c r="C2" s="6" t="s">
        <v>3</v>
      </c>
      <c r="D2" s="7" t="s">
        <v>114</v>
      </c>
      <c r="E2" s="52" t="s">
        <v>108</v>
      </c>
      <c r="F2" s="9" t="s">
        <v>107</v>
      </c>
      <c r="G2" s="9" t="s">
        <v>110</v>
      </c>
      <c r="H2" s="9" t="s">
        <v>112</v>
      </c>
      <c r="I2" s="9" t="s">
        <v>109</v>
      </c>
      <c r="J2" s="9" t="s">
        <v>111</v>
      </c>
      <c r="K2" s="9" t="s">
        <v>4</v>
      </c>
      <c r="L2" s="9" t="s">
        <v>5</v>
      </c>
      <c r="M2" s="51" t="s">
        <v>6</v>
      </c>
      <c r="N2" s="10" t="s">
        <v>7</v>
      </c>
      <c r="O2" s="51" t="s">
        <v>128</v>
      </c>
      <c r="Q2" s="136" t="s">
        <v>142</v>
      </c>
      <c r="S2" s="63" t="s">
        <v>117</v>
      </c>
      <c r="T2" s="65" t="s">
        <v>118</v>
      </c>
      <c r="U2" s="64" t="s">
        <v>126</v>
      </c>
      <c r="V2" s="61" t="s">
        <v>127</v>
      </c>
      <c r="W2" s="64" t="s">
        <v>130</v>
      </c>
      <c r="X2" s="61" t="s">
        <v>131</v>
      </c>
      <c r="Y2" s="105" t="s">
        <v>137</v>
      </c>
      <c r="Z2" s="96" t="s">
        <v>138</v>
      </c>
      <c r="AA2" s="95" t="s">
        <v>110</v>
      </c>
      <c r="AB2" s="111" t="s">
        <v>112</v>
      </c>
      <c r="AC2" s="61" t="s">
        <v>4</v>
      </c>
      <c r="AD2" s="61" t="s">
        <v>5</v>
      </c>
      <c r="AE2" s="61" t="s">
        <v>119</v>
      </c>
      <c r="AF2" s="61" t="s">
        <v>120</v>
      </c>
      <c r="AG2" s="62" t="s">
        <v>121</v>
      </c>
      <c r="AK2" s="8" t="s">
        <v>115</v>
      </c>
      <c r="AL2" s="52" t="s">
        <v>140</v>
      </c>
      <c r="AM2" s="9" t="s">
        <v>107</v>
      </c>
      <c r="AN2" s="9" t="s">
        <v>141</v>
      </c>
      <c r="AO2" s="9" t="s">
        <v>112</v>
      </c>
      <c r="AP2" s="9" t="s">
        <v>109</v>
      </c>
      <c r="AQ2" s="9" t="s">
        <v>111</v>
      </c>
      <c r="AR2" s="9" t="s">
        <v>4</v>
      </c>
      <c r="AS2" s="9" t="s">
        <v>5</v>
      </c>
      <c r="AT2" s="51" t="s">
        <v>6</v>
      </c>
      <c r="AU2" s="10" t="s">
        <v>7</v>
      </c>
      <c r="AV2" s="51" t="s">
        <v>128</v>
      </c>
      <c r="AW2" s="51" t="s">
        <v>128</v>
      </c>
      <c r="AX2" s="151"/>
      <c r="AY2" s="157" t="s">
        <v>147</v>
      </c>
      <c r="BA2" s="52" t="s">
        <v>108</v>
      </c>
      <c r="BB2" s="9" t="s">
        <v>107</v>
      </c>
      <c r="BC2" s="9" t="s">
        <v>109</v>
      </c>
      <c r="BD2" s="9" t="s">
        <v>4</v>
      </c>
      <c r="BE2" s="9" t="s">
        <v>5</v>
      </c>
      <c r="BF2" s="126" t="s">
        <v>7</v>
      </c>
      <c r="BH2" s="95" t="s">
        <v>110</v>
      </c>
      <c r="BI2" s="111" t="s">
        <v>112</v>
      </c>
    </row>
    <row r="3" spans="1:61" ht="27" customHeight="1">
      <c r="A3" s="12">
        <v>1</v>
      </c>
      <c r="B3" s="12">
        <v>3121</v>
      </c>
      <c r="C3" s="13">
        <v>1</v>
      </c>
      <c r="D3" s="14" t="s">
        <v>8</v>
      </c>
      <c r="E3" s="49">
        <v>14692.4</v>
      </c>
      <c r="F3" s="50">
        <v>1626.1</v>
      </c>
      <c r="G3" s="50">
        <v>134.7</v>
      </c>
      <c r="H3" s="50">
        <v>116</v>
      </c>
      <c r="I3" s="50">
        <f>E3+F3</f>
        <v>16318.5</v>
      </c>
      <c r="J3" s="50">
        <f>G3+H3</f>
        <v>250.7</v>
      </c>
      <c r="K3" s="50">
        <v>5633.7</v>
      </c>
      <c r="L3" s="50">
        <v>163.2</v>
      </c>
      <c r="M3" s="55">
        <v>286.2</v>
      </c>
      <c r="N3" s="54">
        <f>SUM(I3:M3)</f>
        <v>22652.300000000003</v>
      </c>
      <c r="O3" s="66">
        <v>51.86</v>
      </c>
      <c r="Q3" s="137">
        <f aca="true" t="shared" si="0" ref="Q3:Q66">ROUND(I3/(12*O3),3)</f>
        <v>26.222</v>
      </c>
      <c r="S3" s="18"/>
      <c r="T3" s="19"/>
      <c r="U3" s="19">
        <f>IF(Y3&gt;0,Y3,ROUND(Y3*$U$111,1))</f>
        <v>-42.8</v>
      </c>
      <c r="V3" s="19"/>
      <c r="W3" s="19">
        <f aca="true" t="shared" si="1" ref="W3:W25">IF(AA3&lt;0,AA3,ROUND(AA3*$U$111,1))</f>
        <v>42.8</v>
      </c>
      <c r="X3" s="19"/>
      <c r="Y3" s="106">
        <v>-66.3</v>
      </c>
      <c r="Z3" s="97"/>
      <c r="AA3" s="97">
        <v>66.3</v>
      </c>
      <c r="AB3" s="112"/>
      <c r="AC3" s="19">
        <f>ROUND((S3+T3+U3+V3+W3+X3)*0.34,1)</f>
        <v>0</v>
      </c>
      <c r="AD3" s="19">
        <f>ROUND((S3+T3+U3+V3)*0.01,1)</f>
        <v>-0.4</v>
      </c>
      <c r="AE3" s="19"/>
      <c r="AF3" s="19"/>
      <c r="AG3" s="67">
        <f aca="true" t="shared" si="2" ref="AG3:AG13">ROUND((AL3+AM3-E3-F3+BA3+BB3)/(12*Q3),3)</f>
        <v>-0.136</v>
      </c>
      <c r="AK3" s="53">
        <f>AP3+AQ3</f>
        <v>16569.2</v>
      </c>
      <c r="AL3" s="18">
        <f>ROUND(E3+S3+U3,1)</f>
        <v>14649.6</v>
      </c>
      <c r="AM3" s="19">
        <f>ROUND(F3+T3+V3,1)</f>
        <v>1626.1</v>
      </c>
      <c r="AN3" s="19">
        <f aca="true" t="shared" si="3" ref="AN3:AO34">ROUND(G3+W3,1)</f>
        <v>177.5</v>
      </c>
      <c r="AO3" s="19">
        <f t="shared" si="3"/>
        <v>116</v>
      </c>
      <c r="AP3" s="19">
        <f>AL3+AM3</f>
        <v>16275.7</v>
      </c>
      <c r="AQ3" s="19">
        <f>AN3+AO3</f>
        <v>293.5</v>
      </c>
      <c r="AR3" s="19">
        <f>K3+AC3</f>
        <v>5633.7</v>
      </c>
      <c r="AS3" s="19">
        <f>L3+AD3</f>
        <v>162.79999999999998</v>
      </c>
      <c r="AT3" s="72">
        <f>ROUND((M3+AE3+AF3),1)</f>
        <v>286.2</v>
      </c>
      <c r="AU3" s="73">
        <f>SUM(AP3:AT3)</f>
        <v>22651.9</v>
      </c>
      <c r="AV3" s="66">
        <f>O3+AG3</f>
        <v>51.724</v>
      </c>
      <c r="AW3" s="66">
        <v>51.72</v>
      </c>
      <c r="AX3" s="152"/>
      <c r="AY3" s="158">
        <f>AU3-N3</f>
        <v>-0.4000000000014552</v>
      </c>
      <c r="BA3" s="49">
        <v>0</v>
      </c>
      <c r="BB3" s="50">
        <v>0</v>
      </c>
      <c r="BC3" s="50">
        <v>0</v>
      </c>
      <c r="BD3" s="50">
        <v>0</v>
      </c>
      <c r="BE3" s="50">
        <v>0</v>
      </c>
      <c r="BF3" s="127">
        <v>0</v>
      </c>
      <c r="BH3" s="50">
        <f>AA3-W3</f>
        <v>23.5</v>
      </c>
      <c r="BI3" s="50">
        <f>AB3-X3</f>
        <v>0</v>
      </c>
    </row>
    <row r="4" spans="1:61" ht="27" customHeight="1">
      <c r="A4" s="15">
        <v>2</v>
      </c>
      <c r="B4" s="15">
        <v>3121</v>
      </c>
      <c r="C4" s="16">
        <v>1</v>
      </c>
      <c r="D4" s="17" t="s">
        <v>9</v>
      </c>
      <c r="E4" s="18">
        <v>15166</v>
      </c>
      <c r="F4" s="19">
        <v>3110.1</v>
      </c>
      <c r="G4" s="19">
        <v>107.2</v>
      </c>
      <c r="H4" s="19">
        <v>100</v>
      </c>
      <c r="I4" s="19">
        <f>E4+F4</f>
        <v>18276.1</v>
      </c>
      <c r="J4" s="19">
        <f>G4+H4</f>
        <v>207.2</v>
      </c>
      <c r="K4" s="19">
        <v>6284.2</v>
      </c>
      <c r="L4" s="19">
        <v>182.7</v>
      </c>
      <c r="M4" s="20">
        <v>312.9</v>
      </c>
      <c r="N4" s="57">
        <f>SUM(I4:M4)</f>
        <v>25263.100000000002</v>
      </c>
      <c r="O4" s="67">
        <v>65.93</v>
      </c>
      <c r="Q4" s="137">
        <f t="shared" si="0"/>
        <v>23.1</v>
      </c>
      <c r="S4" s="18"/>
      <c r="T4" s="19"/>
      <c r="U4" s="19">
        <f>IF(Y4&gt;0,Y4,ROUND(Y4*$U$111,1))</f>
        <v>-34.1</v>
      </c>
      <c r="V4" s="19"/>
      <c r="W4" s="19">
        <f t="shared" si="1"/>
        <v>34.1</v>
      </c>
      <c r="X4" s="19"/>
      <c r="Y4" s="106">
        <v>-52.8</v>
      </c>
      <c r="Z4" s="97"/>
      <c r="AA4" s="97">
        <v>52.8</v>
      </c>
      <c r="AB4" s="112"/>
      <c r="AC4" s="19">
        <f aca="true" t="shared" si="4" ref="AC4:AC67">ROUND((S4+T4+U4+V4+W4+X4)*0.34,1)</f>
        <v>0</v>
      </c>
      <c r="AD4" s="19">
        <f aca="true" t="shared" si="5" ref="AD4:AD67">ROUND((S4+T4+U4+V4)*0.01,1)</f>
        <v>-0.3</v>
      </c>
      <c r="AE4" s="19"/>
      <c r="AF4" s="19"/>
      <c r="AG4" s="20">
        <f t="shared" si="2"/>
        <v>-0.123</v>
      </c>
      <c r="AK4" s="53">
        <f>AP4+AQ4</f>
        <v>18483.3</v>
      </c>
      <c r="AL4" s="18">
        <f aca="true" t="shared" si="6" ref="AL4:AM67">ROUND(E4+S4+U4,1)</f>
        <v>15131.9</v>
      </c>
      <c r="AM4" s="19">
        <f t="shared" si="6"/>
        <v>3110.1</v>
      </c>
      <c r="AN4" s="19">
        <f t="shared" si="3"/>
        <v>141.3</v>
      </c>
      <c r="AO4" s="19">
        <f t="shared" si="3"/>
        <v>100</v>
      </c>
      <c r="AP4" s="19">
        <f aca="true" t="shared" si="7" ref="AP4:AP67">AL4+AM4</f>
        <v>18242</v>
      </c>
      <c r="AQ4" s="19">
        <f aca="true" t="shared" si="8" ref="AQ4:AQ67">AN4+AO4</f>
        <v>241.3</v>
      </c>
      <c r="AR4" s="19">
        <f aca="true" t="shared" si="9" ref="AR4:AS67">K4+AC4</f>
        <v>6284.2</v>
      </c>
      <c r="AS4" s="19">
        <f t="shared" si="9"/>
        <v>182.39999999999998</v>
      </c>
      <c r="AT4" s="20">
        <f aca="true" t="shared" si="10" ref="AT4:AT67">ROUND((M4+AE4+AF4),1)</f>
        <v>312.9</v>
      </c>
      <c r="AU4" s="57">
        <f aca="true" t="shared" si="11" ref="AU4:AU67">SUM(AP4:AT4)</f>
        <v>25262.800000000003</v>
      </c>
      <c r="AV4" s="67">
        <f aca="true" t="shared" si="12" ref="AV4:AV67">O4+AG4</f>
        <v>65.807</v>
      </c>
      <c r="AW4" s="67">
        <v>65.81</v>
      </c>
      <c r="AX4" s="152"/>
      <c r="AY4" s="158">
        <f aca="true" t="shared" si="13" ref="AY4:AY67">AU4-N4</f>
        <v>-0.2999999999992724</v>
      </c>
      <c r="BA4" s="18">
        <v>0</v>
      </c>
      <c r="BB4" s="19">
        <v>0</v>
      </c>
      <c r="BC4" s="19">
        <v>0</v>
      </c>
      <c r="BD4" s="19">
        <v>0</v>
      </c>
      <c r="BE4" s="19">
        <v>0</v>
      </c>
      <c r="BF4" s="128">
        <v>0</v>
      </c>
      <c r="BH4" s="19">
        <f aca="true" t="shared" si="14" ref="BH4:BI67">AA4-W4</f>
        <v>18.699999999999996</v>
      </c>
      <c r="BI4" s="19">
        <f t="shared" si="14"/>
        <v>0</v>
      </c>
    </row>
    <row r="5" spans="1:61" ht="27" customHeight="1">
      <c r="A5" s="15">
        <v>3</v>
      </c>
      <c r="B5" s="15">
        <v>3121</v>
      </c>
      <c r="C5" s="16">
        <v>1</v>
      </c>
      <c r="D5" s="17" t="s">
        <v>10</v>
      </c>
      <c r="E5" s="18">
        <v>6644.6</v>
      </c>
      <c r="F5" s="19">
        <v>782.1</v>
      </c>
      <c r="G5" s="19">
        <v>47.6</v>
      </c>
      <c r="H5" s="19">
        <v>4</v>
      </c>
      <c r="I5" s="19">
        <f aca="true" t="shared" si="15" ref="I5:I68">E5+F5</f>
        <v>7426.700000000001</v>
      </c>
      <c r="J5" s="19">
        <f aca="true" t="shared" si="16" ref="J5:J68">G5+H5</f>
        <v>51.6</v>
      </c>
      <c r="K5" s="19">
        <v>2542.7</v>
      </c>
      <c r="L5" s="19">
        <v>74.4</v>
      </c>
      <c r="M5" s="20">
        <v>129</v>
      </c>
      <c r="N5" s="57">
        <f aca="true" t="shared" si="17" ref="N5:N68">SUM(I5:M5)</f>
        <v>10224.4</v>
      </c>
      <c r="O5" s="67">
        <v>25.98</v>
      </c>
      <c r="Q5" s="137">
        <f t="shared" si="0"/>
        <v>23.822</v>
      </c>
      <c r="S5" s="18">
        <v>91</v>
      </c>
      <c r="T5" s="19"/>
      <c r="U5" s="119">
        <f>IF(Y5&gt;0,Y5,ROUND(Y5*$U$111,1))-44</f>
        <v>-59.1</v>
      </c>
      <c r="V5" s="19"/>
      <c r="W5" s="19">
        <f t="shared" si="1"/>
        <v>15.1</v>
      </c>
      <c r="X5" s="19"/>
      <c r="Y5" s="106">
        <v>-23.4</v>
      </c>
      <c r="Z5" s="97"/>
      <c r="AA5" s="97">
        <v>23.4</v>
      </c>
      <c r="AB5" s="112"/>
      <c r="AC5" s="19">
        <f t="shared" si="4"/>
        <v>16</v>
      </c>
      <c r="AD5" s="19">
        <f t="shared" si="5"/>
        <v>0.3</v>
      </c>
      <c r="AE5" s="19"/>
      <c r="AF5" s="80">
        <f>44+15+0.4</f>
        <v>59.4</v>
      </c>
      <c r="AG5" s="20">
        <f t="shared" si="2"/>
        <v>0.112</v>
      </c>
      <c r="AK5" s="53">
        <f aca="true" t="shared" si="18" ref="AK5:AK68">AP5+AQ5</f>
        <v>7525.3</v>
      </c>
      <c r="AL5" s="18">
        <f t="shared" si="6"/>
        <v>6676.5</v>
      </c>
      <c r="AM5" s="19">
        <f t="shared" si="6"/>
        <v>782.1</v>
      </c>
      <c r="AN5" s="19">
        <f t="shared" si="3"/>
        <v>62.7</v>
      </c>
      <c r="AO5" s="19">
        <f t="shared" si="3"/>
        <v>4</v>
      </c>
      <c r="AP5" s="19">
        <f t="shared" si="7"/>
        <v>7458.6</v>
      </c>
      <c r="AQ5" s="19">
        <f t="shared" si="8"/>
        <v>66.7</v>
      </c>
      <c r="AR5" s="19">
        <f t="shared" si="9"/>
        <v>2558.7</v>
      </c>
      <c r="AS5" s="19">
        <f t="shared" si="9"/>
        <v>74.7</v>
      </c>
      <c r="AT5" s="20">
        <f t="shared" si="10"/>
        <v>188.4</v>
      </c>
      <c r="AU5" s="57">
        <f t="shared" si="11"/>
        <v>10347.1</v>
      </c>
      <c r="AV5" s="67">
        <f t="shared" si="12"/>
        <v>26.092</v>
      </c>
      <c r="AW5" s="67">
        <v>26.09</v>
      </c>
      <c r="AX5" s="152"/>
      <c r="AY5" s="158">
        <f t="shared" si="13"/>
        <v>122.70000000000073</v>
      </c>
      <c r="BA5" s="18">
        <v>0</v>
      </c>
      <c r="BB5" s="19">
        <v>0</v>
      </c>
      <c r="BC5" s="19">
        <v>0</v>
      </c>
      <c r="BD5" s="19">
        <v>0</v>
      </c>
      <c r="BE5" s="19">
        <v>0</v>
      </c>
      <c r="BF5" s="128">
        <v>0</v>
      </c>
      <c r="BH5" s="19">
        <f t="shared" si="14"/>
        <v>8.299999999999999</v>
      </c>
      <c r="BI5" s="19">
        <f t="shared" si="14"/>
        <v>0</v>
      </c>
    </row>
    <row r="6" spans="1:61" ht="27" customHeight="1">
      <c r="A6" s="15">
        <v>6</v>
      </c>
      <c r="B6" s="15">
        <v>3122</v>
      </c>
      <c r="C6" s="16">
        <v>1</v>
      </c>
      <c r="D6" s="17" t="s">
        <v>98</v>
      </c>
      <c r="E6" s="18">
        <v>12134.1</v>
      </c>
      <c r="F6" s="19">
        <v>1466.2</v>
      </c>
      <c r="G6" s="19">
        <v>100.5</v>
      </c>
      <c r="H6" s="19">
        <v>120</v>
      </c>
      <c r="I6" s="19">
        <f t="shared" si="15"/>
        <v>13600.300000000001</v>
      </c>
      <c r="J6" s="19">
        <f t="shared" si="16"/>
        <v>220.5</v>
      </c>
      <c r="K6" s="19">
        <v>4699.3</v>
      </c>
      <c r="L6" s="19">
        <v>136</v>
      </c>
      <c r="M6" s="20">
        <v>239.9</v>
      </c>
      <c r="N6" s="57">
        <f t="shared" si="17"/>
        <v>18896.000000000004</v>
      </c>
      <c r="O6" s="67">
        <v>46.24</v>
      </c>
      <c r="Q6" s="137">
        <f t="shared" si="0"/>
        <v>24.51</v>
      </c>
      <c r="S6" s="18"/>
      <c r="T6" s="19"/>
      <c r="U6" s="19">
        <f aca="true" t="shared" si="19" ref="U6:U69">IF(Y6&gt;0,Y6,ROUND(Y6*$U$111,1))</f>
        <v>-32</v>
      </c>
      <c r="V6" s="19"/>
      <c r="W6" s="19">
        <f t="shared" si="1"/>
        <v>32</v>
      </c>
      <c r="X6" s="83"/>
      <c r="Y6" s="106">
        <v>-49.5</v>
      </c>
      <c r="Z6" s="98">
        <v>-30</v>
      </c>
      <c r="AA6" s="97">
        <v>49.5</v>
      </c>
      <c r="AB6" s="112">
        <v>30</v>
      </c>
      <c r="AC6" s="19">
        <f t="shared" si="4"/>
        <v>0</v>
      </c>
      <c r="AD6" s="19">
        <f t="shared" si="5"/>
        <v>-0.3</v>
      </c>
      <c r="AE6" s="19"/>
      <c r="AF6" s="19"/>
      <c r="AG6" s="20">
        <f t="shared" si="2"/>
        <v>-0.109</v>
      </c>
      <c r="AK6" s="53">
        <f t="shared" si="18"/>
        <v>13820.800000000001</v>
      </c>
      <c r="AL6" s="18">
        <f t="shared" si="6"/>
        <v>12102.1</v>
      </c>
      <c r="AM6" s="19">
        <f t="shared" si="6"/>
        <v>1466.2</v>
      </c>
      <c r="AN6" s="19">
        <f t="shared" si="3"/>
        <v>132.5</v>
      </c>
      <c r="AO6" s="19">
        <f t="shared" si="3"/>
        <v>120</v>
      </c>
      <c r="AP6" s="19">
        <f t="shared" si="7"/>
        <v>13568.300000000001</v>
      </c>
      <c r="AQ6" s="19">
        <f t="shared" si="8"/>
        <v>252.5</v>
      </c>
      <c r="AR6" s="19">
        <f t="shared" si="9"/>
        <v>4699.3</v>
      </c>
      <c r="AS6" s="19">
        <f t="shared" si="9"/>
        <v>135.7</v>
      </c>
      <c r="AT6" s="20">
        <f t="shared" si="10"/>
        <v>239.9</v>
      </c>
      <c r="AU6" s="57">
        <f t="shared" si="11"/>
        <v>18895.700000000004</v>
      </c>
      <c r="AV6" s="67">
        <f t="shared" si="12"/>
        <v>46.131</v>
      </c>
      <c r="AW6" s="67">
        <v>46.13</v>
      </c>
      <c r="AX6" s="152"/>
      <c r="AY6" s="158">
        <f t="shared" si="13"/>
        <v>-0.2999999999992724</v>
      </c>
      <c r="BA6" s="18">
        <v>0</v>
      </c>
      <c r="BB6" s="19">
        <v>0</v>
      </c>
      <c r="BC6" s="19">
        <v>0</v>
      </c>
      <c r="BD6" s="19">
        <v>0</v>
      </c>
      <c r="BE6" s="19">
        <v>0</v>
      </c>
      <c r="BF6" s="128">
        <v>0</v>
      </c>
      <c r="BH6" s="19">
        <f t="shared" si="14"/>
        <v>17.5</v>
      </c>
      <c r="BI6" s="19">
        <f t="shared" si="14"/>
        <v>30</v>
      </c>
    </row>
    <row r="7" spans="1:61" ht="29.25" customHeight="1">
      <c r="A7" s="15">
        <v>12</v>
      </c>
      <c r="B7" s="15">
        <v>3122</v>
      </c>
      <c r="C7" s="16">
        <v>1</v>
      </c>
      <c r="D7" s="17" t="s">
        <v>11</v>
      </c>
      <c r="E7" s="18">
        <v>5336.4</v>
      </c>
      <c r="F7" s="19">
        <v>1168.8</v>
      </c>
      <c r="G7" s="19">
        <v>36.9</v>
      </c>
      <c r="H7" s="19">
        <v>74</v>
      </c>
      <c r="I7" s="19">
        <f t="shared" si="15"/>
        <v>6505.2</v>
      </c>
      <c r="J7" s="19">
        <f t="shared" si="16"/>
        <v>110.9</v>
      </c>
      <c r="K7" s="19">
        <v>2249.6</v>
      </c>
      <c r="L7" s="19">
        <v>65</v>
      </c>
      <c r="M7" s="20">
        <v>113.4</v>
      </c>
      <c r="N7" s="57">
        <f t="shared" si="17"/>
        <v>9044.099999999999</v>
      </c>
      <c r="O7" s="67">
        <v>24.58</v>
      </c>
      <c r="Q7" s="137">
        <f t="shared" si="0"/>
        <v>22.055</v>
      </c>
      <c r="S7" s="18">
        <v>60</v>
      </c>
      <c r="T7" s="19">
        <v>146.1</v>
      </c>
      <c r="U7" s="19">
        <f t="shared" si="19"/>
        <v>-51</v>
      </c>
      <c r="V7" s="19">
        <v>-39.1</v>
      </c>
      <c r="W7" s="19">
        <f t="shared" si="1"/>
        <v>51</v>
      </c>
      <c r="X7" s="19">
        <v>39.1</v>
      </c>
      <c r="Y7" s="106">
        <v>-79</v>
      </c>
      <c r="Z7" s="97">
        <f>-86.1-35</f>
        <v>-121.1</v>
      </c>
      <c r="AA7" s="97">
        <v>79</v>
      </c>
      <c r="AB7" s="112">
        <f>86.1+35</f>
        <v>121.1</v>
      </c>
      <c r="AC7" s="19">
        <f t="shared" si="4"/>
        <v>70.1</v>
      </c>
      <c r="AD7" s="19">
        <f t="shared" si="5"/>
        <v>1.2</v>
      </c>
      <c r="AE7" s="19"/>
      <c r="AF7" s="19"/>
      <c r="AG7" s="20">
        <f t="shared" si="2"/>
        <v>0.438</v>
      </c>
      <c r="AK7" s="53">
        <f t="shared" si="18"/>
        <v>6822.2</v>
      </c>
      <c r="AL7" s="18">
        <f t="shared" si="6"/>
        <v>5345.4</v>
      </c>
      <c r="AM7" s="19">
        <f t="shared" si="6"/>
        <v>1275.8</v>
      </c>
      <c r="AN7" s="19">
        <f t="shared" si="3"/>
        <v>87.9</v>
      </c>
      <c r="AO7" s="19">
        <f t="shared" si="3"/>
        <v>113.1</v>
      </c>
      <c r="AP7" s="19">
        <f t="shared" si="7"/>
        <v>6621.2</v>
      </c>
      <c r="AQ7" s="19">
        <f t="shared" si="8"/>
        <v>201</v>
      </c>
      <c r="AR7" s="19">
        <f t="shared" si="9"/>
        <v>2319.7</v>
      </c>
      <c r="AS7" s="19">
        <f t="shared" si="9"/>
        <v>66.2</v>
      </c>
      <c r="AT7" s="20">
        <f t="shared" si="10"/>
        <v>113.4</v>
      </c>
      <c r="AU7" s="57">
        <f t="shared" si="11"/>
        <v>9321.5</v>
      </c>
      <c r="AV7" s="67">
        <f t="shared" si="12"/>
        <v>25.017999999999997</v>
      </c>
      <c r="AW7" s="67">
        <v>25.02</v>
      </c>
      <c r="AX7" s="152"/>
      <c r="AY7" s="158">
        <f t="shared" si="13"/>
        <v>277.40000000000146</v>
      </c>
      <c r="BA7" s="18">
        <v>0</v>
      </c>
      <c r="BB7" s="19">
        <v>0</v>
      </c>
      <c r="BC7" s="19">
        <v>0</v>
      </c>
      <c r="BD7" s="19">
        <v>0</v>
      </c>
      <c r="BE7" s="19">
        <v>0</v>
      </c>
      <c r="BF7" s="128">
        <v>0</v>
      </c>
      <c r="BH7" s="19">
        <f t="shared" si="14"/>
        <v>28</v>
      </c>
      <c r="BI7" s="19">
        <f t="shared" si="14"/>
        <v>82</v>
      </c>
    </row>
    <row r="8" spans="1:61" ht="24.75" customHeight="1">
      <c r="A8" s="15">
        <v>10</v>
      </c>
      <c r="B8" s="15">
        <v>3122</v>
      </c>
      <c r="C8" s="16">
        <v>1</v>
      </c>
      <c r="D8" s="17" t="s">
        <v>12</v>
      </c>
      <c r="E8" s="18">
        <v>7865.8</v>
      </c>
      <c r="F8" s="19">
        <v>1513.1</v>
      </c>
      <c r="G8" s="19">
        <v>68.4</v>
      </c>
      <c r="H8" s="19">
        <v>6</v>
      </c>
      <c r="I8" s="19">
        <f t="shared" si="15"/>
        <v>9378.9</v>
      </c>
      <c r="J8" s="19">
        <f t="shared" si="16"/>
        <v>74.4</v>
      </c>
      <c r="K8" s="19">
        <v>3214.1</v>
      </c>
      <c r="L8" s="19">
        <v>93.7</v>
      </c>
      <c r="M8" s="20">
        <v>152.3</v>
      </c>
      <c r="N8" s="57">
        <f t="shared" si="17"/>
        <v>12913.4</v>
      </c>
      <c r="O8" s="67">
        <v>36.3</v>
      </c>
      <c r="Q8" s="137">
        <f t="shared" si="0"/>
        <v>21.531</v>
      </c>
      <c r="S8" s="18">
        <v>-100</v>
      </c>
      <c r="T8" s="19">
        <v>250</v>
      </c>
      <c r="U8" s="19">
        <f t="shared" si="19"/>
        <v>-21.7</v>
      </c>
      <c r="V8" s="19"/>
      <c r="W8" s="19">
        <f t="shared" si="1"/>
        <v>21.7</v>
      </c>
      <c r="X8" s="19"/>
      <c r="Y8" s="106">
        <v>-33.6</v>
      </c>
      <c r="Z8" s="97"/>
      <c r="AA8" s="97">
        <v>33.6</v>
      </c>
      <c r="AB8" s="112"/>
      <c r="AC8" s="19">
        <f t="shared" si="4"/>
        <v>51</v>
      </c>
      <c r="AD8" s="19">
        <f t="shared" si="5"/>
        <v>1.3</v>
      </c>
      <c r="AE8" s="19"/>
      <c r="AF8" s="19"/>
      <c r="AG8" s="20">
        <f t="shared" si="2"/>
        <v>0.497</v>
      </c>
      <c r="AK8" s="53">
        <f t="shared" si="18"/>
        <v>9603.300000000001</v>
      </c>
      <c r="AL8" s="18">
        <f t="shared" si="6"/>
        <v>7744.1</v>
      </c>
      <c r="AM8" s="19">
        <f t="shared" si="6"/>
        <v>1763.1</v>
      </c>
      <c r="AN8" s="19">
        <f t="shared" si="3"/>
        <v>90.1</v>
      </c>
      <c r="AO8" s="19">
        <f t="shared" si="3"/>
        <v>6</v>
      </c>
      <c r="AP8" s="19">
        <f t="shared" si="7"/>
        <v>9507.2</v>
      </c>
      <c r="AQ8" s="19">
        <f t="shared" si="8"/>
        <v>96.1</v>
      </c>
      <c r="AR8" s="19">
        <f t="shared" si="9"/>
        <v>3265.1</v>
      </c>
      <c r="AS8" s="19">
        <f t="shared" si="9"/>
        <v>95</v>
      </c>
      <c r="AT8" s="20">
        <f t="shared" si="10"/>
        <v>152.3</v>
      </c>
      <c r="AU8" s="57">
        <f t="shared" si="11"/>
        <v>13115.7</v>
      </c>
      <c r="AV8" s="67">
        <f t="shared" si="12"/>
        <v>36.797</v>
      </c>
      <c r="AW8" s="67">
        <v>36.8</v>
      </c>
      <c r="AX8" s="152"/>
      <c r="AY8" s="158">
        <f t="shared" si="13"/>
        <v>202.3000000000011</v>
      </c>
      <c r="BA8" s="18">
        <v>0</v>
      </c>
      <c r="BB8" s="19">
        <v>0</v>
      </c>
      <c r="BC8" s="19">
        <v>0</v>
      </c>
      <c r="BD8" s="19">
        <v>0</v>
      </c>
      <c r="BE8" s="19">
        <v>0</v>
      </c>
      <c r="BF8" s="128">
        <v>0</v>
      </c>
      <c r="BH8" s="19">
        <f t="shared" si="14"/>
        <v>11.900000000000002</v>
      </c>
      <c r="BI8" s="19">
        <f t="shared" si="14"/>
        <v>0</v>
      </c>
    </row>
    <row r="9" spans="1:61" ht="24.75" customHeight="1">
      <c r="A9" s="15">
        <v>7</v>
      </c>
      <c r="B9" s="15">
        <v>3122</v>
      </c>
      <c r="C9" s="16">
        <v>1</v>
      </c>
      <c r="D9" s="17" t="s">
        <v>13</v>
      </c>
      <c r="E9" s="18">
        <v>10375.8</v>
      </c>
      <c r="F9" s="19">
        <v>2500.1</v>
      </c>
      <c r="G9" s="19">
        <v>8</v>
      </c>
      <c r="H9" s="19">
        <v>127.2</v>
      </c>
      <c r="I9" s="19">
        <f t="shared" si="15"/>
        <v>12875.9</v>
      </c>
      <c r="J9" s="19">
        <f t="shared" si="16"/>
        <v>135.2</v>
      </c>
      <c r="K9" s="19">
        <v>4423.8</v>
      </c>
      <c r="L9" s="19">
        <v>128.7</v>
      </c>
      <c r="M9" s="20">
        <v>200.4</v>
      </c>
      <c r="N9" s="57">
        <f t="shared" si="17"/>
        <v>17764.000000000004</v>
      </c>
      <c r="O9" s="67">
        <v>40.94</v>
      </c>
      <c r="Q9" s="137">
        <f t="shared" si="0"/>
        <v>26.209</v>
      </c>
      <c r="S9" s="18"/>
      <c r="T9" s="19"/>
      <c r="U9" s="19">
        <f t="shared" si="19"/>
        <v>-2.6</v>
      </c>
      <c r="V9" s="19"/>
      <c r="W9" s="19">
        <f t="shared" si="1"/>
        <v>2.6</v>
      </c>
      <c r="X9" s="19"/>
      <c r="Y9" s="106">
        <v>-4</v>
      </c>
      <c r="Z9" s="97">
        <v>-21</v>
      </c>
      <c r="AA9" s="97">
        <v>4</v>
      </c>
      <c r="AB9" s="112">
        <v>21</v>
      </c>
      <c r="AC9" s="19">
        <f t="shared" si="4"/>
        <v>0</v>
      </c>
      <c r="AD9" s="19">
        <f t="shared" si="5"/>
        <v>0</v>
      </c>
      <c r="AE9" s="19"/>
      <c r="AF9" s="19"/>
      <c r="AG9" s="20">
        <f t="shared" si="2"/>
        <v>-0.008</v>
      </c>
      <c r="AK9" s="53">
        <f t="shared" si="18"/>
        <v>13011.1</v>
      </c>
      <c r="AL9" s="18">
        <f t="shared" si="6"/>
        <v>10373.2</v>
      </c>
      <c r="AM9" s="19">
        <f t="shared" si="6"/>
        <v>2500.1</v>
      </c>
      <c r="AN9" s="19">
        <f t="shared" si="3"/>
        <v>10.6</v>
      </c>
      <c r="AO9" s="19">
        <f t="shared" si="3"/>
        <v>127.2</v>
      </c>
      <c r="AP9" s="19">
        <f t="shared" si="7"/>
        <v>12873.300000000001</v>
      </c>
      <c r="AQ9" s="19">
        <f t="shared" si="8"/>
        <v>137.8</v>
      </c>
      <c r="AR9" s="19">
        <f t="shared" si="9"/>
        <v>4423.8</v>
      </c>
      <c r="AS9" s="19">
        <f t="shared" si="9"/>
        <v>128.7</v>
      </c>
      <c r="AT9" s="20">
        <f t="shared" si="10"/>
        <v>200.4</v>
      </c>
      <c r="AU9" s="57">
        <f t="shared" si="11"/>
        <v>17764.000000000004</v>
      </c>
      <c r="AV9" s="67">
        <f t="shared" si="12"/>
        <v>40.931999999999995</v>
      </c>
      <c r="AW9" s="67">
        <v>40.93</v>
      </c>
      <c r="AX9" s="152"/>
      <c r="AY9" s="158">
        <f t="shared" si="13"/>
        <v>0</v>
      </c>
      <c r="BA9" s="18">
        <v>0</v>
      </c>
      <c r="BB9" s="19">
        <v>0</v>
      </c>
      <c r="BC9" s="19">
        <v>0</v>
      </c>
      <c r="BD9" s="19">
        <v>0</v>
      </c>
      <c r="BE9" s="19">
        <v>0</v>
      </c>
      <c r="BF9" s="128">
        <v>0</v>
      </c>
      <c r="BH9" s="19">
        <f t="shared" si="14"/>
        <v>1.4</v>
      </c>
      <c r="BI9" s="19">
        <f t="shared" si="14"/>
        <v>21</v>
      </c>
    </row>
    <row r="10" spans="1:61" ht="24.75" customHeight="1">
      <c r="A10" s="15">
        <v>8</v>
      </c>
      <c r="B10" s="15">
        <v>3123</v>
      </c>
      <c r="C10" s="16">
        <v>1</v>
      </c>
      <c r="D10" s="17" t="s">
        <v>14</v>
      </c>
      <c r="E10" s="18">
        <v>20320.1</v>
      </c>
      <c r="F10" s="19">
        <v>5271.8</v>
      </c>
      <c r="G10" s="19">
        <v>201</v>
      </c>
      <c r="H10" s="19">
        <v>700</v>
      </c>
      <c r="I10" s="19">
        <f t="shared" si="15"/>
        <v>25591.899999999998</v>
      </c>
      <c r="J10" s="19">
        <f t="shared" si="16"/>
        <v>901</v>
      </c>
      <c r="K10" s="19">
        <v>9008.2</v>
      </c>
      <c r="L10" s="19">
        <v>256.1</v>
      </c>
      <c r="M10" s="20">
        <v>413</v>
      </c>
      <c r="N10" s="57">
        <f t="shared" si="17"/>
        <v>36170.2</v>
      </c>
      <c r="O10" s="67">
        <v>98.98</v>
      </c>
      <c r="Q10" s="137">
        <f t="shared" si="0"/>
        <v>21.546</v>
      </c>
      <c r="S10" s="18">
        <v>215</v>
      </c>
      <c r="T10" s="19">
        <v>-215</v>
      </c>
      <c r="U10" s="19">
        <f t="shared" si="19"/>
        <v>-64</v>
      </c>
      <c r="V10" s="19"/>
      <c r="W10" s="19">
        <f t="shared" si="1"/>
        <v>64</v>
      </c>
      <c r="X10" s="19"/>
      <c r="Y10" s="106">
        <v>-99</v>
      </c>
      <c r="Z10" s="97"/>
      <c r="AA10" s="97">
        <v>99</v>
      </c>
      <c r="AB10" s="112"/>
      <c r="AC10" s="19">
        <f t="shared" si="4"/>
        <v>0</v>
      </c>
      <c r="AD10" s="19">
        <f t="shared" si="5"/>
        <v>-0.6</v>
      </c>
      <c r="AE10" s="19"/>
      <c r="AF10" s="19"/>
      <c r="AG10" s="20">
        <f t="shared" si="2"/>
        <v>2.789</v>
      </c>
      <c r="AK10" s="53">
        <f t="shared" si="18"/>
        <v>26492.899999999998</v>
      </c>
      <c r="AL10" s="18">
        <f t="shared" si="6"/>
        <v>20471.1</v>
      </c>
      <c r="AM10" s="19">
        <f t="shared" si="6"/>
        <v>5056.8</v>
      </c>
      <c r="AN10" s="19">
        <f t="shared" si="3"/>
        <v>265</v>
      </c>
      <c r="AO10" s="19">
        <f t="shared" si="3"/>
        <v>700</v>
      </c>
      <c r="AP10" s="19">
        <f t="shared" si="7"/>
        <v>25527.899999999998</v>
      </c>
      <c r="AQ10" s="19">
        <f t="shared" si="8"/>
        <v>965</v>
      </c>
      <c r="AR10" s="19">
        <f t="shared" si="9"/>
        <v>9008.2</v>
      </c>
      <c r="AS10" s="19">
        <f t="shared" si="9"/>
        <v>255.50000000000003</v>
      </c>
      <c r="AT10" s="20">
        <f t="shared" si="10"/>
        <v>413</v>
      </c>
      <c r="AU10" s="57">
        <f t="shared" si="11"/>
        <v>36169.6</v>
      </c>
      <c r="AV10" s="67">
        <f t="shared" si="12"/>
        <v>101.769</v>
      </c>
      <c r="AW10" s="67">
        <v>101.77</v>
      </c>
      <c r="AX10" s="152"/>
      <c r="AY10" s="158">
        <f t="shared" si="13"/>
        <v>-0.5999999999985448</v>
      </c>
      <c r="BA10" s="18">
        <v>785</v>
      </c>
      <c r="BB10" s="19">
        <v>0</v>
      </c>
      <c r="BC10" s="19">
        <v>785</v>
      </c>
      <c r="BD10" s="19">
        <v>266.9</v>
      </c>
      <c r="BE10" s="19">
        <v>7.9</v>
      </c>
      <c r="BF10" s="128">
        <v>1059.8000000000002</v>
      </c>
      <c r="BH10" s="19">
        <f t="shared" si="14"/>
        <v>35</v>
      </c>
      <c r="BI10" s="19">
        <f t="shared" si="14"/>
        <v>0</v>
      </c>
    </row>
    <row r="11" spans="1:61" ht="24.75" customHeight="1">
      <c r="A11" s="15">
        <v>9</v>
      </c>
      <c r="B11" s="15">
        <v>3123</v>
      </c>
      <c r="C11" s="16">
        <v>1</v>
      </c>
      <c r="D11" s="17" t="s">
        <v>15</v>
      </c>
      <c r="E11" s="18">
        <v>21406.1</v>
      </c>
      <c r="F11" s="19">
        <v>6280.8</v>
      </c>
      <c r="G11" s="19">
        <v>100.6</v>
      </c>
      <c r="H11" s="19">
        <v>250</v>
      </c>
      <c r="I11" s="19">
        <f t="shared" si="15"/>
        <v>27686.899999999998</v>
      </c>
      <c r="J11" s="19">
        <f t="shared" si="16"/>
        <v>350.6</v>
      </c>
      <c r="K11" s="19">
        <v>9533.6</v>
      </c>
      <c r="L11" s="19">
        <v>277</v>
      </c>
      <c r="M11" s="20">
        <v>405.5</v>
      </c>
      <c r="N11" s="57">
        <f t="shared" si="17"/>
        <v>38253.6</v>
      </c>
      <c r="O11" s="67">
        <v>103.2</v>
      </c>
      <c r="Q11" s="137">
        <f t="shared" si="0"/>
        <v>22.357</v>
      </c>
      <c r="S11" s="18"/>
      <c r="T11" s="19"/>
      <c r="U11" s="19">
        <f t="shared" si="19"/>
        <v>-31.9</v>
      </c>
      <c r="V11" s="19"/>
      <c r="W11" s="19">
        <f t="shared" si="1"/>
        <v>31.9</v>
      </c>
      <c r="X11" s="19"/>
      <c r="Y11" s="106">
        <v>-49.4</v>
      </c>
      <c r="Z11" s="97"/>
      <c r="AA11" s="97">
        <v>49.4</v>
      </c>
      <c r="AB11" s="112"/>
      <c r="AC11" s="19">
        <f t="shared" si="4"/>
        <v>0</v>
      </c>
      <c r="AD11" s="19">
        <f t="shared" si="5"/>
        <v>-0.3</v>
      </c>
      <c r="AE11" s="19"/>
      <c r="AF11" s="19"/>
      <c r="AG11" s="20">
        <f t="shared" si="2"/>
        <v>1.745</v>
      </c>
      <c r="AK11" s="53">
        <f t="shared" si="18"/>
        <v>28037.5</v>
      </c>
      <c r="AL11" s="18">
        <f t="shared" si="6"/>
        <v>21374.2</v>
      </c>
      <c r="AM11" s="19">
        <f t="shared" si="6"/>
        <v>6280.8</v>
      </c>
      <c r="AN11" s="19">
        <f t="shared" si="3"/>
        <v>132.5</v>
      </c>
      <c r="AO11" s="19">
        <f t="shared" si="3"/>
        <v>250</v>
      </c>
      <c r="AP11" s="19">
        <f t="shared" si="7"/>
        <v>27655</v>
      </c>
      <c r="AQ11" s="19">
        <f t="shared" si="8"/>
        <v>382.5</v>
      </c>
      <c r="AR11" s="19">
        <f t="shared" si="9"/>
        <v>9533.6</v>
      </c>
      <c r="AS11" s="19">
        <f t="shared" si="9"/>
        <v>276.7</v>
      </c>
      <c r="AT11" s="20">
        <f t="shared" si="10"/>
        <v>405.5</v>
      </c>
      <c r="AU11" s="57">
        <f t="shared" si="11"/>
        <v>38253.299999999996</v>
      </c>
      <c r="AV11" s="67">
        <f t="shared" si="12"/>
        <v>104.94500000000001</v>
      </c>
      <c r="AW11" s="67">
        <v>104.95</v>
      </c>
      <c r="AX11" s="152"/>
      <c r="AY11" s="158">
        <f t="shared" si="13"/>
        <v>-0.3000000000029104</v>
      </c>
      <c r="BA11" s="18">
        <v>500</v>
      </c>
      <c r="BB11" s="19">
        <v>0</v>
      </c>
      <c r="BC11" s="19">
        <v>500</v>
      </c>
      <c r="BD11" s="19">
        <v>170</v>
      </c>
      <c r="BE11" s="19">
        <v>5</v>
      </c>
      <c r="BF11" s="128">
        <v>675</v>
      </c>
      <c r="BH11" s="19">
        <f t="shared" si="14"/>
        <v>17.5</v>
      </c>
      <c r="BI11" s="19">
        <f t="shared" si="14"/>
        <v>0</v>
      </c>
    </row>
    <row r="12" spans="1:61" ht="24.75" customHeight="1">
      <c r="A12" s="15">
        <v>17</v>
      </c>
      <c r="B12" s="15">
        <v>3123</v>
      </c>
      <c r="C12" s="16">
        <v>1</v>
      </c>
      <c r="D12" s="17" t="s">
        <v>16</v>
      </c>
      <c r="E12" s="18">
        <v>14470.9</v>
      </c>
      <c r="F12" s="19">
        <v>3288.6</v>
      </c>
      <c r="G12" s="19">
        <v>632.5</v>
      </c>
      <c r="H12" s="19">
        <v>256</v>
      </c>
      <c r="I12" s="19">
        <f t="shared" si="15"/>
        <v>17759.5</v>
      </c>
      <c r="J12" s="19">
        <f t="shared" si="16"/>
        <v>888.5</v>
      </c>
      <c r="K12" s="19">
        <v>6340.9</v>
      </c>
      <c r="L12" s="19">
        <v>177.4</v>
      </c>
      <c r="M12" s="20">
        <v>245.3</v>
      </c>
      <c r="N12" s="57">
        <f t="shared" si="17"/>
        <v>25411.600000000002</v>
      </c>
      <c r="O12" s="67">
        <v>66.41</v>
      </c>
      <c r="Q12" s="137">
        <f t="shared" si="0"/>
        <v>22.285</v>
      </c>
      <c r="S12" s="18"/>
      <c r="T12" s="19"/>
      <c r="U12" s="19">
        <f t="shared" si="19"/>
        <v>-201.2</v>
      </c>
      <c r="V12" s="19"/>
      <c r="W12" s="19">
        <f t="shared" si="1"/>
        <v>201.2</v>
      </c>
      <c r="X12" s="19"/>
      <c r="Y12" s="106">
        <v>-311.5</v>
      </c>
      <c r="Z12" s="97"/>
      <c r="AA12" s="97">
        <v>311.5</v>
      </c>
      <c r="AB12" s="112"/>
      <c r="AC12" s="19">
        <f t="shared" si="4"/>
        <v>0</v>
      </c>
      <c r="AD12" s="19">
        <f t="shared" si="5"/>
        <v>-2</v>
      </c>
      <c r="AE12" s="19"/>
      <c r="AF12" s="19"/>
      <c r="AG12" s="20">
        <f t="shared" si="2"/>
        <v>-0.752</v>
      </c>
      <c r="AK12" s="53">
        <f t="shared" si="18"/>
        <v>18648</v>
      </c>
      <c r="AL12" s="18">
        <f t="shared" si="6"/>
        <v>14269.7</v>
      </c>
      <c r="AM12" s="19">
        <f t="shared" si="6"/>
        <v>3288.6</v>
      </c>
      <c r="AN12" s="19">
        <f t="shared" si="3"/>
        <v>833.7</v>
      </c>
      <c r="AO12" s="19">
        <f t="shared" si="3"/>
        <v>256</v>
      </c>
      <c r="AP12" s="19">
        <f t="shared" si="7"/>
        <v>17558.3</v>
      </c>
      <c r="AQ12" s="19">
        <f t="shared" si="8"/>
        <v>1089.7</v>
      </c>
      <c r="AR12" s="19">
        <f t="shared" si="9"/>
        <v>6340.9</v>
      </c>
      <c r="AS12" s="19">
        <f t="shared" si="9"/>
        <v>175.4</v>
      </c>
      <c r="AT12" s="20">
        <f t="shared" si="10"/>
        <v>245.3</v>
      </c>
      <c r="AU12" s="57">
        <f t="shared" si="11"/>
        <v>25409.600000000002</v>
      </c>
      <c r="AV12" s="67">
        <f t="shared" si="12"/>
        <v>65.658</v>
      </c>
      <c r="AW12" s="67">
        <v>65.66</v>
      </c>
      <c r="AX12" s="152"/>
      <c r="AY12" s="158">
        <f t="shared" si="13"/>
        <v>-2</v>
      </c>
      <c r="BA12" s="18">
        <v>0</v>
      </c>
      <c r="BB12" s="19">
        <v>0</v>
      </c>
      <c r="BC12" s="19">
        <v>0</v>
      </c>
      <c r="BD12" s="19">
        <v>0</v>
      </c>
      <c r="BE12" s="19">
        <v>0</v>
      </c>
      <c r="BF12" s="128">
        <v>0</v>
      </c>
      <c r="BH12" s="19">
        <f t="shared" si="14"/>
        <v>110.30000000000001</v>
      </c>
      <c r="BI12" s="19">
        <f t="shared" si="14"/>
        <v>0</v>
      </c>
    </row>
    <row r="13" spans="1:61" ht="24.75" customHeight="1">
      <c r="A13" s="15">
        <v>4</v>
      </c>
      <c r="B13" s="15">
        <v>3122</v>
      </c>
      <c r="C13" s="16">
        <v>1</v>
      </c>
      <c r="D13" s="17" t="s">
        <v>17</v>
      </c>
      <c r="E13" s="18">
        <v>12058.3</v>
      </c>
      <c r="F13" s="19">
        <v>2029.6</v>
      </c>
      <c r="G13" s="19">
        <v>530.6</v>
      </c>
      <c r="H13" s="19">
        <v>60</v>
      </c>
      <c r="I13" s="19">
        <f t="shared" si="15"/>
        <v>14087.9</v>
      </c>
      <c r="J13" s="19">
        <f t="shared" si="16"/>
        <v>590.6</v>
      </c>
      <c r="K13" s="19">
        <v>4990.9</v>
      </c>
      <c r="L13" s="19">
        <v>141</v>
      </c>
      <c r="M13" s="20">
        <v>229.6</v>
      </c>
      <c r="N13" s="57">
        <f t="shared" si="17"/>
        <v>20040</v>
      </c>
      <c r="O13" s="67">
        <v>53.19</v>
      </c>
      <c r="Q13" s="137">
        <f t="shared" si="0"/>
        <v>22.072</v>
      </c>
      <c r="S13" s="18"/>
      <c r="T13" s="19">
        <v>260</v>
      </c>
      <c r="U13" s="19">
        <f t="shared" si="19"/>
        <v>-168.9</v>
      </c>
      <c r="V13" s="19"/>
      <c r="W13" s="19">
        <f t="shared" si="1"/>
        <v>168.9</v>
      </c>
      <c r="X13" s="19"/>
      <c r="Y13" s="106">
        <v>-261.4</v>
      </c>
      <c r="Z13" s="97"/>
      <c r="AA13" s="97">
        <v>261.4</v>
      </c>
      <c r="AB13" s="112"/>
      <c r="AC13" s="19">
        <f t="shared" si="4"/>
        <v>88.4</v>
      </c>
      <c r="AD13" s="19">
        <f t="shared" si="5"/>
        <v>0.9</v>
      </c>
      <c r="AE13" s="19"/>
      <c r="AF13" s="19"/>
      <c r="AG13" s="20">
        <f t="shared" si="2"/>
        <v>0.91</v>
      </c>
      <c r="AK13" s="53">
        <f t="shared" si="18"/>
        <v>14938.5</v>
      </c>
      <c r="AL13" s="18">
        <f t="shared" si="6"/>
        <v>11889.4</v>
      </c>
      <c r="AM13" s="19">
        <f t="shared" si="6"/>
        <v>2289.6</v>
      </c>
      <c r="AN13" s="19">
        <f t="shared" si="3"/>
        <v>699.5</v>
      </c>
      <c r="AO13" s="19">
        <f t="shared" si="3"/>
        <v>60</v>
      </c>
      <c r="AP13" s="19">
        <f t="shared" si="7"/>
        <v>14179</v>
      </c>
      <c r="AQ13" s="19">
        <f t="shared" si="8"/>
        <v>759.5</v>
      </c>
      <c r="AR13" s="19">
        <f t="shared" si="9"/>
        <v>5079.299999999999</v>
      </c>
      <c r="AS13" s="19">
        <f t="shared" si="9"/>
        <v>141.9</v>
      </c>
      <c r="AT13" s="20">
        <f t="shared" si="10"/>
        <v>229.6</v>
      </c>
      <c r="AU13" s="57">
        <f t="shared" si="11"/>
        <v>20389.3</v>
      </c>
      <c r="AV13" s="67">
        <f t="shared" si="12"/>
        <v>54.099999999999994</v>
      </c>
      <c r="AW13" s="67">
        <v>54.1</v>
      </c>
      <c r="AX13" s="152"/>
      <c r="AY13" s="158">
        <f t="shared" si="13"/>
        <v>349.2999999999993</v>
      </c>
      <c r="BA13" s="18">
        <v>150</v>
      </c>
      <c r="BB13" s="19">
        <v>0</v>
      </c>
      <c r="BC13" s="19">
        <v>150</v>
      </c>
      <c r="BD13" s="19">
        <v>51</v>
      </c>
      <c r="BE13" s="19">
        <v>1.5</v>
      </c>
      <c r="BF13" s="128">
        <v>202.5</v>
      </c>
      <c r="BH13" s="19">
        <f t="shared" si="14"/>
        <v>92.49999999999997</v>
      </c>
      <c r="BI13" s="19">
        <f t="shared" si="14"/>
        <v>0</v>
      </c>
    </row>
    <row r="14" spans="1:61" ht="24.75" customHeight="1">
      <c r="A14" s="15">
        <v>5</v>
      </c>
      <c r="B14" s="15">
        <v>3122</v>
      </c>
      <c r="C14" s="16">
        <v>1</v>
      </c>
      <c r="D14" s="17" t="s">
        <v>18</v>
      </c>
      <c r="E14" s="18">
        <v>13056.1</v>
      </c>
      <c r="F14" s="19">
        <v>2056.1</v>
      </c>
      <c r="G14" s="19">
        <v>241.2</v>
      </c>
      <c r="H14" s="19">
        <v>220</v>
      </c>
      <c r="I14" s="19">
        <f t="shared" si="15"/>
        <v>15112.2</v>
      </c>
      <c r="J14" s="19">
        <f t="shared" si="16"/>
        <v>461.2</v>
      </c>
      <c r="K14" s="19">
        <v>5294.8</v>
      </c>
      <c r="L14" s="19">
        <v>151.1</v>
      </c>
      <c r="M14" s="20">
        <v>255.6</v>
      </c>
      <c r="N14" s="57">
        <f t="shared" si="17"/>
        <v>21274.899999999998</v>
      </c>
      <c r="O14" s="67">
        <v>49.95</v>
      </c>
      <c r="Q14" s="137">
        <f t="shared" si="0"/>
        <v>25.212</v>
      </c>
      <c r="S14" s="18"/>
      <c r="T14" s="19"/>
      <c r="U14" s="19">
        <f t="shared" si="19"/>
        <v>-76.7</v>
      </c>
      <c r="V14" s="19"/>
      <c r="W14" s="19">
        <f t="shared" si="1"/>
        <v>76.7</v>
      </c>
      <c r="X14" s="19"/>
      <c r="Y14" s="106">
        <v>-118.8</v>
      </c>
      <c r="Z14" s="97"/>
      <c r="AA14" s="97">
        <v>118.8</v>
      </c>
      <c r="AB14" s="112"/>
      <c r="AC14" s="19">
        <f t="shared" si="4"/>
        <v>0</v>
      </c>
      <c r="AD14" s="19">
        <f t="shared" si="5"/>
        <v>-0.8</v>
      </c>
      <c r="AE14" s="19"/>
      <c r="AF14" s="19"/>
      <c r="AG14" s="20">
        <f>ROUND((AL14+AM14-E14-F14+BA14+BB14)/(12*Q14),3)+3.3</f>
        <v>3.046</v>
      </c>
      <c r="AK14" s="53">
        <f t="shared" si="18"/>
        <v>15573.4</v>
      </c>
      <c r="AL14" s="18">
        <f t="shared" si="6"/>
        <v>12979.4</v>
      </c>
      <c r="AM14" s="19">
        <f t="shared" si="6"/>
        <v>2056.1</v>
      </c>
      <c r="AN14" s="19">
        <f t="shared" si="3"/>
        <v>317.9</v>
      </c>
      <c r="AO14" s="19">
        <f t="shared" si="3"/>
        <v>220</v>
      </c>
      <c r="AP14" s="19">
        <f t="shared" si="7"/>
        <v>15035.5</v>
      </c>
      <c r="AQ14" s="19">
        <f t="shared" si="8"/>
        <v>537.9</v>
      </c>
      <c r="AR14" s="19">
        <f t="shared" si="9"/>
        <v>5294.8</v>
      </c>
      <c r="AS14" s="19">
        <f t="shared" si="9"/>
        <v>150.29999999999998</v>
      </c>
      <c r="AT14" s="20">
        <f t="shared" si="10"/>
        <v>255.6</v>
      </c>
      <c r="AU14" s="57">
        <f t="shared" si="11"/>
        <v>21274.1</v>
      </c>
      <c r="AV14" s="67">
        <f t="shared" si="12"/>
        <v>52.996</v>
      </c>
      <c r="AW14" s="67">
        <v>53</v>
      </c>
      <c r="AX14" s="152"/>
      <c r="AY14" s="158">
        <f t="shared" si="13"/>
        <v>-0.7999999999992724</v>
      </c>
      <c r="BA14" s="18">
        <v>0</v>
      </c>
      <c r="BB14" s="19">
        <v>0</v>
      </c>
      <c r="BC14" s="19">
        <v>0</v>
      </c>
      <c r="BD14" s="19">
        <v>0</v>
      </c>
      <c r="BE14" s="19">
        <v>0</v>
      </c>
      <c r="BF14" s="128">
        <v>0</v>
      </c>
      <c r="BH14" s="19">
        <f t="shared" si="14"/>
        <v>42.099999999999994</v>
      </c>
      <c r="BI14" s="19">
        <f t="shared" si="14"/>
        <v>0</v>
      </c>
    </row>
    <row r="15" spans="1:61" ht="24.75" customHeight="1">
      <c r="A15" s="15">
        <v>14</v>
      </c>
      <c r="B15" s="15">
        <v>3122</v>
      </c>
      <c r="C15" s="16">
        <v>1</v>
      </c>
      <c r="D15" s="17" t="s">
        <v>19</v>
      </c>
      <c r="E15" s="18">
        <v>24914.7</v>
      </c>
      <c r="F15" s="19">
        <v>5867.2</v>
      </c>
      <c r="G15" s="19">
        <v>703.5</v>
      </c>
      <c r="H15" s="19">
        <v>350</v>
      </c>
      <c r="I15" s="19">
        <f t="shared" si="15"/>
        <v>30781.9</v>
      </c>
      <c r="J15" s="19">
        <f t="shared" si="16"/>
        <v>1053.5</v>
      </c>
      <c r="K15" s="19">
        <v>10824.4</v>
      </c>
      <c r="L15" s="19">
        <v>308.2</v>
      </c>
      <c r="M15" s="20">
        <v>479</v>
      </c>
      <c r="N15" s="57">
        <f t="shared" si="17"/>
        <v>43447</v>
      </c>
      <c r="O15" s="67">
        <v>104.42</v>
      </c>
      <c r="Q15" s="137">
        <f t="shared" si="0"/>
        <v>24.566</v>
      </c>
      <c r="S15" s="18">
        <v>60</v>
      </c>
      <c r="T15" s="19">
        <v>-60</v>
      </c>
      <c r="U15" s="19">
        <f t="shared" si="19"/>
        <v>-64.6</v>
      </c>
      <c r="V15" s="19"/>
      <c r="W15" s="19">
        <f t="shared" si="1"/>
        <v>64.6</v>
      </c>
      <c r="X15" s="19"/>
      <c r="Y15" s="106">
        <v>-100</v>
      </c>
      <c r="Z15" s="97"/>
      <c r="AA15" s="97">
        <v>100</v>
      </c>
      <c r="AB15" s="112"/>
      <c r="AC15" s="19">
        <f t="shared" si="4"/>
        <v>0</v>
      </c>
      <c r="AD15" s="19">
        <f t="shared" si="5"/>
        <v>-0.6</v>
      </c>
      <c r="AE15" s="19"/>
      <c r="AF15" s="19"/>
      <c r="AG15" s="20">
        <f aca="true" t="shared" si="20" ref="AG15:AG78">ROUND((AL15+AM15-E15-F15+BA15+BB15)/(12*Q15),3)</f>
        <v>-0.219</v>
      </c>
      <c r="AK15" s="53">
        <f t="shared" si="18"/>
        <v>31835.399999999998</v>
      </c>
      <c r="AL15" s="18">
        <f t="shared" si="6"/>
        <v>24910.1</v>
      </c>
      <c r="AM15" s="19">
        <f t="shared" si="6"/>
        <v>5807.2</v>
      </c>
      <c r="AN15" s="19">
        <f t="shared" si="3"/>
        <v>768.1</v>
      </c>
      <c r="AO15" s="19">
        <f t="shared" si="3"/>
        <v>350</v>
      </c>
      <c r="AP15" s="19">
        <f t="shared" si="7"/>
        <v>30717.3</v>
      </c>
      <c r="AQ15" s="19">
        <f t="shared" si="8"/>
        <v>1118.1</v>
      </c>
      <c r="AR15" s="19">
        <f t="shared" si="9"/>
        <v>10824.4</v>
      </c>
      <c r="AS15" s="19">
        <f t="shared" si="9"/>
        <v>307.59999999999997</v>
      </c>
      <c r="AT15" s="20">
        <f t="shared" si="10"/>
        <v>479</v>
      </c>
      <c r="AU15" s="57">
        <f t="shared" si="11"/>
        <v>43446.399999999994</v>
      </c>
      <c r="AV15" s="67">
        <f t="shared" si="12"/>
        <v>104.20100000000001</v>
      </c>
      <c r="AW15" s="67">
        <v>104.2</v>
      </c>
      <c r="AX15" s="152"/>
      <c r="AY15" s="158">
        <f t="shared" si="13"/>
        <v>-0.6000000000058208</v>
      </c>
      <c r="BA15" s="18">
        <v>0</v>
      </c>
      <c r="BB15" s="19">
        <v>0</v>
      </c>
      <c r="BC15" s="19">
        <v>0</v>
      </c>
      <c r="BD15" s="19">
        <v>0</v>
      </c>
      <c r="BE15" s="19">
        <v>0</v>
      </c>
      <c r="BF15" s="128">
        <v>0</v>
      </c>
      <c r="BH15" s="19">
        <f t="shared" si="14"/>
        <v>35.400000000000006</v>
      </c>
      <c r="BI15" s="19">
        <f t="shared" si="14"/>
        <v>0</v>
      </c>
    </row>
    <row r="16" spans="1:61" ht="24.75" customHeight="1">
      <c r="A16" s="15">
        <v>145</v>
      </c>
      <c r="B16" s="15">
        <v>3123</v>
      </c>
      <c r="C16" s="16">
        <v>1</v>
      </c>
      <c r="D16" s="17" t="s">
        <v>90</v>
      </c>
      <c r="E16" s="18">
        <v>16611.5</v>
      </c>
      <c r="F16" s="19">
        <v>4783.9</v>
      </c>
      <c r="G16" s="19">
        <v>33.5</v>
      </c>
      <c r="H16" s="19">
        <v>150</v>
      </c>
      <c r="I16" s="19">
        <f t="shared" si="15"/>
        <v>21395.4</v>
      </c>
      <c r="J16" s="19">
        <f t="shared" si="16"/>
        <v>183.5</v>
      </c>
      <c r="K16" s="19">
        <v>7337.6</v>
      </c>
      <c r="L16" s="19">
        <v>214.1</v>
      </c>
      <c r="M16" s="20">
        <v>306.9</v>
      </c>
      <c r="N16" s="57">
        <f t="shared" si="17"/>
        <v>29437.5</v>
      </c>
      <c r="O16" s="67">
        <v>87.9</v>
      </c>
      <c r="Q16" s="137">
        <f t="shared" si="0"/>
        <v>20.284</v>
      </c>
      <c r="S16" s="18"/>
      <c r="T16" s="19"/>
      <c r="U16" s="19">
        <f t="shared" si="19"/>
        <v>-10.7</v>
      </c>
      <c r="V16" s="19"/>
      <c r="W16" s="19">
        <f t="shared" si="1"/>
        <v>10.7</v>
      </c>
      <c r="X16" s="19"/>
      <c r="Y16" s="106">
        <v>-16.5</v>
      </c>
      <c r="Z16" s="97"/>
      <c r="AA16" s="97">
        <v>16.5</v>
      </c>
      <c r="AB16" s="112"/>
      <c r="AC16" s="19">
        <f t="shared" si="4"/>
        <v>0</v>
      </c>
      <c r="AD16" s="19">
        <f t="shared" si="5"/>
        <v>-0.1</v>
      </c>
      <c r="AE16" s="19"/>
      <c r="AF16" s="81"/>
      <c r="AG16" s="20">
        <f t="shared" si="20"/>
        <v>-0.044</v>
      </c>
      <c r="AK16" s="53">
        <f t="shared" si="18"/>
        <v>21578.899999999998</v>
      </c>
      <c r="AL16" s="18">
        <f t="shared" si="6"/>
        <v>16600.8</v>
      </c>
      <c r="AM16" s="19">
        <f t="shared" si="6"/>
        <v>4783.9</v>
      </c>
      <c r="AN16" s="19">
        <f t="shared" si="3"/>
        <v>44.2</v>
      </c>
      <c r="AO16" s="19">
        <f t="shared" si="3"/>
        <v>150</v>
      </c>
      <c r="AP16" s="19">
        <f t="shared" si="7"/>
        <v>21384.699999999997</v>
      </c>
      <c r="AQ16" s="19">
        <f t="shared" si="8"/>
        <v>194.2</v>
      </c>
      <c r="AR16" s="19">
        <f t="shared" si="9"/>
        <v>7337.6</v>
      </c>
      <c r="AS16" s="19">
        <f t="shared" si="9"/>
        <v>214</v>
      </c>
      <c r="AT16" s="20">
        <f t="shared" si="10"/>
        <v>306.9</v>
      </c>
      <c r="AU16" s="57">
        <f t="shared" si="11"/>
        <v>29437.4</v>
      </c>
      <c r="AV16" s="67">
        <f t="shared" si="12"/>
        <v>87.85600000000001</v>
      </c>
      <c r="AW16" s="67">
        <v>87.86</v>
      </c>
      <c r="AX16" s="152"/>
      <c r="AY16" s="158">
        <f t="shared" si="13"/>
        <v>-0.09999999999854481</v>
      </c>
      <c r="BA16" s="18">
        <v>0</v>
      </c>
      <c r="BB16" s="19">
        <v>0</v>
      </c>
      <c r="BC16" s="19">
        <v>0</v>
      </c>
      <c r="BD16" s="19">
        <v>0</v>
      </c>
      <c r="BE16" s="19">
        <v>0</v>
      </c>
      <c r="BF16" s="128">
        <v>0</v>
      </c>
      <c r="BH16" s="19">
        <f t="shared" si="14"/>
        <v>5.800000000000001</v>
      </c>
      <c r="BI16" s="19">
        <f t="shared" si="14"/>
        <v>0</v>
      </c>
    </row>
    <row r="17" spans="1:61" ht="24.75" customHeight="1">
      <c r="A17" s="15">
        <v>18</v>
      </c>
      <c r="B17" s="15">
        <v>3123</v>
      </c>
      <c r="C17" s="16">
        <v>1</v>
      </c>
      <c r="D17" s="17" t="s">
        <v>20</v>
      </c>
      <c r="E17" s="18">
        <v>26230.8</v>
      </c>
      <c r="F17" s="19">
        <v>6126.3</v>
      </c>
      <c r="G17" s="19">
        <v>27.2</v>
      </c>
      <c r="H17" s="19">
        <v>75.1</v>
      </c>
      <c r="I17" s="19">
        <f t="shared" si="15"/>
        <v>32357.1</v>
      </c>
      <c r="J17" s="19">
        <f t="shared" si="16"/>
        <v>102.3</v>
      </c>
      <c r="K17" s="19">
        <v>11036.6</v>
      </c>
      <c r="L17" s="19">
        <v>323.6</v>
      </c>
      <c r="M17" s="20">
        <v>493.5</v>
      </c>
      <c r="N17" s="57">
        <f t="shared" si="17"/>
        <v>44313.1</v>
      </c>
      <c r="O17" s="67">
        <v>117.76</v>
      </c>
      <c r="Q17" s="137">
        <f t="shared" si="0"/>
        <v>22.898</v>
      </c>
      <c r="S17" s="18">
        <v>800</v>
      </c>
      <c r="T17" s="19">
        <v>-800</v>
      </c>
      <c r="U17" s="19">
        <f t="shared" si="19"/>
        <v>-8.6</v>
      </c>
      <c r="V17" s="19"/>
      <c r="W17" s="19">
        <f t="shared" si="1"/>
        <v>8.6</v>
      </c>
      <c r="X17" s="19"/>
      <c r="Y17" s="106">
        <v>-13.3</v>
      </c>
      <c r="Z17" s="97"/>
      <c r="AA17" s="97">
        <v>13.3</v>
      </c>
      <c r="AB17" s="112"/>
      <c r="AC17" s="19">
        <f t="shared" si="4"/>
        <v>0</v>
      </c>
      <c r="AD17" s="19">
        <f t="shared" si="5"/>
        <v>-0.1</v>
      </c>
      <c r="AE17" s="19"/>
      <c r="AF17" s="19"/>
      <c r="AG17" s="20">
        <f t="shared" si="20"/>
        <v>-0.031</v>
      </c>
      <c r="AK17" s="53">
        <f t="shared" si="18"/>
        <v>32459.4</v>
      </c>
      <c r="AL17" s="18">
        <f t="shared" si="6"/>
        <v>27022.2</v>
      </c>
      <c r="AM17" s="19">
        <f t="shared" si="6"/>
        <v>5326.3</v>
      </c>
      <c r="AN17" s="19">
        <f t="shared" si="3"/>
        <v>35.8</v>
      </c>
      <c r="AO17" s="19">
        <f t="shared" si="3"/>
        <v>75.1</v>
      </c>
      <c r="AP17" s="19">
        <f t="shared" si="7"/>
        <v>32348.5</v>
      </c>
      <c r="AQ17" s="19">
        <f t="shared" si="8"/>
        <v>110.89999999999999</v>
      </c>
      <c r="AR17" s="19">
        <f t="shared" si="9"/>
        <v>11036.6</v>
      </c>
      <c r="AS17" s="19">
        <f t="shared" si="9"/>
        <v>323.5</v>
      </c>
      <c r="AT17" s="20">
        <f t="shared" si="10"/>
        <v>493.5</v>
      </c>
      <c r="AU17" s="57">
        <f t="shared" si="11"/>
        <v>44313</v>
      </c>
      <c r="AV17" s="67">
        <f t="shared" si="12"/>
        <v>117.729</v>
      </c>
      <c r="AW17" s="67">
        <v>117.73</v>
      </c>
      <c r="AX17" s="152"/>
      <c r="AY17" s="158">
        <f t="shared" si="13"/>
        <v>-0.09999999999854481</v>
      </c>
      <c r="BA17" s="18">
        <v>0</v>
      </c>
      <c r="BB17" s="19">
        <v>0</v>
      </c>
      <c r="BC17" s="19">
        <v>0</v>
      </c>
      <c r="BD17" s="19">
        <v>0</v>
      </c>
      <c r="BE17" s="19">
        <v>0</v>
      </c>
      <c r="BF17" s="128">
        <v>0</v>
      </c>
      <c r="BH17" s="19">
        <f t="shared" si="14"/>
        <v>4.700000000000001</v>
      </c>
      <c r="BI17" s="19">
        <f t="shared" si="14"/>
        <v>0</v>
      </c>
    </row>
    <row r="18" spans="1:61" ht="24.75" customHeight="1">
      <c r="A18" s="15">
        <v>146</v>
      </c>
      <c r="B18" s="15">
        <v>3123</v>
      </c>
      <c r="C18" s="16">
        <v>1</v>
      </c>
      <c r="D18" s="17" t="s">
        <v>21</v>
      </c>
      <c r="E18" s="18">
        <v>6375.1</v>
      </c>
      <c r="F18" s="19">
        <v>1393.3</v>
      </c>
      <c r="G18" s="19">
        <v>23.5</v>
      </c>
      <c r="H18" s="19">
        <v>130</v>
      </c>
      <c r="I18" s="19">
        <f t="shared" si="15"/>
        <v>7768.400000000001</v>
      </c>
      <c r="J18" s="19">
        <f t="shared" si="16"/>
        <v>153.5</v>
      </c>
      <c r="K18" s="19">
        <v>2693.8</v>
      </c>
      <c r="L18" s="19">
        <v>77.9</v>
      </c>
      <c r="M18" s="20">
        <v>125.6</v>
      </c>
      <c r="N18" s="57">
        <f t="shared" si="17"/>
        <v>10819.2</v>
      </c>
      <c r="O18" s="67">
        <v>30.21</v>
      </c>
      <c r="Q18" s="137">
        <f t="shared" si="0"/>
        <v>21.429</v>
      </c>
      <c r="S18" s="18"/>
      <c r="T18" s="19"/>
      <c r="U18" s="19">
        <f t="shared" si="19"/>
        <v>-7.4</v>
      </c>
      <c r="V18" s="19"/>
      <c r="W18" s="19">
        <f t="shared" si="1"/>
        <v>7.4</v>
      </c>
      <c r="X18" s="19"/>
      <c r="Y18" s="106">
        <v>-11.5</v>
      </c>
      <c r="Z18" s="97"/>
      <c r="AA18" s="97">
        <v>11.5</v>
      </c>
      <c r="AB18" s="112"/>
      <c r="AC18" s="19">
        <f t="shared" si="4"/>
        <v>0</v>
      </c>
      <c r="AD18" s="19">
        <f t="shared" si="5"/>
        <v>-0.1</v>
      </c>
      <c r="AE18" s="19"/>
      <c r="AF18" s="19"/>
      <c r="AG18" s="20">
        <f t="shared" si="20"/>
        <v>-0.029</v>
      </c>
      <c r="AK18" s="53">
        <f t="shared" si="18"/>
        <v>7921.9</v>
      </c>
      <c r="AL18" s="18">
        <f t="shared" si="6"/>
        <v>6367.7</v>
      </c>
      <c r="AM18" s="19">
        <f t="shared" si="6"/>
        <v>1393.3</v>
      </c>
      <c r="AN18" s="19">
        <f t="shared" si="3"/>
        <v>30.9</v>
      </c>
      <c r="AO18" s="19">
        <f t="shared" si="3"/>
        <v>130</v>
      </c>
      <c r="AP18" s="19">
        <f t="shared" si="7"/>
        <v>7761</v>
      </c>
      <c r="AQ18" s="19">
        <f t="shared" si="8"/>
        <v>160.9</v>
      </c>
      <c r="AR18" s="19">
        <f t="shared" si="9"/>
        <v>2693.8</v>
      </c>
      <c r="AS18" s="19">
        <f t="shared" si="9"/>
        <v>77.80000000000001</v>
      </c>
      <c r="AT18" s="20">
        <f t="shared" si="10"/>
        <v>125.6</v>
      </c>
      <c r="AU18" s="57">
        <f t="shared" si="11"/>
        <v>10819.1</v>
      </c>
      <c r="AV18" s="67">
        <f t="shared" si="12"/>
        <v>30.181</v>
      </c>
      <c r="AW18" s="67">
        <v>30.18</v>
      </c>
      <c r="AX18" s="152"/>
      <c r="AY18" s="158">
        <f t="shared" si="13"/>
        <v>-0.1000000000003638</v>
      </c>
      <c r="BA18" s="18">
        <v>0</v>
      </c>
      <c r="BB18" s="19">
        <v>0</v>
      </c>
      <c r="BC18" s="19">
        <v>0</v>
      </c>
      <c r="BD18" s="19">
        <v>0</v>
      </c>
      <c r="BE18" s="19">
        <v>0</v>
      </c>
      <c r="BF18" s="128">
        <v>0</v>
      </c>
      <c r="BH18" s="19">
        <f t="shared" si="14"/>
        <v>4.1</v>
      </c>
      <c r="BI18" s="19">
        <f t="shared" si="14"/>
        <v>0</v>
      </c>
    </row>
    <row r="19" spans="1:61" ht="24.75" customHeight="1">
      <c r="A19" s="15">
        <v>19</v>
      </c>
      <c r="B19" s="15">
        <v>3124</v>
      </c>
      <c r="C19" s="16">
        <v>1</v>
      </c>
      <c r="D19" s="17" t="s">
        <v>22</v>
      </c>
      <c r="E19" s="18">
        <v>16863.3</v>
      </c>
      <c r="F19" s="19">
        <v>3209.1</v>
      </c>
      <c r="G19" s="19">
        <v>234.5</v>
      </c>
      <c r="H19" s="19">
        <v>150</v>
      </c>
      <c r="I19" s="19">
        <f t="shared" si="15"/>
        <v>20072.399999999998</v>
      </c>
      <c r="J19" s="19">
        <f t="shared" si="16"/>
        <v>384.5</v>
      </c>
      <c r="K19" s="19">
        <v>6957.8</v>
      </c>
      <c r="L19" s="19">
        <v>202.2</v>
      </c>
      <c r="M19" s="20">
        <v>342.5</v>
      </c>
      <c r="N19" s="57">
        <f t="shared" si="17"/>
        <v>27959.399999999998</v>
      </c>
      <c r="O19" s="67">
        <v>68.28</v>
      </c>
      <c r="Q19" s="137">
        <f t="shared" si="0"/>
        <v>24.498</v>
      </c>
      <c r="S19" s="18">
        <v>-150</v>
      </c>
      <c r="T19" s="19">
        <v>150</v>
      </c>
      <c r="U19" s="19">
        <f t="shared" si="19"/>
        <v>-74.6</v>
      </c>
      <c r="V19" s="19"/>
      <c r="W19" s="19">
        <f t="shared" si="1"/>
        <v>74.6</v>
      </c>
      <c r="X19" s="19"/>
      <c r="Y19" s="106">
        <v>-115.5</v>
      </c>
      <c r="Z19" s="97"/>
      <c r="AA19" s="97">
        <v>115.5</v>
      </c>
      <c r="AB19" s="112"/>
      <c r="AC19" s="19">
        <f t="shared" si="4"/>
        <v>0</v>
      </c>
      <c r="AD19" s="19">
        <f t="shared" si="5"/>
        <v>-0.7</v>
      </c>
      <c r="AE19" s="19"/>
      <c r="AF19" s="19"/>
      <c r="AG19" s="20">
        <f t="shared" si="20"/>
        <v>-0.254</v>
      </c>
      <c r="AK19" s="53">
        <f t="shared" si="18"/>
        <v>20456.899999999998</v>
      </c>
      <c r="AL19" s="18">
        <f t="shared" si="6"/>
        <v>16638.7</v>
      </c>
      <c r="AM19" s="19">
        <f t="shared" si="6"/>
        <v>3359.1</v>
      </c>
      <c r="AN19" s="19">
        <f t="shared" si="3"/>
        <v>309.1</v>
      </c>
      <c r="AO19" s="19">
        <f t="shared" si="3"/>
        <v>150</v>
      </c>
      <c r="AP19" s="19">
        <f t="shared" si="7"/>
        <v>19997.8</v>
      </c>
      <c r="AQ19" s="19">
        <f t="shared" si="8"/>
        <v>459.1</v>
      </c>
      <c r="AR19" s="19">
        <f t="shared" si="9"/>
        <v>6957.8</v>
      </c>
      <c r="AS19" s="19">
        <f t="shared" si="9"/>
        <v>201.5</v>
      </c>
      <c r="AT19" s="20">
        <f t="shared" si="10"/>
        <v>342.5</v>
      </c>
      <c r="AU19" s="57">
        <f t="shared" si="11"/>
        <v>27958.699999999997</v>
      </c>
      <c r="AV19" s="67">
        <f t="shared" si="12"/>
        <v>68.026</v>
      </c>
      <c r="AW19" s="67">
        <v>68.03</v>
      </c>
      <c r="AX19" s="152"/>
      <c r="AY19" s="158">
        <f t="shared" si="13"/>
        <v>-0.7000000000007276</v>
      </c>
      <c r="BA19" s="18">
        <v>0</v>
      </c>
      <c r="BB19" s="19">
        <v>0</v>
      </c>
      <c r="BC19" s="19">
        <v>0</v>
      </c>
      <c r="BD19" s="19">
        <v>0</v>
      </c>
      <c r="BE19" s="19">
        <v>0</v>
      </c>
      <c r="BF19" s="128">
        <v>0</v>
      </c>
      <c r="BH19" s="19">
        <f t="shared" si="14"/>
        <v>40.900000000000006</v>
      </c>
      <c r="BI19" s="19">
        <f t="shared" si="14"/>
        <v>0</v>
      </c>
    </row>
    <row r="20" spans="1:61" ht="24.75" customHeight="1">
      <c r="A20" s="15">
        <v>20</v>
      </c>
      <c r="B20" s="15">
        <v>3114</v>
      </c>
      <c r="C20" s="16">
        <v>1</v>
      </c>
      <c r="D20" s="17" t="s">
        <v>91</v>
      </c>
      <c r="E20" s="18">
        <v>16170.3</v>
      </c>
      <c r="F20" s="19">
        <v>2024.2</v>
      </c>
      <c r="G20" s="19">
        <v>0</v>
      </c>
      <c r="H20" s="19">
        <v>30</v>
      </c>
      <c r="I20" s="19">
        <f t="shared" si="15"/>
        <v>18194.5</v>
      </c>
      <c r="J20" s="19">
        <f t="shared" si="16"/>
        <v>30</v>
      </c>
      <c r="K20" s="19">
        <v>6196.8</v>
      </c>
      <c r="L20" s="19">
        <v>181.8</v>
      </c>
      <c r="M20" s="20">
        <v>284.9</v>
      </c>
      <c r="N20" s="57">
        <f t="shared" si="17"/>
        <v>24888</v>
      </c>
      <c r="O20" s="67">
        <v>66.59</v>
      </c>
      <c r="Q20" s="137">
        <f t="shared" si="0"/>
        <v>22.769</v>
      </c>
      <c r="S20" s="18">
        <v>200</v>
      </c>
      <c r="T20" s="19">
        <v>-200</v>
      </c>
      <c r="U20" s="19">
        <f t="shared" si="19"/>
        <v>0</v>
      </c>
      <c r="V20" s="19"/>
      <c r="W20" s="19">
        <f t="shared" si="1"/>
        <v>0</v>
      </c>
      <c r="X20" s="19"/>
      <c r="Y20" s="107"/>
      <c r="Z20" s="97"/>
      <c r="AA20" s="97"/>
      <c r="AB20" s="112"/>
      <c r="AC20" s="19">
        <f t="shared" si="4"/>
        <v>0</v>
      </c>
      <c r="AD20" s="19">
        <f t="shared" si="5"/>
        <v>0</v>
      </c>
      <c r="AE20" s="19"/>
      <c r="AF20" s="19"/>
      <c r="AG20" s="20">
        <f t="shared" si="20"/>
        <v>0.553</v>
      </c>
      <c r="AK20" s="53">
        <f t="shared" si="18"/>
        <v>18224.5</v>
      </c>
      <c r="AL20" s="18">
        <f t="shared" si="6"/>
        <v>16370.3</v>
      </c>
      <c r="AM20" s="19">
        <f t="shared" si="6"/>
        <v>1824.2</v>
      </c>
      <c r="AN20" s="19">
        <f t="shared" si="3"/>
        <v>0</v>
      </c>
      <c r="AO20" s="19">
        <f t="shared" si="3"/>
        <v>30</v>
      </c>
      <c r="AP20" s="19">
        <f t="shared" si="7"/>
        <v>18194.5</v>
      </c>
      <c r="AQ20" s="19">
        <f t="shared" si="8"/>
        <v>30</v>
      </c>
      <c r="AR20" s="19">
        <f t="shared" si="9"/>
        <v>6196.8</v>
      </c>
      <c r="AS20" s="19">
        <f t="shared" si="9"/>
        <v>181.8</v>
      </c>
      <c r="AT20" s="20">
        <f t="shared" si="10"/>
        <v>284.9</v>
      </c>
      <c r="AU20" s="57">
        <f t="shared" si="11"/>
        <v>24888</v>
      </c>
      <c r="AV20" s="67">
        <f t="shared" si="12"/>
        <v>67.143</v>
      </c>
      <c r="AW20" s="67">
        <v>67.14</v>
      </c>
      <c r="AX20" s="152"/>
      <c r="AY20" s="158">
        <f t="shared" si="13"/>
        <v>0</v>
      </c>
      <c r="BA20" s="18">
        <v>151</v>
      </c>
      <c r="BB20" s="19">
        <v>0</v>
      </c>
      <c r="BC20" s="19">
        <v>151</v>
      </c>
      <c r="BD20" s="19">
        <v>51.3</v>
      </c>
      <c r="BE20" s="19">
        <v>1.5</v>
      </c>
      <c r="BF20" s="128">
        <v>203.8</v>
      </c>
      <c r="BH20" s="19">
        <f t="shared" si="14"/>
        <v>0</v>
      </c>
      <c r="BI20" s="19">
        <f t="shared" si="14"/>
        <v>0</v>
      </c>
    </row>
    <row r="21" spans="1:61" ht="24.75" customHeight="1">
      <c r="A21" s="15">
        <v>21</v>
      </c>
      <c r="B21" s="15">
        <v>3114</v>
      </c>
      <c r="C21" s="16">
        <v>1</v>
      </c>
      <c r="D21" s="17" t="s">
        <v>23</v>
      </c>
      <c r="E21" s="18">
        <v>26736.8</v>
      </c>
      <c r="F21" s="19">
        <v>6200.9</v>
      </c>
      <c r="G21" s="19">
        <v>167.9</v>
      </c>
      <c r="H21" s="19">
        <v>189.4</v>
      </c>
      <c r="I21" s="19">
        <f t="shared" si="15"/>
        <v>32937.7</v>
      </c>
      <c r="J21" s="19">
        <f t="shared" si="16"/>
        <v>357.3</v>
      </c>
      <c r="K21" s="19">
        <v>11321.5</v>
      </c>
      <c r="L21" s="19">
        <v>329.5</v>
      </c>
      <c r="M21" s="20">
        <v>515</v>
      </c>
      <c r="N21" s="57">
        <f t="shared" si="17"/>
        <v>45461</v>
      </c>
      <c r="O21" s="67">
        <v>135.05</v>
      </c>
      <c r="Q21" s="137">
        <f t="shared" si="0"/>
        <v>20.324</v>
      </c>
      <c r="S21" s="18">
        <f>1929-400</f>
        <v>1529</v>
      </c>
      <c r="T21" s="19">
        <f>-1929+400</f>
        <v>-1529</v>
      </c>
      <c r="U21" s="19">
        <f t="shared" si="19"/>
        <v>-53.4</v>
      </c>
      <c r="V21" s="19"/>
      <c r="W21" s="19">
        <f t="shared" si="1"/>
        <v>53.4</v>
      </c>
      <c r="X21" s="19"/>
      <c r="Y21" s="106">
        <v>-82.6</v>
      </c>
      <c r="Z21" s="97">
        <v>-100</v>
      </c>
      <c r="AA21" s="97">
        <v>82.6</v>
      </c>
      <c r="AB21" s="112">
        <v>100</v>
      </c>
      <c r="AC21" s="19">
        <f t="shared" si="4"/>
        <v>0</v>
      </c>
      <c r="AD21" s="19">
        <f t="shared" si="5"/>
        <v>-0.5</v>
      </c>
      <c r="AE21" s="19"/>
      <c r="AF21" s="19"/>
      <c r="AG21" s="20">
        <f t="shared" si="20"/>
        <v>2.245</v>
      </c>
      <c r="AK21" s="53">
        <f t="shared" si="18"/>
        <v>33295</v>
      </c>
      <c r="AL21" s="18">
        <f t="shared" si="6"/>
        <v>28212.4</v>
      </c>
      <c r="AM21" s="19">
        <f t="shared" si="6"/>
        <v>4671.9</v>
      </c>
      <c r="AN21" s="19">
        <f t="shared" si="3"/>
        <v>221.3</v>
      </c>
      <c r="AO21" s="19">
        <f t="shared" si="3"/>
        <v>189.4</v>
      </c>
      <c r="AP21" s="19">
        <f t="shared" si="7"/>
        <v>32884.3</v>
      </c>
      <c r="AQ21" s="19">
        <f t="shared" si="8"/>
        <v>410.70000000000005</v>
      </c>
      <c r="AR21" s="19">
        <f t="shared" si="9"/>
        <v>11321.5</v>
      </c>
      <c r="AS21" s="19">
        <f t="shared" si="9"/>
        <v>329</v>
      </c>
      <c r="AT21" s="20">
        <f t="shared" si="10"/>
        <v>515</v>
      </c>
      <c r="AU21" s="57">
        <f t="shared" si="11"/>
        <v>45460.5</v>
      </c>
      <c r="AV21" s="67">
        <f t="shared" si="12"/>
        <v>137.29500000000002</v>
      </c>
      <c r="AW21" s="67">
        <v>137.3</v>
      </c>
      <c r="AX21" s="152"/>
      <c r="AY21" s="158">
        <f t="shared" si="13"/>
        <v>-0.5</v>
      </c>
      <c r="BA21" s="18">
        <v>601</v>
      </c>
      <c r="BB21" s="19">
        <v>0</v>
      </c>
      <c r="BC21" s="19">
        <v>601</v>
      </c>
      <c r="BD21" s="19">
        <v>204.3</v>
      </c>
      <c r="BE21" s="19">
        <v>6</v>
      </c>
      <c r="BF21" s="128">
        <v>811.3</v>
      </c>
      <c r="BH21" s="19">
        <f t="shared" si="14"/>
        <v>29.199999999999996</v>
      </c>
      <c r="BI21" s="19">
        <f t="shared" si="14"/>
        <v>100</v>
      </c>
    </row>
    <row r="22" spans="1:61" ht="24.75" customHeight="1">
      <c r="A22" s="15">
        <v>27</v>
      </c>
      <c r="B22" s="15">
        <v>3114</v>
      </c>
      <c r="C22" s="16">
        <v>1</v>
      </c>
      <c r="D22" s="17" t="s">
        <v>92</v>
      </c>
      <c r="E22" s="18">
        <v>2202.5</v>
      </c>
      <c r="F22" s="19">
        <v>223.9</v>
      </c>
      <c r="G22" s="19">
        <v>0</v>
      </c>
      <c r="H22" s="19">
        <v>102</v>
      </c>
      <c r="I22" s="19">
        <f t="shared" si="15"/>
        <v>2426.4</v>
      </c>
      <c r="J22" s="19">
        <f t="shared" si="16"/>
        <v>102</v>
      </c>
      <c r="K22" s="19">
        <v>859.8</v>
      </c>
      <c r="L22" s="19">
        <v>24.3</v>
      </c>
      <c r="M22" s="20">
        <v>33</v>
      </c>
      <c r="N22" s="57">
        <f t="shared" si="17"/>
        <v>3445.5</v>
      </c>
      <c r="O22" s="67">
        <v>8.84</v>
      </c>
      <c r="Q22" s="137">
        <f t="shared" si="0"/>
        <v>22.873</v>
      </c>
      <c r="S22" s="18">
        <v>250</v>
      </c>
      <c r="T22" s="19">
        <v>-223.9</v>
      </c>
      <c r="U22" s="19">
        <f t="shared" si="19"/>
        <v>0</v>
      </c>
      <c r="V22" s="19"/>
      <c r="W22" s="19">
        <f t="shared" si="1"/>
        <v>0</v>
      </c>
      <c r="X22" s="19"/>
      <c r="Y22" s="106"/>
      <c r="Z22" s="97"/>
      <c r="AA22" s="97"/>
      <c r="AB22" s="112"/>
      <c r="AC22" s="19">
        <f t="shared" si="4"/>
        <v>8.9</v>
      </c>
      <c r="AD22" s="19">
        <f t="shared" si="5"/>
        <v>0.3</v>
      </c>
      <c r="AE22" s="19"/>
      <c r="AF22" s="19"/>
      <c r="AG22" s="20">
        <f t="shared" si="20"/>
        <v>0.095</v>
      </c>
      <c r="AK22" s="53">
        <f t="shared" si="18"/>
        <v>2554.5</v>
      </c>
      <c r="AL22" s="18">
        <f t="shared" si="6"/>
        <v>2452.5</v>
      </c>
      <c r="AM22" s="19">
        <f t="shared" si="6"/>
        <v>0</v>
      </c>
      <c r="AN22" s="19">
        <f t="shared" si="3"/>
        <v>0</v>
      </c>
      <c r="AO22" s="19">
        <f t="shared" si="3"/>
        <v>102</v>
      </c>
      <c r="AP22" s="19">
        <f t="shared" si="7"/>
        <v>2452.5</v>
      </c>
      <c r="AQ22" s="19">
        <f t="shared" si="8"/>
        <v>102</v>
      </c>
      <c r="AR22" s="19">
        <f t="shared" si="9"/>
        <v>868.6999999999999</v>
      </c>
      <c r="AS22" s="19">
        <f t="shared" si="9"/>
        <v>24.6</v>
      </c>
      <c r="AT22" s="20">
        <f t="shared" si="10"/>
        <v>33</v>
      </c>
      <c r="AU22" s="57">
        <f t="shared" si="11"/>
        <v>3480.7999999999997</v>
      </c>
      <c r="AV22" s="67">
        <f t="shared" si="12"/>
        <v>8.935</v>
      </c>
      <c r="AW22" s="67">
        <v>8.94</v>
      </c>
      <c r="AX22" s="152"/>
      <c r="AY22" s="158">
        <f t="shared" si="13"/>
        <v>35.29999999999973</v>
      </c>
      <c r="BA22" s="18">
        <v>0</v>
      </c>
      <c r="BB22" s="19">
        <v>0</v>
      </c>
      <c r="BC22" s="19">
        <v>0</v>
      </c>
      <c r="BD22" s="19">
        <v>0</v>
      </c>
      <c r="BE22" s="19">
        <v>0</v>
      </c>
      <c r="BF22" s="128">
        <v>0</v>
      </c>
      <c r="BH22" s="19">
        <f t="shared" si="14"/>
        <v>0</v>
      </c>
      <c r="BI22" s="19">
        <f t="shared" si="14"/>
        <v>0</v>
      </c>
    </row>
    <row r="23" spans="1:61" ht="24.75" customHeight="1">
      <c r="A23" s="15">
        <v>24</v>
      </c>
      <c r="B23" s="15">
        <v>3114</v>
      </c>
      <c r="C23" s="16">
        <v>1</v>
      </c>
      <c r="D23" s="17" t="s">
        <v>125</v>
      </c>
      <c r="E23" s="18">
        <v>3204.7</v>
      </c>
      <c r="F23" s="19">
        <v>320.7</v>
      </c>
      <c r="G23" s="19">
        <v>0</v>
      </c>
      <c r="H23" s="19">
        <v>23.5</v>
      </c>
      <c r="I23" s="19">
        <f t="shared" si="15"/>
        <v>3525.3999999999996</v>
      </c>
      <c r="J23" s="19">
        <f t="shared" si="16"/>
        <v>23.5</v>
      </c>
      <c r="K23" s="19">
        <v>1206.8</v>
      </c>
      <c r="L23" s="19">
        <v>35.2</v>
      </c>
      <c r="M23" s="20">
        <v>60.5</v>
      </c>
      <c r="N23" s="57">
        <f t="shared" si="17"/>
        <v>4851.4</v>
      </c>
      <c r="O23" s="67">
        <v>11.47</v>
      </c>
      <c r="Q23" s="137">
        <f t="shared" si="0"/>
        <v>25.613</v>
      </c>
      <c r="S23" s="18"/>
      <c r="T23" s="19"/>
      <c r="U23" s="19">
        <f t="shared" si="19"/>
        <v>0</v>
      </c>
      <c r="V23" s="19"/>
      <c r="W23" s="19">
        <f t="shared" si="1"/>
        <v>0</v>
      </c>
      <c r="X23" s="19"/>
      <c r="Y23" s="106"/>
      <c r="Z23" s="97"/>
      <c r="AA23" s="97"/>
      <c r="AB23" s="112"/>
      <c r="AC23" s="19">
        <f t="shared" si="4"/>
        <v>0</v>
      </c>
      <c r="AD23" s="19">
        <f t="shared" si="5"/>
        <v>0</v>
      </c>
      <c r="AE23" s="19"/>
      <c r="AF23" s="19"/>
      <c r="AG23" s="20">
        <f t="shared" si="20"/>
        <v>0</v>
      </c>
      <c r="AK23" s="53">
        <f t="shared" si="18"/>
        <v>3548.8999999999996</v>
      </c>
      <c r="AL23" s="18">
        <f t="shared" si="6"/>
        <v>3204.7</v>
      </c>
      <c r="AM23" s="19">
        <f t="shared" si="6"/>
        <v>320.7</v>
      </c>
      <c r="AN23" s="19">
        <f t="shared" si="3"/>
        <v>0</v>
      </c>
      <c r="AO23" s="19">
        <f t="shared" si="3"/>
        <v>23.5</v>
      </c>
      <c r="AP23" s="19">
        <f t="shared" si="7"/>
        <v>3525.3999999999996</v>
      </c>
      <c r="AQ23" s="19">
        <f t="shared" si="8"/>
        <v>23.5</v>
      </c>
      <c r="AR23" s="19">
        <f t="shared" si="9"/>
        <v>1206.8</v>
      </c>
      <c r="AS23" s="19">
        <f t="shared" si="9"/>
        <v>35.2</v>
      </c>
      <c r="AT23" s="20">
        <f t="shared" si="10"/>
        <v>60.5</v>
      </c>
      <c r="AU23" s="57">
        <f t="shared" si="11"/>
        <v>4851.4</v>
      </c>
      <c r="AV23" s="67">
        <f t="shared" si="12"/>
        <v>11.47</v>
      </c>
      <c r="AW23" s="67">
        <v>11.47</v>
      </c>
      <c r="AX23" s="152"/>
      <c r="AY23" s="158">
        <f t="shared" si="13"/>
        <v>0</v>
      </c>
      <c r="BA23" s="18">
        <v>0</v>
      </c>
      <c r="BB23" s="19">
        <v>0</v>
      </c>
      <c r="BC23" s="19">
        <v>0</v>
      </c>
      <c r="BD23" s="19">
        <v>0</v>
      </c>
      <c r="BE23" s="19">
        <v>0</v>
      </c>
      <c r="BF23" s="128">
        <v>0</v>
      </c>
      <c r="BH23" s="19">
        <f t="shared" si="14"/>
        <v>0</v>
      </c>
      <c r="BI23" s="19">
        <f t="shared" si="14"/>
        <v>0</v>
      </c>
    </row>
    <row r="24" spans="1:61" ht="24.75" customHeight="1">
      <c r="A24" s="15">
        <v>25</v>
      </c>
      <c r="B24" s="15">
        <v>3114</v>
      </c>
      <c r="C24" s="16">
        <v>1</v>
      </c>
      <c r="D24" s="17" t="s">
        <v>24</v>
      </c>
      <c r="E24" s="18">
        <v>4270.6</v>
      </c>
      <c r="F24" s="19">
        <v>543.4</v>
      </c>
      <c r="G24" s="19">
        <v>15.4</v>
      </c>
      <c r="H24" s="19">
        <v>0</v>
      </c>
      <c r="I24" s="19">
        <f t="shared" si="15"/>
        <v>4814</v>
      </c>
      <c r="J24" s="19">
        <f t="shared" si="16"/>
        <v>15.4</v>
      </c>
      <c r="K24" s="19">
        <v>1642.2</v>
      </c>
      <c r="L24" s="19">
        <v>48.1</v>
      </c>
      <c r="M24" s="20">
        <v>86.7</v>
      </c>
      <c r="N24" s="57">
        <f t="shared" si="17"/>
        <v>6606.4</v>
      </c>
      <c r="O24" s="67">
        <v>16.78</v>
      </c>
      <c r="Q24" s="137">
        <f t="shared" si="0"/>
        <v>23.907</v>
      </c>
      <c r="S24" s="18"/>
      <c r="T24" s="19"/>
      <c r="U24" s="19">
        <f t="shared" si="19"/>
        <v>-4.9</v>
      </c>
      <c r="V24" s="19"/>
      <c r="W24" s="19">
        <f t="shared" si="1"/>
        <v>4.9</v>
      </c>
      <c r="X24" s="19"/>
      <c r="Y24" s="106">
        <v>-7.6</v>
      </c>
      <c r="Z24" s="97"/>
      <c r="AA24" s="97">
        <v>7.6</v>
      </c>
      <c r="AB24" s="112"/>
      <c r="AC24" s="19">
        <f t="shared" si="4"/>
        <v>0</v>
      </c>
      <c r="AD24" s="19">
        <f t="shared" si="5"/>
        <v>0</v>
      </c>
      <c r="AE24" s="19"/>
      <c r="AF24" s="19"/>
      <c r="AG24" s="20">
        <f t="shared" si="20"/>
        <v>-0.017</v>
      </c>
      <c r="AK24" s="53">
        <f t="shared" si="18"/>
        <v>4829.4</v>
      </c>
      <c r="AL24" s="18">
        <f t="shared" si="6"/>
        <v>4265.7</v>
      </c>
      <c r="AM24" s="19">
        <f t="shared" si="6"/>
        <v>543.4</v>
      </c>
      <c r="AN24" s="19">
        <f t="shared" si="3"/>
        <v>20.3</v>
      </c>
      <c r="AO24" s="19">
        <f t="shared" si="3"/>
        <v>0</v>
      </c>
      <c r="AP24" s="19">
        <f t="shared" si="7"/>
        <v>4809.099999999999</v>
      </c>
      <c r="AQ24" s="19">
        <f t="shared" si="8"/>
        <v>20.3</v>
      </c>
      <c r="AR24" s="19">
        <f t="shared" si="9"/>
        <v>1642.2</v>
      </c>
      <c r="AS24" s="19">
        <f t="shared" si="9"/>
        <v>48.1</v>
      </c>
      <c r="AT24" s="20">
        <f t="shared" si="10"/>
        <v>86.7</v>
      </c>
      <c r="AU24" s="57">
        <f t="shared" si="11"/>
        <v>6606.4</v>
      </c>
      <c r="AV24" s="67">
        <f t="shared" si="12"/>
        <v>16.763</v>
      </c>
      <c r="AW24" s="67">
        <v>16.76</v>
      </c>
      <c r="AX24" s="152"/>
      <c r="AY24" s="158">
        <f t="shared" si="13"/>
        <v>0</v>
      </c>
      <c r="BA24" s="18">
        <v>0</v>
      </c>
      <c r="BB24" s="19">
        <v>0</v>
      </c>
      <c r="BC24" s="19">
        <v>0</v>
      </c>
      <c r="BD24" s="19">
        <v>0</v>
      </c>
      <c r="BE24" s="19">
        <v>0</v>
      </c>
      <c r="BF24" s="128">
        <v>0</v>
      </c>
      <c r="BH24" s="19">
        <f t="shared" si="14"/>
        <v>2.6999999999999993</v>
      </c>
      <c r="BI24" s="19">
        <f t="shared" si="14"/>
        <v>0</v>
      </c>
    </row>
    <row r="25" spans="1:61" ht="24.75" customHeight="1">
      <c r="A25" s="15">
        <v>155</v>
      </c>
      <c r="B25" s="15">
        <v>3146</v>
      </c>
      <c r="C25" s="16">
        <v>1</v>
      </c>
      <c r="D25" s="17" t="s">
        <v>103</v>
      </c>
      <c r="E25" s="18">
        <v>12401.9</v>
      </c>
      <c r="F25" s="19">
        <v>2504.1</v>
      </c>
      <c r="G25" s="19">
        <v>22.1</v>
      </c>
      <c r="H25" s="19">
        <v>63</v>
      </c>
      <c r="I25" s="19">
        <f t="shared" si="15"/>
        <v>14906</v>
      </c>
      <c r="J25" s="19">
        <f t="shared" si="16"/>
        <v>85.1</v>
      </c>
      <c r="K25" s="19">
        <v>5096.8</v>
      </c>
      <c r="L25" s="19">
        <v>149.1</v>
      </c>
      <c r="M25" s="20">
        <v>572.7</v>
      </c>
      <c r="N25" s="57">
        <f t="shared" si="17"/>
        <v>20809.7</v>
      </c>
      <c r="O25" s="67">
        <v>51.92</v>
      </c>
      <c r="Q25" s="137">
        <f t="shared" si="0"/>
        <v>23.925</v>
      </c>
      <c r="S25" s="18"/>
      <c r="T25" s="19"/>
      <c r="U25" s="19">
        <f t="shared" si="19"/>
        <v>0</v>
      </c>
      <c r="V25" s="19"/>
      <c r="W25" s="19">
        <f t="shared" si="1"/>
        <v>0</v>
      </c>
      <c r="X25" s="19"/>
      <c r="Y25" s="106"/>
      <c r="Z25" s="97"/>
      <c r="AA25" s="97"/>
      <c r="AB25" s="112"/>
      <c r="AC25" s="19">
        <f t="shared" si="4"/>
        <v>0</v>
      </c>
      <c r="AD25" s="19">
        <f t="shared" si="5"/>
        <v>0</v>
      </c>
      <c r="AE25" s="19">
        <v>121</v>
      </c>
      <c r="AF25" s="19"/>
      <c r="AG25" s="20">
        <f t="shared" si="20"/>
        <v>0</v>
      </c>
      <c r="AK25" s="53">
        <f t="shared" si="18"/>
        <v>14991.1</v>
      </c>
      <c r="AL25" s="18">
        <f t="shared" si="6"/>
        <v>12401.9</v>
      </c>
      <c r="AM25" s="19">
        <f t="shared" si="6"/>
        <v>2504.1</v>
      </c>
      <c r="AN25" s="19">
        <f t="shared" si="3"/>
        <v>22.1</v>
      </c>
      <c r="AO25" s="19">
        <f t="shared" si="3"/>
        <v>63</v>
      </c>
      <c r="AP25" s="19">
        <f t="shared" si="7"/>
        <v>14906</v>
      </c>
      <c r="AQ25" s="19">
        <f t="shared" si="8"/>
        <v>85.1</v>
      </c>
      <c r="AR25" s="19">
        <f t="shared" si="9"/>
        <v>5096.8</v>
      </c>
      <c r="AS25" s="19">
        <f t="shared" si="9"/>
        <v>149.1</v>
      </c>
      <c r="AT25" s="20">
        <f t="shared" si="10"/>
        <v>693.7</v>
      </c>
      <c r="AU25" s="57">
        <f t="shared" si="11"/>
        <v>20930.7</v>
      </c>
      <c r="AV25" s="67">
        <f t="shared" si="12"/>
        <v>51.92</v>
      </c>
      <c r="AW25" s="67">
        <v>51.92</v>
      </c>
      <c r="AX25" s="152"/>
      <c r="AY25" s="158">
        <f t="shared" si="13"/>
        <v>121</v>
      </c>
      <c r="BA25" s="18">
        <v>0</v>
      </c>
      <c r="BB25" s="19">
        <v>0</v>
      </c>
      <c r="BC25" s="19">
        <v>0</v>
      </c>
      <c r="BD25" s="19">
        <v>0</v>
      </c>
      <c r="BE25" s="19">
        <v>0</v>
      </c>
      <c r="BF25" s="128">
        <v>0</v>
      </c>
      <c r="BH25" s="19">
        <f t="shared" si="14"/>
        <v>0</v>
      </c>
      <c r="BI25" s="19">
        <f t="shared" si="14"/>
        <v>0</v>
      </c>
    </row>
    <row r="26" spans="1:62" ht="24.75" customHeight="1">
      <c r="A26" s="15">
        <v>22</v>
      </c>
      <c r="B26" s="15">
        <v>4322</v>
      </c>
      <c r="C26" s="16">
        <v>1</v>
      </c>
      <c r="D26" s="17" t="s">
        <v>25</v>
      </c>
      <c r="E26" s="18">
        <v>5169.8</v>
      </c>
      <c r="F26" s="19">
        <v>2432.5</v>
      </c>
      <c r="G26" s="19">
        <v>53.6</v>
      </c>
      <c r="H26" s="19">
        <v>150</v>
      </c>
      <c r="I26" s="19">
        <f t="shared" si="15"/>
        <v>7602.3</v>
      </c>
      <c r="J26" s="19">
        <f t="shared" si="16"/>
        <v>203.6</v>
      </c>
      <c r="K26" s="19">
        <v>2654</v>
      </c>
      <c r="L26" s="19">
        <v>76.1</v>
      </c>
      <c r="M26" s="20">
        <v>81.7</v>
      </c>
      <c r="N26" s="57">
        <f t="shared" si="17"/>
        <v>10617.700000000003</v>
      </c>
      <c r="O26" s="67">
        <v>32</v>
      </c>
      <c r="Q26" s="137">
        <f t="shared" si="0"/>
        <v>19.798</v>
      </c>
      <c r="S26" s="18">
        <v>-50</v>
      </c>
      <c r="T26" s="81">
        <f>50+50</f>
        <v>100</v>
      </c>
      <c r="U26" s="19">
        <f t="shared" si="19"/>
        <v>0</v>
      </c>
      <c r="V26" s="19"/>
      <c r="W26" s="123">
        <f>IF(AA26&lt;0,AA26,ROUND(AA26*$U$111,1))-50</f>
        <v>-50</v>
      </c>
      <c r="X26" s="79"/>
      <c r="Y26" s="106"/>
      <c r="Z26" s="97"/>
      <c r="AA26" s="99"/>
      <c r="AB26" s="112"/>
      <c r="AC26" s="19">
        <f t="shared" si="4"/>
        <v>0</v>
      </c>
      <c r="AD26" s="19">
        <f t="shared" si="5"/>
        <v>0.5</v>
      </c>
      <c r="AE26" s="19"/>
      <c r="AF26" s="19"/>
      <c r="AG26" s="20">
        <f t="shared" si="20"/>
        <v>0.21</v>
      </c>
      <c r="AK26" s="53">
        <f t="shared" si="18"/>
        <v>7805.900000000001</v>
      </c>
      <c r="AL26" s="18">
        <f t="shared" si="6"/>
        <v>5119.8</v>
      </c>
      <c r="AM26" s="19">
        <f t="shared" si="6"/>
        <v>2532.5</v>
      </c>
      <c r="AN26" s="81">
        <f t="shared" si="3"/>
        <v>3.6</v>
      </c>
      <c r="AO26" s="19">
        <f t="shared" si="3"/>
        <v>150</v>
      </c>
      <c r="AP26" s="19">
        <f t="shared" si="7"/>
        <v>7652.3</v>
      </c>
      <c r="AQ26" s="19">
        <f t="shared" si="8"/>
        <v>153.6</v>
      </c>
      <c r="AR26" s="19">
        <f t="shared" si="9"/>
        <v>2654</v>
      </c>
      <c r="AS26" s="19">
        <f t="shared" si="9"/>
        <v>76.6</v>
      </c>
      <c r="AT26" s="20">
        <f t="shared" si="10"/>
        <v>81.7</v>
      </c>
      <c r="AU26" s="57">
        <f t="shared" si="11"/>
        <v>10618.200000000003</v>
      </c>
      <c r="AV26" s="67">
        <f t="shared" si="12"/>
        <v>32.21</v>
      </c>
      <c r="AW26" s="67">
        <v>32.21</v>
      </c>
      <c r="AX26" s="152"/>
      <c r="AY26" s="158">
        <f t="shared" si="13"/>
        <v>0.5</v>
      </c>
      <c r="BA26" s="18">
        <v>0</v>
      </c>
      <c r="BB26" s="19">
        <v>0</v>
      </c>
      <c r="BC26" s="19">
        <v>0</v>
      </c>
      <c r="BD26" s="19">
        <v>0</v>
      </c>
      <c r="BE26" s="19">
        <v>0</v>
      </c>
      <c r="BF26" s="128">
        <v>0</v>
      </c>
      <c r="BH26" s="149">
        <f t="shared" si="14"/>
        <v>50</v>
      </c>
      <c r="BI26" s="19">
        <f t="shared" si="14"/>
        <v>0</v>
      </c>
      <c r="BJ26" s="150" t="s">
        <v>145</v>
      </c>
    </row>
    <row r="27" spans="1:61" ht="24.75" customHeight="1">
      <c r="A27" s="15">
        <v>32</v>
      </c>
      <c r="B27" s="15">
        <v>3147</v>
      </c>
      <c r="C27" s="16">
        <v>1</v>
      </c>
      <c r="D27" s="17" t="s">
        <v>26</v>
      </c>
      <c r="E27" s="18">
        <v>8586</v>
      </c>
      <c r="F27" s="19">
        <v>4855.6</v>
      </c>
      <c r="G27" s="19">
        <v>67.1</v>
      </c>
      <c r="H27" s="19">
        <v>150</v>
      </c>
      <c r="I27" s="19">
        <f t="shared" si="15"/>
        <v>13441.6</v>
      </c>
      <c r="J27" s="19">
        <f t="shared" si="16"/>
        <v>217.1</v>
      </c>
      <c r="K27" s="19">
        <v>4643.9</v>
      </c>
      <c r="L27" s="19">
        <v>134.4</v>
      </c>
      <c r="M27" s="20">
        <v>192.9</v>
      </c>
      <c r="N27" s="57">
        <f t="shared" si="17"/>
        <v>18629.9</v>
      </c>
      <c r="O27" s="67">
        <v>64.58</v>
      </c>
      <c r="Q27" s="137">
        <f t="shared" si="0"/>
        <v>17.345</v>
      </c>
      <c r="S27" s="18">
        <v>-710</v>
      </c>
      <c r="T27" s="19">
        <v>940</v>
      </c>
      <c r="U27" s="19">
        <f t="shared" si="19"/>
        <v>-118.2</v>
      </c>
      <c r="V27" s="19"/>
      <c r="W27" s="19">
        <f aca="true" t="shared" si="21" ref="W27:W90">IF(AA27&lt;0,AA27,ROUND(AA27*$U$111,1))</f>
        <v>118.2</v>
      </c>
      <c r="X27" s="19"/>
      <c r="Y27" s="106">
        <v>-183</v>
      </c>
      <c r="Z27" s="97">
        <v>-60</v>
      </c>
      <c r="AA27" s="97">
        <v>183</v>
      </c>
      <c r="AB27" s="112">
        <v>60</v>
      </c>
      <c r="AC27" s="19">
        <f t="shared" si="4"/>
        <v>78.2</v>
      </c>
      <c r="AD27" s="19">
        <f t="shared" si="5"/>
        <v>1.1</v>
      </c>
      <c r="AE27" s="19"/>
      <c r="AF27" s="19"/>
      <c r="AG27" s="20">
        <f t="shared" si="20"/>
        <v>0.537</v>
      </c>
      <c r="AK27" s="53">
        <f t="shared" si="18"/>
        <v>13888.7</v>
      </c>
      <c r="AL27" s="18">
        <f t="shared" si="6"/>
        <v>7757.8</v>
      </c>
      <c r="AM27" s="19">
        <f t="shared" si="6"/>
        <v>5795.6</v>
      </c>
      <c r="AN27" s="19">
        <f t="shared" si="3"/>
        <v>185.3</v>
      </c>
      <c r="AO27" s="19">
        <f t="shared" si="3"/>
        <v>150</v>
      </c>
      <c r="AP27" s="19">
        <f t="shared" si="7"/>
        <v>13553.400000000001</v>
      </c>
      <c r="AQ27" s="19">
        <f t="shared" si="8"/>
        <v>335.3</v>
      </c>
      <c r="AR27" s="19">
        <f t="shared" si="9"/>
        <v>4722.099999999999</v>
      </c>
      <c r="AS27" s="19">
        <f t="shared" si="9"/>
        <v>135.5</v>
      </c>
      <c r="AT27" s="20">
        <f t="shared" si="10"/>
        <v>192.9</v>
      </c>
      <c r="AU27" s="57">
        <f t="shared" si="11"/>
        <v>18939.2</v>
      </c>
      <c r="AV27" s="67">
        <f t="shared" si="12"/>
        <v>65.117</v>
      </c>
      <c r="AW27" s="67">
        <v>65.12</v>
      </c>
      <c r="AX27" s="152"/>
      <c r="AY27" s="158">
        <f t="shared" si="13"/>
        <v>309.2999999999993</v>
      </c>
      <c r="BA27" s="18">
        <v>0</v>
      </c>
      <c r="BB27" s="19">
        <v>0</v>
      </c>
      <c r="BC27" s="19">
        <v>0</v>
      </c>
      <c r="BD27" s="19">
        <v>0</v>
      </c>
      <c r="BE27" s="19">
        <v>0</v>
      </c>
      <c r="BF27" s="128">
        <v>0</v>
      </c>
      <c r="BH27" s="19">
        <f t="shared" si="14"/>
        <v>64.8</v>
      </c>
      <c r="BI27" s="19">
        <f t="shared" si="14"/>
        <v>60</v>
      </c>
    </row>
    <row r="28" spans="1:61" ht="24.75" customHeight="1">
      <c r="A28" s="15">
        <v>35</v>
      </c>
      <c r="B28" s="15">
        <v>3142</v>
      </c>
      <c r="C28" s="16">
        <v>1</v>
      </c>
      <c r="D28" s="17" t="s">
        <v>27</v>
      </c>
      <c r="E28" s="18">
        <v>0</v>
      </c>
      <c r="F28" s="19">
        <v>4014</v>
      </c>
      <c r="G28" s="19">
        <v>0</v>
      </c>
      <c r="H28" s="19">
        <v>110</v>
      </c>
      <c r="I28" s="19">
        <f t="shared" si="15"/>
        <v>4014</v>
      </c>
      <c r="J28" s="19">
        <f t="shared" si="16"/>
        <v>110</v>
      </c>
      <c r="K28" s="19">
        <v>1402.3</v>
      </c>
      <c r="L28" s="19">
        <v>40.2</v>
      </c>
      <c r="M28" s="20">
        <v>74</v>
      </c>
      <c r="N28" s="57">
        <f t="shared" si="17"/>
        <v>5640.5</v>
      </c>
      <c r="O28" s="67">
        <v>23.7</v>
      </c>
      <c r="Q28" s="137">
        <f t="shared" si="0"/>
        <v>14.114</v>
      </c>
      <c r="S28" s="18"/>
      <c r="T28" s="19"/>
      <c r="U28" s="19">
        <f t="shared" si="19"/>
        <v>0</v>
      </c>
      <c r="V28" s="19"/>
      <c r="W28" s="19">
        <f t="shared" si="21"/>
        <v>0</v>
      </c>
      <c r="X28" s="19"/>
      <c r="Y28" s="106"/>
      <c r="Z28" s="97"/>
      <c r="AA28" s="97"/>
      <c r="AB28" s="112"/>
      <c r="AC28" s="19">
        <f t="shared" si="4"/>
        <v>0</v>
      </c>
      <c r="AD28" s="19">
        <f t="shared" si="5"/>
        <v>0</v>
      </c>
      <c r="AE28" s="19"/>
      <c r="AF28" s="19"/>
      <c r="AG28" s="20">
        <f t="shared" si="20"/>
        <v>0</v>
      </c>
      <c r="AK28" s="53">
        <f t="shared" si="18"/>
        <v>4124</v>
      </c>
      <c r="AL28" s="18">
        <f t="shared" si="6"/>
        <v>0</v>
      </c>
      <c r="AM28" s="19">
        <f t="shared" si="6"/>
        <v>4014</v>
      </c>
      <c r="AN28" s="19">
        <f t="shared" si="3"/>
        <v>0</v>
      </c>
      <c r="AO28" s="19">
        <f t="shared" si="3"/>
        <v>110</v>
      </c>
      <c r="AP28" s="19">
        <f t="shared" si="7"/>
        <v>4014</v>
      </c>
      <c r="AQ28" s="19">
        <f t="shared" si="8"/>
        <v>110</v>
      </c>
      <c r="AR28" s="19">
        <f t="shared" si="9"/>
        <v>1402.3</v>
      </c>
      <c r="AS28" s="19">
        <f t="shared" si="9"/>
        <v>40.2</v>
      </c>
      <c r="AT28" s="20">
        <f t="shared" si="10"/>
        <v>74</v>
      </c>
      <c r="AU28" s="57">
        <f t="shared" si="11"/>
        <v>5640.5</v>
      </c>
      <c r="AV28" s="67">
        <f t="shared" si="12"/>
        <v>23.7</v>
      </c>
      <c r="AW28" s="67">
        <v>23.7</v>
      </c>
      <c r="AX28" s="152"/>
      <c r="AY28" s="158">
        <f t="shared" si="13"/>
        <v>0</v>
      </c>
      <c r="BA28" s="18">
        <v>0</v>
      </c>
      <c r="BB28" s="19">
        <v>0</v>
      </c>
      <c r="BC28" s="19">
        <v>0</v>
      </c>
      <c r="BD28" s="19">
        <v>0</v>
      </c>
      <c r="BE28" s="19">
        <v>0</v>
      </c>
      <c r="BF28" s="128">
        <v>0</v>
      </c>
      <c r="BH28" s="19">
        <f t="shared" si="14"/>
        <v>0</v>
      </c>
      <c r="BI28" s="19">
        <f t="shared" si="14"/>
        <v>0</v>
      </c>
    </row>
    <row r="29" spans="1:61" ht="24.75" customHeight="1">
      <c r="A29" s="15">
        <v>90</v>
      </c>
      <c r="B29" s="15">
        <v>3121</v>
      </c>
      <c r="C29" s="16">
        <v>2</v>
      </c>
      <c r="D29" s="17" t="s">
        <v>28</v>
      </c>
      <c r="E29" s="18">
        <v>10204</v>
      </c>
      <c r="F29" s="19">
        <v>1196.6</v>
      </c>
      <c r="G29" s="19">
        <v>60.3</v>
      </c>
      <c r="H29" s="19">
        <v>15</v>
      </c>
      <c r="I29" s="19">
        <f t="shared" si="15"/>
        <v>11400.6</v>
      </c>
      <c r="J29" s="19">
        <f t="shared" si="16"/>
        <v>75.3</v>
      </c>
      <c r="K29" s="19">
        <v>3901.9</v>
      </c>
      <c r="L29" s="19">
        <v>113.9</v>
      </c>
      <c r="M29" s="20">
        <v>199</v>
      </c>
      <c r="N29" s="57">
        <f t="shared" si="17"/>
        <v>15690.699999999999</v>
      </c>
      <c r="O29" s="67">
        <v>39.39</v>
      </c>
      <c r="Q29" s="137">
        <f t="shared" si="0"/>
        <v>24.119</v>
      </c>
      <c r="S29" s="18"/>
      <c r="T29" s="19"/>
      <c r="U29" s="19">
        <f t="shared" si="19"/>
        <v>-19.2</v>
      </c>
      <c r="V29" s="19"/>
      <c r="W29" s="19">
        <f t="shared" si="21"/>
        <v>19.2</v>
      </c>
      <c r="X29" s="19"/>
      <c r="Y29" s="106">
        <v>-29.7</v>
      </c>
      <c r="Z29" s="97"/>
      <c r="AA29" s="97">
        <v>29.7</v>
      </c>
      <c r="AB29" s="112"/>
      <c r="AC29" s="19">
        <f t="shared" si="4"/>
        <v>0</v>
      </c>
      <c r="AD29" s="19">
        <f t="shared" si="5"/>
        <v>-0.2</v>
      </c>
      <c r="AE29" s="19"/>
      <c r="AF29" s="19"/>
      <c r="AG29" s="20">
        <f t="shared" si="20"/>
        <v>-0.066</v>
      </c>
      <c r="AK29" s="53">
        <f t="shared" si="18"/>
        <v>11475.9</v>
      </c>
      <c r="AL29" s="18">
        <f t="shared" si="6"/>
        <v>10184.8</v>
      </c>
      <c r="AM29" s="19">
        <f t="shared" si="6"/>
        <v>1196.6</v>
      </c>
      <c r="AN29" s="19">
        <f t="shared" si="3"/>
        <v>79.5</v>
      </c>
      <c r="AO29" s="19">
        <f t="shared" si="3"/>
        <v>15</v>
      </c>
      <c r="AP29" s="19">
        <f t="shared" si="7"/>
        <v>11381.4</v>
      </c>
      <c r="AQ29" s="19">
        <f t="shared" si="8"/>
        <v>94.5</v>
      </c>
      <c r="AR29" s="19">
        <f t="shared" si="9"/>
        <v>3901.9</v>
      </c>
      <c r="AS29" s="19">
        <f t="shared" si="9"/>
        <v>113.7</v>
      </c>
      <c r="AT29" s="20">
        <f t="shared" si="10"/>
        <v>199</v>
      </c>
      <c r="AU29" s="57">
        <f t="shared" si="11"/>
        <v>15690.5</v>
      </c>
      <c r="AV29" s="67">
        <f t="shared" si="12"/>
        <v>39.324</v>
      </c>
      <c r="AW29" s="67">
        <v>39.32</v>
      </c>
      <c r="AX29" s="152"/>
      <c r="AY29" s="158">
        <f t="shared" si="13"/>
        <v>-0.1999999999989086</v>
      </c>
      <c r="BA29" s="18">
        <v>0</v>
      </c>
      <c r="BB29" s="19">
        <v>0</v>
      </c>
      <c r="BC29" s="19">
        <v>0</v>
      </c>
      <c r="BD29" s="19">
        <v>0</v>
      </c>
      <c r="BE29" s="19">
        <v>0</v>
      </c>
      <c r="BF29" s="128">
        <v>0</v>
      </c>
      <c r="BH29" s="19">
        <f t="shared" si="14"/>
        <v>10.5</v>
      </c>
      <c r="BI29" s="19">
        <f t="shared" si="14"/>
        <v>0</v>
      </c>
    </row>
    <row r="30" spans="1:61" ht="24.75" customHeight="1">
      <c r="A30" s="15">
        <v>91</v>
      </c>
      <c r="B30" s="15">
        <v>3121</v>
      </c>
      <c r="C30" s="16">
        <v>2</v>
      </c>
      <c r="D30" s="17" t="s">
        <v>29</v>
      </c>
      <c r="E30" s="18">
        <v>10107.6</v>
      </c>
      <c r="F30" s="19">
        <v>1402.4</v>
      </c>
      <c r="G30" s="19">
        <v>27.5</v>
      </c>
      <c r="H30" s="19">
        <v>0</v>
      </c>
      <c r="I30" s="19">
        <f t="shared" si="15"/>
        <v>11510</v>
      </c>
      <c r="J30" s="19">
        <f t="shared" si="16"/>
        <v>27.5</v>
      </c>
      <c r="K30" s="19">
        <v>3922.8</v>
      </c>
      <c r="L30" s="19">
        <v>115.1</v>
      </c>
      <c r="M30" s="20">
        <v>203.5</v>
      </c>
      <c r="N30" s="57">
        <f t="shared" si="17"/>
        <v>15778.9</v>
      </c>
      <c r="O30" s="67">
        <v>38.67</v>
      </c>
      <c r="Q30" s="137">
        <f t="shared" si="0"/>
        <v>24.804</v>
      </c>
      <c r="S30" s="18"/>
      <c r="T30" s="19"/>
      <c r="U30" s="19">
        <f t="shared" si="19"/>
        <v>-8.7</v>
      </c>
      <c r="V30" s="19"/>
      <c r="W30" s="19">
        <f t="shared" si="21"/>
        <v>8.7</v>
      </c>
      <c r="X30" s="19"/>
      <c r="Y30" s="106">
        <v>-13.5</v>
      </c>
      <c r="Z30" s="97"/>
      <c r="AA30" s="97">
        <v>13.5</v>
      </c>
      <c r="AB30" s="112"/>
      <c r="AC30" s="19">
        <f t="shared" si="4"/>
        <v>0</v>
      </c>
      <c r="AD30" s="19">
        <f t="shared" si="5"/>
        <v>-0.1</v>
      </c>
      <c r="AE30" s="19"/>
      <c r="AF30" s="19"/>
      <c r="AG30" s="20">
        <f t="shared" si="20"/>
        <v>-0.029</v>
      </c>
      <c r="AK30" s="53">
        <f t="shared" si="18"/>
        <v>11537.5</v>
      </c>
      <c r="AL30" s="18">
        <f t="shared" si="6"/>
        <v>10098.9</v>
      </c>
      <c r="AM30" s="19">
        <f t="shared" si="6"/>
        <v>1402.4</v>
      </c>
      <c r="AN30" s="19">
        <f t="shared" si="3"/>
        <v>36.2</v>
      </c>
      <c r="AO30" s="19">
        <f t="shared" si="3"/>
        <v>0</v>
      </c>
      <c r="AP30" s="19">
        <f t="shared" si="7"/>
        <v>11501.3</v>
      </c>
      <c r="AQ30" s="19">
        <f t="shared" si="8"/>
        <v>36.2</v>
      </c>
      <c r="AR30" s="19">
        <f t="shared" si="9"/>
        <v>3922.8</v>
      </c>
      <c r="AS30" s="19">
        <f t="shared" si="9"/>
        <v>115</v>
      </c>
      <c r="AT30" s="20">
        <f t="shared" si="10"/>
        <v>203.5</v>
      </c>
      <c r="AU30" s="57">
        <f t="shared" si="11"/>
        <v>15778.8</v>
      </c>
      <c r="AV30" s="67">
        <f t="shared" si="12"/>
        <v>38.641</v>
      </c>
      <c r="AW30" s="67">
        <v>38.64</v>
      </c>
      <c r="AX30" s="152"/>
      <c r="AY30" s="158">
        <f t="shared" si="13"/>
        <v>-0.1000000000003638</v>
      </c>
      <c r="BA30" s="18">
        <v>0</v>
      </c>
      <c r="BB30" s="19">
        <v>0</v>
      </c>
      <c r="BC30" s="19">
        <v>0</v>
      </c>
      <c r="BD30" s="19">
        <v>0</v>
      </c>
      <c r="BE30" s="19">
        <v>0</v>
      </c>
      <c r="BF30" s="128">
        <v>0</v>
      </c>
      <c r="BH30" s="19">
        <f t="shared" si="14"/>
        <v>4.800000000000001</v>
      </c>
      <c r="BI30" s="19">
        <f t="shared" si="14"/>
        <v>0</v>
      </c>
    </row>
    <row r="31" spans="1:61" ht="24.75" customHeight="1">
      <c r="A31" s="15">
        <v>92</v>
      </c>
      <c r="B31" s="15">
        <v>3121</v>
      </c>
      <c r="C31" s="16">
        <v>2</v>
      </c>
      <c r="D31" s="17" t="s">
        <v>30</v>
      </c>
      <c r="E31" s="18">
        <v>12602.9</v>
      </c>
      <c r="F31" s="19">
        <v>3385.6</v>
      </c>
      <c r="G31" s="19">
        <v>99.1</v>
      </c>
      <c r="H31" s="19">
        <v>2</v>
      </c>
      <c r="I31" s="19">
        <f t="shared" si="15"/>
        <v>15988.5</v>
      </c>
      <c r="J31" s="19">
        <f t="shared" si="16"/>
        <v>101.1</v>
      </c>
      <c r="K31" s="19">
        <v>5470.7</v>
      </c>
      <c r="L31" s="19">
        <v>159.7</v>
      </c>
      <c r="M31" s="20">
        <v>270.5</v>
      </c>
      <c r="N31" s="57">
        <f t="shared" si="17"/>
        <v>21990.5</v>
      </c>
      <c r="O31" s="67">
        <v>58.09</v>
      </c>
      <c r="Q31" s="137">
        <f t="shared" si="0"/>
        <v>22.936</v>
      </c>
      <c r="S31" s="18"/>
      <c r="T31" s="19"/>
      <c r="U31" s="19">
        <f t="shared" si="19"/>
        <v>-31.6</v>
      </c>
      <c r="V31" s="19"/>
      <c r="W31" s="19">
        <f t="shared" si="21"/>
        <v>31.6</v>
      </c>
      <c r="X31" s="19"/>
      <c r="Y31" s="106">
        <v>-48.9</v>
      </c>
      <c r="Z31" s="97"/>
      <c r="AA31" s="97">
        <v>48.9</v>
      </c>
      <c r="AB31" s="112"/>
      <c r="AC31" s="19">
        <f t="shared" si="4"/>
        <v>0</v>
      </c>
      <c r="AD31" s="19">
        <f t="shared" si="5"/>
        <v>-0.3</v>
      </c>
      <c r="AE31" s="19"/>
      <c r="AF31" s="19"/>
      <c r="AG31" s="20">
        <f t="shared" si="20"/>
        <v>-0.115</v>
      </c>
      <c r="AK31" s="53">
        <f t="shared" si="18"/>
        <v>16089.6</v>
      </c>
      <c r="AL31" s="18">
        <f t="shared" si="6"/>
        <v>12571.3</v>
      </c>
      <c r="AM31" s="19">
        <f t="shared" si="6"/>
        <v>3385.6</v>
      </c>
      <c r="AN31" s="19">
        <f t="shared" si="3"/>
        <v>130.7</v>
      </c>
      <c r="AO31" s="19">
        <f t="shared" si="3"/>
        <v>2</v>
      </c>
      <c r="AP31" s="19">
        <f t="shared" si="7"/>
        <v>15956.9</v>
      </c>
      <c r="AQ31" s="19">
        <f t="shared" si="8"/>
        <v>132.7</v>
      </c>
      <c r="AR31" s="19">
        <f t="shared" si="9"/>
        <v>5470.7</v>
      </c>
      <c r="AS31" s="19">
        <f t="shared" si="9"/>
        <v>159.39999999999998</v>
      </c>
      <c r="AT31" s="20">
        <f t="shared" si="10"/>
        <v>270.5</v>
      </c>
      <c r="AU31" s="57">
        <f t="shared" si="11"/>
        <v>21990.2</v>
      </c>
      <c r="AV31" s="67">
        <f t="shared" si="12"/>
        <v>57.975</v>
      </c>
      <c r="AW31" s="67">
        <v>57.98</v>
      </c>
      <c r="AX31" s="152"/>
      <c r="AY31" s="158">
        <f t="shared" si="13"/>
        <v>-0.2999999999992724</v>
      </c>
      <c r="BA31" s="18">
        <v>0</v>
      </c>
      <c r="BB31" s="19">
        <v>0</v>
      </c>
      <c r="BC31" s="19">
        <v>0</v>
      </c>
      <c r="BD31" s="19">
        <v>0</v>
      </c>
      <c r="BE31" s="19">
        <v>0</v>
      </c>
      <c r="BF31" s="128">
        <v>0</v>
      </c>
      <c r="BH31" s="19">
        <f t="shared" si="14"/>
        <v>17.299999999999997</v>
      </c>
      <c r="BI31" s="19">
        <f t="shared" si="14"/>
        <v>0</v>
      </c>
    </row>
    <row r="32" spans="1:61" ht="24.75" customHeight="1">
      <c r="A32" s="15">
        <v>93</v>
      </c>
      <c r="B32" s="15">
        <v>3122</v>
      </c>
      <c r="C32" s="16">
        <v>2</v>
      </c>
      <c r="D32" s="21" t="s">
        <v>31</v>
      </c>
      <c r="E32" s="18">
        <v>7395.4</v>
      </c>
      <c r="F32" s="19">
        <v>1024</v>
      </c>
      <c r="G32" s="19">
        <v>10.7</v>
      </c>
      <c r="H32" s="19">
        <v>30</v>
      </c>
      <c r="I32" s="19">
        <f t="shared" si="15"/>
        <v>8419.4</v>
      </c>
      <c r="J32" s="19">
        <f t="shared" si="16"/>
        <v>40.7</v>
      </c>
      <c r="K32" s="19">
        <v>2876.5</v>
      </c>
      <c r="L32" s="19">
        <v>84.1</v>
      </c>
      <c r="M32" s="20">
        <v>141</v>
      </c>
      <c r="N32" s="57">
        <f t="shared" si="17"/>
        <v>11561.7</v>
      </c>
      <c r="O32" s="67">
        <v>27.22</v>
      </c>
      <c r="Q32" s="137">
        <f t="shared" si="0"/>
        <v>25.776</v>
      </c>
      <c r="S32" s="18">
        <v>40</v>
      </c>
      <c r="T32" s="19"/>
      <c r="U32" s="19">
        <f t="shared" si="19"/>
        <v>-3.4</v>
      </c>
      <c r="V32" s="19"/>
      <c r="W32" s="19">
        <f t="shared" si="21"/>
        <v>3.4</v>
      </c>
      <c r="X32" s="19"/>
      <c r="Y32" s="106">
        <v>-5.3</v>
      </c>
      <c r="Z32" s="97"/>
      <c r="AA32" s="97">
        <v>5.3</v>
      </c>
      <c r="AB32" s="112"/>
      <c r="AC32" s="19">
        <f t="shared" si="4"/>
        <v>13.6</v>
      </c>
      <c r="AD32" s="19">
        <f t="shared" si="5"/>
        <v>0.4</v>
      </c>
      <c r="AE32" s="19"/>
      <c r="AF32" s="19"/>
      <c r="AG32" s="20">
        <f t="shared" si="20"/>
        <v>0.118</v>
      </c>
      <c r="AK32" s="53">
        <f t="shared" si="18"/>
        <v>8500.1</v>
      </c>
      <c r="AL32" s="18">
        <f t="shared" si="6"/>
        <v>7432</v>
      </c>
      <c r="AM32" s="19">
        <f t="shared" si="6"/>
        <v>1024</v>
      </c>
      <c r="AN32" s="19">
        <f t="shared" si="3"/>
        <v>14.1</v>
      </c>
      <c r="AO32" s="19">
        <f t="shared" si="3"/>
        <v>30</v>
      </c>
      <c r="AP32" s="19">
        <f t="shared" si="7"/>
        <v>8456</v>
      </c>
      <c r="AQ32" s="19">
        <f t="shared" si="8"/>
        <v>44.1</v>
      </c>
      <c r="AR32" s="19">
        <f t="shared" si="9"/>
        <v>2890.1</v>
      </c>
      <c r="AS32" s="19">
        <f t="shared" si="9"/>
        <v>84.5</v>
      </c>
      <c r="AT32" s="20">
        <f t="shared" si="10"/>
        <v>141</v>
      </c>
      <c r="AU32" s="57">
        <f t="shared" si="11"/>
        <v>11615.7</v>
      </c>
      <c r="AV32" s="67">
        <f t="shared" si="12"/>
        <v>27.337999999999997</v>
      </c>
      <c r="AW32" s="67">
        <v>27.34</v>
      </c>
      <c r="AX32" s="152"/>
      <c r="AY32" s="158">
        <f t="shared" si="13"/>
        <v>54</v>
      </c>
      <c r="BA32" s="18">
        <v>0</v>
      </c>
      <c r="BB32" s="19">
        <v>0</v>
      </c>
      <c r="BC32" s="19">
        <v>0</v>
      </c>
      <c r="BD32" s="19">
        <v>0</v>
      </c>
      <c r="BE32" s="19">
        <v>0</v>
      </c>
      <c r="BF32" s="128">
        <v>0</v>
      </c>
      <c r="BH32" s="19">
        <f t="shared" si="14"/>
        <v>1.9</v>
      </c>
      <c r="BI32" s="19">
        <f t="shared" si="14"/>
        <v>0</v>
      </c>
    </row>
    <row r="33" spans="1:61" ht="24.75" customHeight="1">
      <c r="A33" s="15">
        <v>98</v>
      </c>
      <c r="B33" s="15">
        <v>3123</v>
      </c>
      <c r="C33" s="16">
        <v>2</v>
      </c>
      <c r="D33" s="22" t="s">
        <v>32</v>
      </c>
      <c r="E33" s="18">
        <v>8705.4</v>
      </c>
      <c r="F33" s="19">
        <v>2461.7</v>
      </c>
      <c r="G33" s="19">
        <v>0</v>
      </c>
      <c r="H33" s="19">
        <v>54</v>
      </c>
      <c r="I33" s="19">
        <f t="shared" si="15"/>
        <v>11167.099999999999</v>
      </c>
      <c r="J33" s="19">
        <f t="shared" si="16"/>
        <v>54</v>
      </c>
      <c r="K33" s="19">
        <v>3815.4</v>
      </c>
      <c r="L33" s="19">
        <v>111.7</v>
      </c>
      <c r="M33" s="20">
        <v>171.7</v>
      </c>
      <c r="N33" s="57">
        <f t="shared" si="17"/>
        <v>15319.9</v>
      </c>
      <c r="O33" s="67">
        <v>42.24</v>
      </c>
      <c r="Q33" s="137">
        <f t="shared" si="0"/>
        <v>22.031</v>
      </c>
      <c r="S33" s="18">
        <v>-200</v>
      </c>
      <c r="T33" s="19">
        <v>200</v>
      </c>
      <c r="U33" s="19">
        <f t="shared" si="19"/>
        <v>0</v>
      </c>
      <c r="V33" s="19"/>
      <c r="W33" s="19">
        <f t="shared" si="21"/>
        <v>0</v>
      </c>
      <c r="X33" s="19"/>
      <c r="Y33" s="106">
        <v>0</v>
      </c>
      <c r="Z33" s="97"/>
      <c r="AA33" s="97">
        <v>0</v>
      </c>
      <c r="AB33" s="112"/>
      <c r="AC33" s="19">
        <f t="shared" si="4"/>
        <v>0</v>
      </c>
      <c r="AD33" s="19">
        <f t="shared" si="5"/>
        <v>0</v>
      </c>
      <c r="AE33" s="19"/>
      <c r="AF33" s="19"/>
      <c r="AG33" s="20">
        <f t="shared" si="20"/>
        <v>0</v>
      </c>
      <c r="AK33" s="53">
        <f t="shared" si="18"/>
        <v>11221.099999999999</v>
      </c>
      <c r="AL33" s="18">
        <f t="shared" si="6"/>
        <v>8505.4</v>
      </c>
      <c r="AM33" s="19">
        <f t="shared" si="6"/>
        <v>2661.7</v>
      </c>
      <c r="AN33" s="19">
        <f t="shared" si="3"/>
        <v>0</v>
      </c>
      <c r="AO33" s="19">
        <f t="shared" si="3"/>
        <v>54</v>
      </c>
      <c r="AP33" s="19">
        <f t="shared" si="7"/>
        <v>11167.099999999999</v>
      </c>
      <c r="AQ33" s="19">
        <f t="shared" si="8"/>
        <v>54</v>
      </c>
      <c r="AR33" s="19">
        <f t="shared" si="9"/>
        <v>3815.4</v>
      </c>
      <c r="AS33" s="19">
        <f t="shared" si="9"/>
        <v>111.7</v>
      </c>
      <c r="AT33" s="20">
        <f t="shared" si="10"/>
        <v>171.7</v>
      </c>
      <c r="AU33" s="57">
        <f t="shared" si="11"/>
        <v>15319.9</v>
      </c>
      <c r="AV33" s="67">
        <f t="shared" si="12"/>
        <v>42.24</v>
      </c>
      <c r="AW33" s="67">
        <v>42.24</v>
      </c>
      <c r="AX33" s="152"/>
      <c r="AY33" s="158">
        <f t="shared" si="13"/>
        <v>0</v>
      </c>
      <c r="BA33" s="18">
        <v>0</v>
      </c>
      <c r="BB33" s="19">
        <v>0</v>
      </c>
      <c r="BC33" s="19">
        <v>0</v>
      </c>
      <c r="BD33" s="19">
        <v>0</v>
      </c>
      <c r="BE33" s="19">
        <v>0</v>
      </c>
      <c r="BF33" s="128">
        <v>0</v>
      </c>
      <c r="BH33" s="19">
        <f t="shared" si="14"/>
        <v>0</v>
      </c>
      <c r="BI33" s="19">
        <f t="shared" si="14"/>
        <v>0</v>
      </c>
    </row>
    <row r="34" spans="1:61" ht="24.75" customHeight="1">
      <c r="A34" s="15">
        <v>95</v>
      </c>
      <c r="B34" s="15">
        <v>3122</v>
      </c>
      <c r="C34" s="16">
        <v>2</v>
      </c>
      <c r="D34" s="21" t="s">
        <v>33</v>
      </c>
      <c r="E34" s="18">
        <v>5720</v>
      </c>
      <c r="F34" s="19">
        <v>1979.5</v>
      </c>
      <c r="G34" s="19">
        <v>90.4</v>
      </c>
      <c r="H34" s="19">
        <v>72</v>
      </c>
      <c r="I34" s="19">
        <f t="shared" si="15"/>
        <v>7699.5</v>
      </c>
      <c r="J34" s="19">
        <f t="shared" si="16"/>
        <v>162.4</v>
      </c>
      <c r="K34" s="19">
        <v>2673.3</v>
      </c>
      <c r="L34" s="19">
        <v>76.9</v>
      </c>
      <c r="M34" s="20">
        <v>101.6</v>
      </c>
      <c r="N34" s="57">
        <f t="shared" si="17"/>
        <v>10713.7</v>
      </c>
      <c r="O34" s="67">
        <v>31.91</v>
      </c>
      <c r="Q34" s="137">
        <f t="shared" si="0"/>
        <v>20.107</v>
      </c>
      <c r="S34" s="18"/>
      <c r="T34" s="19"/>
      <c r="U34" s="19">
        <f t="shared" si="19"/>
        <v>-28.8</v>
      </c>
      <c r="V34" s="19"/>
      <c r="W34" s="19">
        <f t="shared" si="21"/>
        <v>28.8</v>
      </c>
      <c r="X34" s="19"/>
      <c r="Y34" s="106">
        <v>-44.6</v>
      </c>
      <c r="Z34" s="97"/>
      <c r="AA34" s="97">
        <v>44.6</v>
      </c>
      <c r="AB34" s="112"/>
      <c r="AC34" s="19">
        <f t="shared" si="4"/>
        <v>0</v>
      </c>
      <c r="AD34" s="19">
        <f t="shared" si="5"/>
        <v>-0.3</v>
      </c>
      <c r="AE34" s="19"/>
      <c r="AF34" s="19"/>
      <c r="AG34" s="20">
        <f t="shared" si="20"/>
        <v>-0.119</v>
      </c>
      <c r="AK34" s="53">
        <f t="shared" si="18"/>
        <v>7861.9</v>
      </c>
      <c r="AL34" s="18">
        <f t="shared" si="6"/>
        <v>5691.2</v>
      </c>
      <c r="AM34" s="19">
        <f t="shared" si="6"/>
        <v>1979.5</v>
      </c>
      <c r="AN34" s="19">
        <f t="shared" si="3"/>
        <v>119.2</v>
      </c>
      <c r="AO34" s="19">
        <f t="shared" si="3"/>
        <v>72</v>
      </c>
      <c r="AP34" s="19">
        <f t="shared" si="7"/>
        <v>7670.7</v>
      </c>
      <c r="AQ34" s="19">
        <f t="shared" si="8"/>
        <v>191.2</v>
      </c>
      <c r="AR34" s="19">
        <f t="shared" si="9"/>
        <v>2673.3</v>
      </c>
      <c r="AS34" s="19">
        <f t="shared" si="9"/>
        <v>76.60000000000001</v>
      </c>
      <c r="AT34" s="20">
        <f t="shared" si="10"/>
        <v>101.6</v>
      </c>
      <c r="AU34" s="57">
        <f t="shared" si="11"/>
        <v>10713.400000000001</v>
      </c>
      <c r="AV34" s="67">
        <f t="shared" si="12"/>
        <v>31.791</v>
      </c>
      <c r="AW34" s="67">
        <v>31.79</v>
      </c>
      <c r="AX34" s="152"/>
      <c r="AY34" s="158">
        <f t="shared" si="13"/>
        <v>-0.2999999999992724</v>
      </c>
      <c r="BA34" s="18">
        <v>0</v>
      </c>
      <c r="BB34" s="19">
        <v>0</v>
      </c>
      <c r="BC34" s="19">
        <v>0</v>
      </c>
      <c r="BD34" s="19">
        <v>0</v>
      </c>
      <c r="BE34" s="19">
        <v>0</v>
      </c>
      <c r="BF34" s="128">
        <v>0</v>
      </c>
      <c r="BH34" s="19">
        <f t="shared" si="14"/>
        <v>15.8</v>
      </c>
      <c r="BI34" s="19">
        <f t="shared" si="14"/>
        <v>0</v>
      </c>
    </row>
    <row r="35" spans="1:61" ht="24.75" customHeight="1">
      <c r="A35" s="15">
        <v>97</v>
      </c>
      <c r="B35" s="15">
        <v>3123</v>
      </c>
      <c r="C35" s="16">
        <v>2</v>
      </c>
      <c r="D35" s="21" t="s">
        <v>34</v>
      </c>
      <c r="E35" s="18">
        <v>6281.5</v>
      </c>
      <c r="F35" s="19">
        <v>2164.8</v>
      </c>
      <c r="G35" s="19">
        <v>96.4</v>
      </c>
      <c r="H35" s="19">
        <v>34</v>
      </c>
      <c r="I35" s="19">
        <f t="shared" si="15"/>
        <v>8446.3</v>
      </c>
      <c r="J35" s="19">
        <f t="shared" si="16"/>
        <v>130.4</v>
      </c>
      <c r="K35" s="19">
        <v>2916.6</v>
      </c>
      <c r="L35" s="19">
        <v>84.6</v>
      </c>
      <c r="M35" s="20">
        <v>127.7</v>
      </c>
      <c r="N35" s="57">
        <f t="shared" si="17"/>
        <v>11705.6</v>
      </c>
      <c r="O35" s="67">
        <v>38.36</v>
      </c>
      <c r="Q35" s="137">
        <f t="shared" si="0"/>
        <v>18.349</v>
      </c>
      <c r="S35" s="18"/>
      <c r="T35" s="19">
        <v>56</v>
      </c>
      <c r="U35" s="19">
        <f t="shared" si="19"/>
        <v>28.4</v>
      </c>
      <c r="V35" s="19"/>
      <c r="W35" s="19">
        <f t="shared" si="21"/>
        <v>-28.4</v>
      </c>
      <c r="X35" s="19">
        <v>76</v>
      </c>
      <c r="Y35" s="106">
        <v>28.4</v>
      </c>
      <c r="Z35" s="97"/>
      <c r="AA35" s="97">
        <v>-28.4</v>
      </c>
      <c r="AB35" s="112">
        <v>76</v>
      </c>
      <c r="AC35" s="19">
        <f t="shared" si="4"/>
        <v>44.9</v>
      </c>
      <c r="AD35" s="19">
        <f t="shared" si="5"/>
        <v>0.8</v>
      </c>
      <c r="AE35" s="19"/>
      <c r="AF35" s="19"/>
      <c r="AG35" s="20">
        <f t="shared" si="20"/>
        <v>0.383</v>
      </c>
      <c r="AK35" s="53">
        <f t="shared" si="18"/>
        <v>8708.7</v>
      </c>
      <c r="AL35" s="18">
        <f t="shared" si="6"/>
        <v>6309.9</v>
      </c>
      <c r="AM35" s="19">
        <f t="shared" si="6"/>
        <v>2220.8</v>
      </c>
      <c r="AN35" s="19">
        <f aca="true" t="shared" si="22" ref="AN35:AO66">ROUND(G35+W35,1)</f>
        <v>68</v>
      </c>
      <c r="AO35" s="82">
        <f t="shared" si="22"/>
        <v>110</v>
      </c>
      <c r="AP35" s="19">
        <f t="shared" si="7"/>
        <v>8530.7</v>
      </c>
      <c r="AQ35" s="19">
        <f t="shared" si="8"/>
        <v>178</v>
      </c>
      <c r="AR35" s="19">
        <f t="shared" si="9"/>
        <v>2961.5</v>
      </c>
      <c r="AS35" s="19">
        <f t="shared" si="9"/>
        <v>85.39999999999999</v>
      </c>
      <c r="AT35" s="20">
        <f t="shared" si="10"/>
        <v>127.7</v>
      </c>
      <c r="AU35" s="57">
        <f t="shared" si="11"/>
        <v>11883.300000000001</v>
      </c>
      <c r="AV35" s="67">
        <f t="shared" si="12"/>
        <v>38.743</v>
      </c>
      <c r="AW35" s="67">
        <v>38.74</v>
      </c>
      <c r="AX35" s="152"/>
      <c r="AY35" s="158">
        <f t="shared" si="13"/>
        <v>177.70000000000073</v>
      </c>
      <c r="BA35" s="18">
        <v>0</v>
      </c>
      <c r="BB35" s="19">
        <v>0</v>
      </c>
      <c r="BC35" s="19">
        <v>0</v>
      </c>
      <c r="BD35" s="19">
        <v>0</v>
      </c>
      <c r="BE35" s="19">
        <v>0</v>
      </c>
      <c r="BF35" s="128">
        <v>0</v>
      </c>
      <c r="BH35" s="19">
        <f t="shared" si="14"/>
        <v>0</v>
      </c>
      <c r="BI35" s="19">
        <f t="shared" si="14"/>
        <v>0</v>
      </c>
    </row>
    <row r="36" spans="1:61" ht="24.75" customHeight="1">
      <c r="A36" s="15">
        <v>99</v>
      </c>
      <c r="B36" s="15">
        <v>3123</v>
      </c>
      <c r="C36" s="16">
        <v>2</v>
      </c>
      <c r="D36" s="23" t="s">
        <v>35</v>
      </c>
      <c r="E36" s="18">
        <v>10320</v>
      </c>
      <c r="F36" s="19">
        <v>2777.5</v>
      </c>
      <c r="G36" s="19">
        <v>13.1</v>
      </c>
      <c r="H36" s="19">
        <v>0</v>
      </c>
      <c r="I36" s="19">
        <f t="shared" si="15"/>
        <v>13097.5</v>
      </c>
      <c r="J36" s="19">
        <f t="shared" si="16"/>
        <v>13.1</v>
      </c>
      <c r="K36" s="19">
        <v>4457.9</v>
      </c>
      <c r="L36" s="19">
        <v>131.1</v>
      </c>
      <c r="M36" s="20">
        <v>194.4</v>
      </c>
      <c r="N36" s="57">
        <f t="shared" si="17"/>
        <v>17894</v>
      </c>
      <c r="O36" s="67">
        <v>48.43</v>
      </c>
      <c r="Q36" s="137">
        <f t="shared" si="0"/>
        <v>22.537</v>
      </c>
      <c r="S36" s="18"/>
      <c r="T36" s="19"/>
      <c r="U36" s="19">
        <f t="shared" si="19"/>
        <v>-43.2</v>
      </c>
      <c r="V36" s="19"/>
      <c r="W36" s="19">
        <f t="shared" si="21"/>
        <v>43.2</v>
      </c>
      <c r="X36" s="19"/>
      <c r="Y36" s="106">
        <v>-66.8</v>
      </c>
      <c r="Z36" s="97"/>
      <c r="AA36" s="97">
        <v>66.8</v>
      </c>
      <c r="AB36" s="112"/>
      <c r="AC36" s="19">
        <f t="shared" si="4"/>
        <v>0</v>
      </c>
      <c r="AD36" s="19">
        <f t="shared" si="5"/>
        <v>-0.4</v>
      </c>
      <c r="AE36" s="19"/>
      <c r="AF36" s="19"/>
      <c r="AG36" s="20">
        <f t="shared" si="20"/>
        <v>-0.16</v>
      </c>
      <c r="AK36" s="53">
        <f t="shared" si="18"/>
        <v>13110.599999999999</v>
      </c>
      <c r="AL36" s="18">
        <f t="shared" si="6"/>
        <v>10276.8</v>
      </c>
      <c r="AM36" s="19">
        <f t="shared" si="6"/>
        <v>2777.5</v>
      </c>
      <c r="AN36" s="19">
        <f t="shared" si="22"/>
        <v>56.3</v>
      </c>
      <c r="AO36" s="19">
        <f t="shared" si="22"/>
        <v>0</v>
      </c>
      <c r="AP36" s="19">
        <f t="shared" si="7"/>
        <v>13054.3</v>
      </c>
      <c r="AQ36" s="19">
        <f t="shared" si="8"/>
        <v>56.3</v>
      </c>
      <c r="AR36" s="19">
        <f t="shared" si="9"/>
        <v>4457.9</v>
      </c>
      <c r="AS36" s="19">
        <f t="shared" si="9"/>
        <v>130.7</v>
      </c>
      <c r="AT36" s="20">
        <f t="shared" si="10"/>
        <v>194.4</v>
      </c>
      <c r="AU36" s="57">
        <f t="shared" si="11"/>
        <v>17893.600000000002</v>
      </c>
      <c r="AV36" s="67">
        <f t="shared" si="12"/>
        <v>48.27</v>
      </c>
      <c r="AW36" s="67">
        <v>48.27</v>
      </c>
      <c r="AX36" s="152"/>
      <c r="AY36" s="158">
        <f t="shared" si="13"/>
        <v>-0.3999999999978172</v>
      </c>
      <c r="BA36" s="18">
        <v>0</v>
      </c>
      <c r="BB36" s="19">
        <v>0</v>
      </c>
      <c r="BC36" s="19">
        <v>0</v>
      </c>
      <c r="BD36" s="19">
        <v>0</v>
      </c>
      <c r="BE36" s="19">
        <v>0</v>
      </c>
      <c r="BF36" s="128">
        <v>0</v>
      </c>
      <c r="BH36" s="19">
        <f t="shared" si="14"/>
        <v>23.599999999999994</v>
      </c>
      <c r="BI36" s="19">
        <f t="shared" si="14"/>
        <v>0</v>
      </c>
    </row>
    <row r="37" spans="1:61" ht="24.75" customHeight="1">
      <c r="A37" s="15">
        <v>150</v>
      </c>
      <c r="B37" s="15">
        <v>3123</v>
      </c>
      <c r="C37" s="16">
        <v>2</v>
      </c>
      <c r="D37" s="21" t="s">
        <v>36</v>
      </c>
      <c r="E37" s="18">
        <v>7649.5</v>
      </c>
      <c r="F37" s="19">
        <v>1795.5</v>
      </c>
      <c r="G37" s="19">
        <v>53.6</v>
      </c>
      <c r="H37" s="19">
        <v>200</v>
      </c>
      <c r="I37" s="19">
        <f t="shared" si="15"/>
        <v>9445</v>
      </c>
      <c r="J37" s="19">
        <f t="shared" si="16"/>
        <v>253.6</v>
      </c>
      <c r="K37" s="19">
        <v>3298</v>
      </c>
      <c r="L37" s="19">
        <v>94.2</v>
      </c>
      <c r="M37" s="20">
        <v>137.8</v>
      </c>
      <c r="N37" s="57">
        <f t="shared" si="17"/>
        <v>13228.6</v>
      </c>
      <c r="O37" s="67">
        <v>39.45</v>
      </c>
      <c r="Q37" s="137">
        <f t="shared" si="0"/>
        <v>19.951</v>
      </c>
      <c r="S37" s="18"/>
      <c r="T37" s="19"/>
      <c r="U37" s="19">
        <f t="shared" si="19"/>
        <v>-17.1</v>
      </c>
      <c r="V37" s="19"/>
      <c r="W37" s="19">
        <f t="shared" si="21"/>
        <v>17.1</v>
      </c>
      <c r="X37" s="19"/>
      <c r="Y37" s="106">
        <v>-26.4</v>
      </c>
      <c r="Z37" s="97"/>
      <c r="AA37" s="97">
        <v>26.4</v>
      </c>
      <c r="AB37" s="112"/>
      <c r="AC37" s="19">
        <f t="shared" si="4"/>
        <v>0</v>
      </c>
      <c r="AD37" s="19">
        <f t="shared" si="5"/>
        <v>-0.2</v>
      </c>
      <c r="AE37" s="19"/>
      <c r="AF37" s="19"/>
      <c r="AG37" s="20">
        <f t="shared" si="20"/>
        <v>-0.071</v>
      </c>
      <c r="AK37" s="53">
        <f t="shared" si="18"/>
        <v>9698.6</v>
      </c>
      <c r="AL37" s="18">
        <f t="shared" si="6"/>
        <v>7632.4</v>
      </c>
      <c r="AM37" s="19">
        <f t="shared" si="6"/>
        <v>1795.5</v>
      </c>
      <c r="AN37" s="19">
        <f t="shared" si="22"/>
        <v>70.7</v>
      </c>
      <c r="AO37" s="19">
        <f t="shared" si="22"/>
        <v>200</v>
      </c>
      <c r="AP37" s="19">
        <f t="shared" si="7"/>
        <v>9427.9</v>
      </c>
      <c r="AQ37" s="19">
        <f t="shared" si="8"/>
        <v>270.7</v>
      </c>
      <c r="AR37" s="19">
        <f t="shared" si="9"/>
        <v>3298</v>
      </c>
      <c r="AS37" s="19">
        <f t="shared" si="9"/>
        <v>94</v>
      </c>
      <c r="AT37" s="20">
        <f t="shared" si="10"/>
        <v>137.8</v>
      </c>
      <c r="AU37" s="57">
        <f t="shared" si="11"/>
        <v>13228.4</v>
      </c>
      <c r="AV37" s="67">
        <f t="shared" si="12"/>
        <v>39.379000000000005</v>
      </c>
      <c r="AW37" s="67">
        <v>39.38</v>
      </c>
      <c r="AX37" s="152"/>
      <c r="AY37" s="158">
        <f t="shared" si="13"/>
        <v>-0.2000000000007276</v>
      </c>
      <c r="BA37" s="18">
        <v>0</v>
      </c>
      <c r="BB37" s="19">
        <v>0</v>
      </c>
      <c r="BC37" s="19">
        <v>0</v>
      </c>
      <c r="BD37" s="19">
        <v>0</v>
      </c>
      <c r="BE37" s="19">
        <v>0</v>
      </c>
      <c r="BF37" s="128">
        <v>0</v>
      </c>
      <c r="BH37" s="19">
        <f t="shared" si="14"/>
        <v>9.299999999999997</v>
      </c>
      <c r="BI37" s="19">
        <f t="shared" si="14"/>
        <v>0</v>
      </c>
    </row>
    <row r="38" spans="1:61" ht="24.75" customHeight="1">
      <c r="A38" s="15">
        <v>100</v>
      </c>
      <c r="B38" s="15">
        <v>3123</v>
      </c>
      <c r="C38" s="16">
        <v>2</v>
      </c>
      <c r="D38" s="23" t="s">
        <v>37</v>
      </c>
      <c r="E38" s="18">
        <v>11793.7</v>
      </c>
      <c r="F38" s="19">
        <v>2462.9</v>
      </c>
      <c r="G38" s="19">
        <v>177.6</v>
      </c>
      <c r="H38" s="19">
        <v>215</v>
      </c>
      <c r="I38" s="19">
        <f t="shared" si="15"/>
        <v>14256.6</v>
      </c>
      <c r="J38" s="19">
        <f t="shared" si="16"/>
        <v>392.6</v>
      </c>
      <c r="K38" s="19">
        <v>4980.5</v>
      </c>
      <c r="L38" s="19">
        <v>142.5</v>
      </c>
      <c r="M38" s="20">
        <v>228.2</v>
      </c>
      <c r="N38" s="57">
        <f t="shared" si="17"/>
        <v>20000.4</v>
      </c>
      <c r="O38" s="67">
        <v>46.57</v>
      </c>
      <c r="Q38" s="137">
        <f t="shared" si="0"/>
        <v>25.511</v>
      </c>
      <c r="S38" s="18"/>
      <c r="T38" s="19"/>
      <c r="U38" s="19">
        <f t="shared" si="19"/>
        <v>-56.5</v>
      </c>
      <c r="V38" s="19"/>
      <c r="W38" s="19">
        <f t="shared" si="21"/>
        <v>56.5</v>
      </c>
      <c r="X38" s="19"/>
      <c r="Y38" s="106">
        <v>-87.4</v>
      </c>
      <c r="Z38" s="97"/>
      <c r="AA38" s="97">
        <v>87.4</v>
      </c>
      <c r="AB38" s="112"/>
      <c r="AC38" s="19">
        <f t="shared" si="4"/>
        <v>0</v>
      </c>
      <c r="AD38" s="19">
        <f t="shared" si="5"/>
        <v>-0.6</v>
      </c>
      <c r="AE38" s="19"/>
      <c r="AF38" s="19"/>
      <c r="AG38" s="20">
        <f t="shared" si="20"/>
        <v>-0.185</v>
      </c>
      <c r="AK38" s="53">
        <f t="shared" si="18"/>
        <v>14649.2</v>
      </c>
      <c r="AL38" s="18">
        <f t="shared" si="6"/>
        <v>11737.2</v>
      </c>
      <c r="AM38" s="19">
        <f t="shared" si="6"/>
        <v>2462.9</v>
      </c>
      <c r="AN38" s="19">
        <f t="shared" si="22"/>
        <v>234.1</v>
      </c>
      <c r="AO38" s="19">
        <f t="shared" si="22"/>
        <v>215</v>
      </c>
      <c r="AP38" s="19">
        <f t="shared" si="7"/>
        <v>14200.1</v>
      </c>
      <c r="AQ38" s="19">
        <f t="shared" si="8"/>
        <v>449.1</v>
      </c>
      <c r="AR38" s="19">
        <f t="shared" si="9"/>
        <v>4980.5</v>
      </c>
      <c r="AS38" s="19">
        <f t="shared" si="9"/>
        <v>141.9</v>
      </c>
      <c r="AT38" s="20">
        <f t="shared" si="10"/>
        <v>228.2</v>
      </c>
      <c r="AU38" s="57">
        <f t="shared" si="11"/>
        <v>19999.800000000003</v>
      </c>
      <c r="AV38" s="67">
        <f t="shared" si="12"/>
        <v>46.385</v>
      </c>
      <c r="AW38" s="67">
        <v>46.39</v>
      </c>
      <c r="AX38" s="152"/>
      <c r="AY38" s="158">
        <f t="shared" si="13"/>
        <v>-0.5999999999985448</v>
      </c>
      <c r="BA38" s="18">
        <v>0</v>
      </c>
      <c r="BB38" s="19">
        <v>0</v>
      </c>
      <c r="BC38" s="19">
        <v>0</v>
      </c>
      <c r="BD38" s="19">
        <v>0</v>
      </c>
      <c r="BE38" s="19">
        <v>0</v>
      </c>
      <c r="BF38" s="128">
        <v>0</v>
      </c>
      <c r="BH38" s="19">
        <f t="shared" si="14"/>
        <v>30.900000000000006</v>
      </c>
      <c r="BI38" s="19">
        <f t="shared" si="14"/>
        <v>0</v>
      </c>
    </row>
    <row r="39" spans="1:61" ht="24.75" customHeight="1">
      <c r="A39" s="15">
        <v>96</v>
      </c>
      <c r="B39" s="15">
        <v>3122</v>
      </c>
      <c r="C39" s="16">
        <v>2</v>
      </c>
      <c r="D39" s="21" t="s">
        <v>38</v>
      </c>
      <c r="E39" s="18">
        <v>9075.7</v>
      </c>
      <c r="F39" s="19">
        <v>2698.4</v>
      </c>
      <c r="G39" s="19">
        <v>103.2</v>
      </c>
      <c r="H39" s="19">
        <v>70.6</v>
      </c>
      <c r="I39" s="19">
        <f t="shared" si="15"/>
        <v>11774.1</v>
      </c>
      <c r="J39" s="19">
        <f t="shared" si="16"/>
        <v>173.8</v>
      </c>
      <c r="K39" s="19">
        <v>4062.4</v>
      </c>
      <c r="L39" s="19">
        <v>117.7</v>
      </c>
      <c r="M39" s="20">
        <v>202</v>
      </c>
      <c r="N39" s="57">
        <f t="shared" si="17"/>
        <v>16330</v>
      </c>
      <c r="O39" s="67">
        <v>43.16</v>
      </c>
      <c r="Q39" s="137">
        <f t="shared" si="0"/>
        <v>22.733</v>
      </c>
      <c r="S39" s="18"/>
      <c r="T39" s="19"/>
      <c r="U39" s="19">
        <f t="shared" si="19"/>
        <v>-32.9</v>
      </c>
      <c r="V39" s="19"/>
      <c r="W39" s="19">
        <f t="shared" si="21"/>
        <v>32.9</v>
      </c>
      <c r="X39" s="19"/>
      <c r="Y39" s="106">
        <v>-50.9</v>
      </c>
      <c r="Z39" s="97"/>
      <c r="AA39" s="97">
        <v>50.9</v>
      </c>
      <c r="AB39" s="112"/>
      <c r="AC39" s="19">
        <f t="shared" si="4"/>
        <v>0</v>
      </c>
      <c r="AD39" s="19">
        <f t="shared" si="5"/>
        <v>-0.3</v>
      </c>
      <c r="AE39" s="19"/>
      <c r="AF39" s="19"/>
      <c r="AG39" s="20">
        <f t="shared" si="20"/>
        <v>-0.121</v>
      </c>
      <c r="AK39" s="53">
        <f t="shared" si="18"/>
        <v>11947.9</v>
      </c>
      <c r="AL39" s="18">
        <f t="shared" si="6"/>
        <v>9042.8</v>
      </c>
      <c r="AM39" s="19">
        <f t="shared" si="6"/>
        <v>2698.4</v>
      </c>
      <c r="AN39" s="19">
        <f t="shared" si="22"/>
        <v>136.1</v>
      </c>
      <c r="AO39" s="19">
        <f t="shared" si="22"/>
        <v>70.6</v>
      </c>
      <c r="AP39" s="19">
        <f t="shared" si="7"/>
        <v>11741.199999999999</v>
      </c>
      <c r="AQ39" s="19">
        <f t="shared" si="8"/>
        <v>206.7</v>
      </c>
      <c r="AR39" s="19">
        <f t="shared" si="9"/>
        <v>4062.4</v>
      </c>
      <c r="AS39" s="19">
        <f t="shared" si="9"/>
        <v>117.4</v>
      </c>
      <c r="AT39" s="20">
        <f t="shared" si="10"/>
        <v>202</v>
      </c>
      <c r="AU39" s="57">
        <f t="shared" si="11"/>
        <v>16329.699999999999</v>
      </c>
      <c r="AV39" s="67">
        <f t="shared" si="12"/>
        <v>43.038999999999994</v>
      </c>
      <c r="AW39" s="67">
        <v>43.04</v>
      </c>
      <c r="AX39" s="152"/>
      <c r="AY39" s="158">
        <f t="shared" si="13"/>
        <v>-0.3000000000010914</v>
      </c>
      <c r="BA39" s="18">
        <v>0</v>
      </c>
      <c r="BB39" s="19">
        <v>0</v>
      </c>
      <c r="BC39" s="19">
        <v>0</v>
      </c>
      <c r="BD39" s="19">
        <v>0</v>
      </c>
      <c r="BE39" s="19">
        <v>0</v>
      </c>
      <c r="BF39" s="128">
        <v>0</v>
      </c>
      <c r="BH39" s="19">
        <f t="shared" si="14"/>
        <v>18</v>
      </c>
      <c r="BI39" s="19">
        <f t="shared" si="14"/>
        <v>0</v>
      </c>
    </row>
    <row r="40" spans="1:61" ht="24.75" customHeight="1">
      <c r="A40" s="15">
        <v>94</v>
      </c>
      <c r="B40" s="15">
        <v>3122</v>
      </c>
      <c r="C40" s="16">
        <v>2</v>
      </c>
      <c r="D40" s="23" t="s">
        <v>39</v>
      </c>
      <c r="E40" s="18">
        <v>15956.4</v>
      </c>
      <c r="F40" s="19">
        <v>4371.5</v>
      </c>
      <c r="G40" s="19">
        <v>529.3</v>
      </c>
      <c r="H40" s="19">
        <v>100</v>
      </c>
      <c r="I40" s="19">
        <f t="shared" si="15"/>
        <v>20327.9</v>
      </c>
      <c r="J40" s="19">
        <f t="shared" si="16"/>
        <v>629.3</v>
      </c>
      <c r="K40" s="19">
        <v>7125.7</v>
      </c>
      <c r="L40" s="19">
        <v>203.4</v>
      </c>
      <c r="M40" s="20">
        <v>327.1</v>
      </c>
      <c r="N40" s="57">
        <f t="shared" si="17"/>
        <v>28613.4</v>
      </c>
      <c r="O40" s="67">
        <v>73.85</v>
      </c>
      <c r="Q40" s="137">
        <f t="shared" si="0"/>
        <v>22.938</v>
      </c>
      <c r="S40" s="18">
        <v>300</v>
      </c>
      <c r="T40" s="19">
        <v>-300</v>
      </c>
      <c r="U40" s="19">
        <f t="shared" si="19"/>
        <v>-129.2</v>
      </c>
      <c r="V40" s="19"/>
      <c r="W40" s="19">
        <f t="shared" si="21"/>
        <v>129.2</v>
      </c>
      <c r="X40" s="19"/>
      <c r="Y40" s="106">
        <v>-200</v>
      </c>
      <c r="Z40" s="97"/>
      <c r="AA40" s="97">
        <v>200</v>
      </c>
      <c r="AB40" s="112"/>
      <c r="AC40" s="19">
        <f t="shared" si="4"/>
        <v>0</v>
      </c>
      <c r="AD40" s="19">
        <f t="shared" si="5"/>
        <v>-1.3</v>
      </c>
      <c r="AE40" s="19"/>
      <c r="AF40" s="19"/>
      <c r="AG40" s="20">
        <f t="shared" si="20"/>
        <v>0.621</v>
      </c>
      <c r="AK40" s="53">
        <f t="shared" si="18"/>
        <v>20957.2</v>
      </c>
      <c r="AL40" s="18">
        <f t="shared" si="6"/>
        <v>16127.2</v>
      </c>
      <c r="AM40" s="19">
        <f t="shared" si="6"/>
        <v>4071.5</v>
      </c>
      <c r="AN40" s="19">
        <f t="shared" si="22"/>
        <v>658.5</v>
      </c>
      <c r="AO40" s="19">
        <f t="shared" si="22"/>
        <v>100</v>
      </c>
      <c r="AP40" s="19">
        <f t="shared" si="7"/>
        <v>20198.7</v>
      </c>
      <c r="AQ40" s="19">
        <f t="shared" si="8"/>
        <v>758.5</v>
      </c>
      <c r="AR40" s="19">
        <f t="shared" si="9"/>
        <v>7125.7</v>
      </c>
      <c r="AS40" s="19">
        <f t="shared" si="9"/>
        <v>202.1</v>
      </c>
      <c r="AT40" s="20">
        <f t="shared" si="10"/>
        <v>327.1</v>
      </c>
      <c r="AU40" s="57">
        <f t="shared" si="11"/>
        <v>28612.1</v>
      </c>
      <c r="AV40" s="67">
        <f t="shared" si="12"/>
        <v>74.47099999999999</v>
      </c>
      <c r="AW40" s="67">
        <v>74.47</v>
      </c>
      <c r="AX40" s="152"/>
      <c r="AY40" s="158">
        <f t="shared" si="13"/>
        <v>-1.3000000000029104</v>
      </c>
      <c r="BA40" s="18">
        <v>300</v>
      </c>
      <c r="BB40" s="19">
        <v>0</v>
      </c>
      <c r="BC40" s="19">
        <v>300</v>
      </c>
      <c r="BD40" s="19">
        <v>102</v>
      </c>
      <c r="BE40" s="19">
        <v>3</v>
      </c>
      <c r="BF40" s="128">
        <v>405</v>
      </c>
      <c r="BH40" s="19">
        <f t="shared" si="14"/>
        <v>70.80000000000001</v>
      </c>
      <c r="BI40" s="19">
        <f t="shared" si="14"/>
        <v>0</v>
      </c>
    </row>
    <row r="41" spans="1:61" ht="24.75" customHeight="1">
      <c r="A41" s="15">
        <v>101</v>
      </c>
      <c r="B41" s="15">
        <v>3124</v>
      </c>
      <c r="C41" s="16">
        <v>2</v>
      </c>
      <c r="D41" s="21" t="s">
        <v>40</v>
      </c>
      <c r="E41" s="18">
        <v>6932</v>
      </c>
      <c r="F41" s="19">
        <v>2064.4</v>
      </c>
      <c r="G41" s="19">
        <v>20.1</v>
      </c>
      <c r="H41" s="19">
        <v>20</v>
      </c>
      <c r="I41" s="19">
        <f t="shared" si="15"/>
        <v>8996.4</v>
      </c>
      <c r="J41" s="19">
        <f t="shared" si="16"/>
        <v>40.1</v>
      </c>
      <c r="K41" s="19">
        <v>3073.3</v>
      </c>
      <c r="L41" s="19">
        <v>89.9</v>
      </c>
      <c r="M41" s="20">
        <v>133.2</v>
      </c>
      <c r="N41" s="57">
        <f t="shared" si="17"/>
        <v>12332.9</v>
      </c>
      <c r="O41" s="67">
        <v>34.99</v>
      </c>
      <c r="Q41" s="137">
        <f t="shared" si="0"/>
        <v>21.426</v>
      </c>
      <c r="S41" s="18">
        <v>-100</v>
      </c>
      <c r="T41" s="19">
        <v>100</v>
      </c>
      <c r="U41" s="19">
        <f t="shared" si="19"/>
        <v>-6.4</v>
      </c>
      <c r="V41" s="19">
        <v>-30</v>
      </c>
      <c r="W41" s="19">
        <f t="shared" si="21"/>
        <v>6.4</v>
      </c>
      <c r="X41" s="19">
        <v>30</v>
      </c>
      <c r="Y41" s="106">
        <v>-9.9</v>
      </c>
      <c r="Z41" s="97">
        <v>-65</v>
      </c>
      <c r="AA41" s="97">
        <v>9.9</v>
      </c>
      <c r="AB41" s="112">
        <v>65</v>
      </c>
      <c r="AC41" s="19">
        <f t="shared" si="4"/>
        <v>0</v>
      </c>
      <c r="AD41" s="19">
        <f t="shared" si="5"/>
        <v>-0.4</v>
      </c>
      <c r="AE41" s="19"/>
      <c r="AF41" s="19"/>
      <c r="AG41" s="20">
        <f t="shared" si="20"/>
        <v>-0.142</v>
      </c>
      <c r="AK41" s="53">
        <f t="shared" si="18"/>
        <v>9036.5</v>
      </c>
      <c r="AL41" s="18">
        <f t="shared" si="6"/>
        <v>6825.6</v>
      </c>
      <c r="AM41" s="19">
        <f t="shared" si="6"/>
        <v>2134.4</v>
      </c>
      <c r="AN41" s="19">
        <f t="shared" si="22"/>
        <v>26.5</v>
      </c>
      <c r="AO41" s="19">
        <f t="shared" si="22"/>
        <v>50</v>
      </c>
      <c r="AP41" s="19">
        <f t="shared" si="7"/>
        <v>8960</v>
      </c>
      <c r="AQ41" s="19">
        <f t="shared" si="8"/>
        <v>76.5</v>
      </c>
      <c r="AR41" s="19">
        <f t="shared" si="9"/>
        <v>3073.3</v>
      </c>
      <c r="AS41" s="19">
        <f t="shared" si="9"/>
        <v>89.5</v>
      </c>
      <c r="AT41" s="20">
        <f t="shared" si="10"/>
        <v>133.2</v>
      </c>
      <c r="AU41" s="57">
        <f t="shared" si="11"/>
        <v>12332.5</v>
      </c>
      <c r="AV41" s="67">
        <f t="shared" si="12"/>
        <v>34.848</v>
      </c>
      <c r="AW41" s="67">
        <v>34.85</v>
      </c>
      <c r="AX41" s="152"/>
      <c r="AY41" s="158">
        <f t="shared" si="13"/>
        <v>-0.3999999999996362</v>
      </c>
      <c r="BA41" s="18">
        <v>0</v>
      </c>
      <c r="BB41" s="19">
        <v>0</v>
      </c>
      <c r="BC41" s="19">
        <v>0</v>
      </c>
      <c r="BD41" s="19">
        <v>0</v>
      </c>
      <c r="BE41" s="19">
        <v>0</v>
      </c>
      <c r="BF41" s="128">
        <v>0</v>
      </c>
      <c r="BH41" s="19">
        <f t="shared" si="14"/>
        <v>3.5</v>
      </c>
      <c r="BI41" s="19">
        <f t="shared" si="14"/>
        <v>35</v>
      </c>
    </row>
    <row r="42" spans="1:61" ht="24.75" customHeight="1">
      <c r="A42" s="15">
        <v>151</v>
      </c>
      <c r="B42" s="15">
        <v>3114</v>
      </c>
      <c r="C42" s="16">
        <v>2</v>
      </c>
      <c r="D42" s="21" t="s">
        <v>41</v>
      </c>
      <c r="E42" s="18">
        <v>2608.8</v>
      </c>
      <c r="F42" s="19">
        <v>294.4</v>
      </c>
      <c r="G42" s="19">
        <v>8</v>
      </c>
      <c r="H42" s="19">
        <v>0</v>
      </c>
      <c r="I42" s="19">
        <f t="shared" si="15"/>
        <v>2903.2000000000003</v>
      </c>
      <c r="J42" s="19">
        <f t="shared" si="16"/>
        <v>8</v>
      </c>
      <c r="K42" s="19">
        <v>990.2</v>
      </c>
      <c r="L42" s="19">
        <v>29.2</v>
      </c>
      <c r="M42" s="20">
        <v>46.5</v>
      </c>
      <c r="N42" s="57">
        <f t="shared" si="17"/>
        <v>3977.1000000000004</v>
      </c>
      <c r="O42" s="67">
        <v>11.19</v>
      </c>
      <c r="Q42" s="137">
        <f t="shared" si="0"/>
        <v>21.62</v>
      </c>
      <c r="S42" s="18"/>
      <c r="T42" s="19"/>
      <c r="U42" s="19">
        <f t="shared" si="19"/>
        <v>-2.6</v>
      </c>
      <c r="V42" s="19"/>
      <c r="W42" s="19">
        <f t="shared" si="21"/>
        <v>2.6</v>
      </c>
      <c r="X42" s="19"/>
      <c r="Y42" s="106">
        <v>-4</v>
      </c>
      <c r="Z42" s="97"/>
      <c r="AA42" s="97">
        <v>4</v>
      </c>
      <c r="AB42" s="112"/>
      <c r="AC42" s="19">
        <f t="shared" si="4"/>
        <v>0</v>
      </c>
      <c r="AD42" s="19">
        <f t="shared" si="5"/>
        <v>0</v>
      </c>
      <c r="AE42" s="19"/>
      <c r="AF42" s="19"/>
      <c r="AG42" s="20">
        <f t="shared" si="20"/>
        <v>0.379</v>
      </c>
      <c r="AK42" s="53">
        <f t="shared" si="18"/>
        <v>2911.2</v>
      </c>
      <c r="AL42" s="18">
        <f t="shared" si="6"/>
        <v>2606.2</v>
      </c>
      <c r="AM42" s="19">
        <f t="shared" si="6"/>
        <v>294.4</v>
      </c>
      <c r="AN42" s="19">
        <f t="shared" si="22"/>
        <v>10.6</v>
      </c>
      <c r="AO42" s="19">
        <f t="shared" si="22"/>
        <v>0</v>
      </c>
      <c r="AP42" s="19">
        <f t="shared" si="7"/>
        <v>2900.6</v>
      </c>
      <c r="AQ42" s="19">
        <f t="shared" si="8"/>
        <v>10.6</v>
      </c>
      <c r="AR42" s="19">
        <f t="shared" si="9"/>
        <v>990.2</v>
      </c>
      <c r="AS42" s="19">
        <f t="shared" si="9"/>
        <v>29.2</v>
      </c>
      <c r="AT42" s="20">
        <f t="shared" si="10"/>
        <v>46.5</v>
      </c>
      <c r="AU42" s="57">
        <f t="shared" si="11"/>
        <v>3977.0999999999995</v>
      </c>
      <c r="AV42" s="67">
        <f t="shared" si="12"/>
        <v>11.568999999999999</v>
      </c>
      <c r="AW42" s="67">
        <v>11.57</v>
      </c>
      <c r="AX42" s="152"/>
      <c r="AY42" s="158">
        <f t="shared" si="13"/>
        <v>0</v>
      </c>
      <c r="BA42" s="18">
        <v>101</v>
      </c>
      <c r="BB42" s="19">
        <v>0</v>
      </c>
      <c r="BC42" s="19">
        <v>101</v>
      </c>
      <c r="BD42" s="19">
        <v>34.3</v>
      </c>
      <c r="BE42" s="19">
        <v>1</v>
      </c>
      <c r="BF42" s="128">
        <v>136.3</v>
      </c>
      <c r="BH42" s="19">
        <f t="shared" si="14"/>
        <v>1.4</v>
      </c>
      <c r="BI42" s="19">
        <f t="shared" si="14"/>
        <v>0</v>
      </c>
    </row>
    <row r="43" spans="1:61" ht="24.75" customHeight="1">
      <c r="A43" s="15">
        <v>152</v>
      </c>
      <c r="B43" s="15">
        <v>3114</v>
      </c>
      <c r="C43" s="16">
        <v>2</v>
      </c>
      <c r="D43" s="21" t="s">
        <v>42</v>
      </c>
      <c r="E43" s="18">
        <v>5680.6</v>
      </c>
      <c r="F43" s="19">
        <v>680.8</v>
      </c>
      <c r="G43" s="19">
        <v>0</v>
      </c>
      <c r="H43" s="19">
        <v>0</v>
      </c>
      <c r="I43" s="19">
        <f t="shared" si="15"/>
        <v>6361.400000000001</v>
      </c>
      <c r="J43" s="19">
        <f t="shared" si="16"/>
        <v>0</v>
      </c>
      <c r="K43" s="19">
        <v>2163.1</v>
      </c>
      <c r="L43" s="19">
        <v>63.7</v>
      </c>
      <c r="M43" s="20">
        <v>91.7</v>
      </c>
      <c r="N43" s="57">
        <f t="shared" si="17"/>
        <v>8679.900000000001</v>
      </c>
      <c r="O43" s="67">
        <v>22.53</v>
      </c>
      <c r="Q43" s="137">
        <f t="shared" si="0"/>
        <v>23.529</v>
      </c>
      <c r="S43" s="18"/>
      <c r="T43" s="19"/>
      <c r="U43" s="19">
        <f t="shared" si="19"/>
        <v>0</v>
      </c>
      <c r="V43" s="19"/>
      <c r="W43" s="19">
        <f t="shared" si="21"/>
        <v>0</v>
      </c>
      <c r="X43" s="19"/>
      <c r="Y43" s="106">
        <v>0</v>
      </c>
      <c r="Z43" s="97"/>
      <c r="AA43" s="97">
        <v>0</v>
      </c>
      <c r="AB43" s="112"/>
      <c r="AC43" s="19">
        <f t="shared" si="4"/>
        <v>0</v>
      </c>
      <c r="AD43" s="19">
        <f t="shared" si="5"/>
        <v>0</v>
      </c>
      <c r="AE43" s="19"/>
      <c r="AF43" s="19"/>
      <c r="AG43" s="20">
        <f t="shared" si="20"/>
        <v>0</v>
      </c>
      <c r="AK43" s="53">
        <f t="shared" si="18"/>
        <v>6361.400000000001</v>
      </c>
      <c r="AL43" s="18">
        <f t="shared" si="6"/>
        <v>5680.6</v>
      </c>
      <c r="AM43" s="19">
        <f t="shared" si="6"/>
        <v>680.8</v>
      </c>
      <c r="AN43" s="19">
        <f t="shared" si="22"/>
        <v>0</v>
      </c>
      <c r="AO43" s="19">
        <f t="shared" si="22"/>
        <v>0</v>
      </c>
      <c r="AP43" s="19">
        <f t="shared" si="7"/>
        <v>6361.400000000001</v>
      </c>
      <c r="AQ43" s="19">
        <f t="shared" si="8"/>
        <v>0</v>
      </c>
      <c r="AR43" s="19">
        <f t="shared" si="9"/>
        <v>2163.1</v>
      </c>
      <c r="AS43" s="19">
        <f t="shared" si="9"/>
        <v>63.7</v>
      </c>
      <c r="AT43" s="20">
        <f t="shared" si="10"/>
        <v>91.7</v>
      </c>
      <c r="AU43" s="57">
        <f t="shared" si="11"/>
        <v>8679.900000000001</v>
      </c>
      <c r="AV43" s="67">
        <f t="shared" si="12"/>
        <v>22.53</v>
      </c>
      <c r="AW43" s="67">
        <v>22.53</v>
      </c>
      <c r="AX43" s="152"/>
      <c r="AY43" s="158">
        <f t="shared" si="13"/>
        <v>0</v>
      </c>
      <c r="BA43" s="18">
        <v>0</v>
      </c>
      <c r="BB43" s="19">
        <v>0</v>
      </c>
      <c r="BC43" s="19">
        <v>0</v>
      </c>
      <c r="BD43" s="19">
        <v>0</v>
      </c>
      <c r="BE43" s="19">
        <v>0</v>
      </c>
      <c r="BF43" s="128">
        <v>0</v>
      </c>
      <c r="BH43" s="19">
        <f t="shared" si="14"/>
        <v>0</v>
      </c>
      <c r="BI43" s="19">
        <f t="shared" si="14"/>
        <v>0</v>
      </c>
    </row>
    <row r="44" spans="1:61" ht="24.75" customHeight="1">
      <c r="A44" s="15">
        <v>106</v>
      </c>
      <c r="B44" s="15">
        <v>3114</v>
      </c>
      <c r="C44" s="16">
        <v>2</v>
      </c>
      <c r="D44" s="21" t="s">
        <v>43</v>
      </c>
      <c r="E44" s="18">
        <v>1845.2</v>
      </c>
      <c r="F44" s="19">
        <v>217.4</v>
      </c>
      <c r="G44" s="19">
        <v>0</v>
      </c>
      <c r="H44" s="19">
        <v>0</v>
      </c>
      <c r="I44" s="19">
        <f t="shared" si="15"/>
        <v>2062.6</v>
      </c>
      <c r="J44" s="19">
        <f t="shared" si="16"/>
        <v>0</v>
      </c>
      <c r="K44" s="19">
        <v>701.6</v>
      </c>
      <c r="L44" s="19">
        <v>20.7</v>
      </c>
      <c r="M44" s="20">
        <v>29.8</v>
      </c>
      <c r="N44" s="57">
        <f t="shared" si="17"/>
        <v>2814.7</v>
      </c>
      <c r="O44" s="67">
        <v>5.32</v>
      </c>
      <c r="Q44" s="137">
        <f t="shared" si="0"/>
        <v>32.309</v>
      </c>
      <c r="S44" s="18"/>
      <c r="T44" s="19"/>
      <c r="U44" s="19">
        <f t="shared" si="19"/>
        <v>0</v>
      </c>
      <c r="V44" s="19"/>
      <c r="W44" s="19">
        <f t="shared" si="21"/>
        <v>0</v>
      </c>
      <c r="X44" s="19"/>
      <c r="Y44" s="106">
        <v>0</v>
      </c>
      <c r="Z44" s="97"/>
      <c r="AA44" s="97">
        <v>0</v>
      </c>
      <c r="AB44" s="112"/>
      <c r="AC44" s="19">
        <f t="shared" si="4"/>
        <v>0</v>
      </c>
      <c r="AD44" s="19">
        <f t="shared" si="5"/>
        <v>0</v>
      </c>
      <c r="AE44" s="19"/>
      <c r="AF44" s="19"/>
      <c r="AG44" s="20">
        <f t="shared" si="20"/>
        <v>0</v>
      </c>
      <c r="AK44" s="53">
        <f t="shared" si="18"/>
        <v>2062.6</v>
      </c>
      <c r="AL44" s="18">
        <f t="shared" si="6"/>
        <v>1845.2</v>
      </c>
      <c r="AM44" s="19">
        <f t="shared" si="6"/>
        <v>217.4</v>
      </c>
      <c r="AN44" s="19">
        <f t="shared" si="22"/>
        <v>0</v>
      </c>
      <c r="AO44" s="19">
        <f t="shared" si="22"/>
        <v>0</v>
      </c>
      <c r="AP44" s="19">
        <f t="shared" si="7"/>
        <v>2062.6</v>
      </c>
      <c r="AQ44" s="19">
        <f t="shared" si="8"/>
        <v>0</v>
      </c>
      <c r="AR44" s="19">
        <f t="shared" si="9"/>
        <v>701.6</v>
      </c>
      <c r="AS44" s="19">
        <f t="shared" si="9"/>
        <v>20.7</v>
      </c>
      <c r="AT44" s="20">
        <f t="shared" si="10"/>
        <v>29.8</v>
      </c>
      <c r="AU44" s="57">
        <f t="shared" si="11"/>
        <v>2814.7</v>
      </c>
      <c r="AV44" s="67">
        <f t="shared" si="12"/>
        <v>5.32</v>
      </c>
      <c r="AW44" s="67">
        <v>5.32</v>
      </c>
      <c r="AX44" s="152"/>
      <c r="AY44" s="158">
        <f t="shared" si="13"/>
        <v>0</v>
      </c>
      <c r="BA44" s="18">
        <v>0</v>
      </c>
      <c r="BB44" s="19">
        <v>0</v>
      </c>
      <c r="BC44" s="19">
        <v>0</v>
      </c>
      <c r="BD44" s="19">
        <v>0</v>
      </c>
      <c r="BE44" s="19">
        <v>0</v>
      </c>
      <c r="BF44" s="128">
        <v>0</v>
      </c>
      <c r="BH44" s="19">
        <f t="shared" si="14"/>
        <v>0</v>
      </c>
      <c r="BI44" s="19">
        <f t="shared" si="14"/>
        <v>0</v>
      </c>
    </row>
    <row r="45" spans="1:61" ht="24.75" customHeight="1" thickBot="1">
      <c r="A45" s="15">
        <v>38</v>
      </c>
      <c r="B45" s="15">
        <v>3121</v>
      </c>
      <c r="C45" s="16">
        <v>3</v>
      </c>
      <c r="D45" s="21" t="s">
        <v>44</v>
      </c>
      <c r="E45" s="18">
        <v>8393.1</v>
      </c>
      <c r="F45" s="19">
        <v>1003.1</v>
      </c>
      <c r="G45" s="19">
        <v>60.4</v>
      </c>
      <c r="H45" s="19">
        <v>30</v>
      </c>
      <c r="I45" s="19">
        <f t="shared" si="15"/>
        <v>9396.2</v>
      </c>
      <c r="J45" s="19">
        <f t="shared" si="16"/>
        <v>90.4</v>
      </c>
      <c r="K45" s="19">
        <v>3225.6</v>
      </c>
      <c r="L45" s="19">
        <v>93.9</v>
      </c>
      <c r="M45" s="20">
        <v>169.4</v>
      </c>
      <c r="N45" s="57">
        <f t="shared" si="17"/>
        <v>12975.5</v>
      </c>
      <c r="O45" s="67">
        <v>30.77</v>
      </c>
      <c r="Q45" s="137">
        <f t="shared" si="0"/>
        <v>25.447</v>
      </c>
      <c r="S45" s="18"/>
      <c r="T45" s="19"/>
      <c r="U45" s="19">
        <f t="shared" si="19"/>
        <v>-16.1</v>
      </c>
      <c r="V45" s="19"/>
      <c r="W45" s="19">
        <f t="shared" si="21"/>
        <v>16.1</v>
      </c>
      <c r="X45" s="19"/>
      <c r="Y45" s="106">
        <v>-25</v>
      </c>
      <c r="Z45" s="97"/>
      <c r="AA45" s="97">
        <v>25</v>
      </c>
      <c r="AB45" s="112"/>
      <c r="AC45" s="19">
        <f t="shared" si="4"/>
        <v>0</v>
      </c>
      <c r="AD45" s="19">
        <f t="shared" si="5"/>
        <v>-0.2</v>
      </c>
      <c r="AE45" s="19"/>
      <c r="AF45" s="19"/>
      <c r="AG45" s="20">
        <f t="shared" si="20"/>
        <v>-0.053</v>
      </c>
      <c r="AK45" s="53">
        <f t="shared" si="18"/>
        <v>9486.6</v>
      </c>
      <c r="AL45" s="18">
        <f t="shared" si="6"/>
        <v>8377</v>
      </c>
      <c r="AM45" s="19">
        <f t="shared" si="6"/>
        <v>1003.1</v>
      </c>
      <c r="AN45" s="19">
        <f t="shared" si="22"/>
        <v>76.5</v>
      </c>
      <c r="AO45" s="19">
        <f t="shared" si="22"/>
        <v>30</v>
      </c>
      <c r="AP45" s="19">
        <f t="shared" si="7"/>
        <v>9380.1</v>
      </c>
      <c r="AQ45" s="19">
        <f t="shared" si="8"/>
        <v>106.5</v>
      </c>
      <c r="AR45" s="19">
        <f t="shared" si="9"/>
        <v>3225.6</v>
      </c>
      <c r="AS45" s="19">
        <f t="shared" si="9"/>
        <v>93.7</v>
      </c>
      <c r="AT45" s="20">
        <f t="shared" si="10"/>
        <v>169.4</v>
      </c>
      <c r="AU45" s="57">
        <f t="shared" si="11"/>
        <v>12975.300000000001</v>
      </c>
      <c r="AV45" s="67">
        <f t="shared" si="12"/>
        <v>30.717</v>
      </c>
      <c r="AW45" s="67">
        <v>30.72</v>
      </c>
      <c r="AX45" s="152"/>
      <c r="AY45" s="158">
        <f t="shared" si="13"/>
        <v>-0.1999999999989086</v>
      </c>
      <c r="BA45" s="18">
        <v>0</v>
      </c>
      <c r="BB45" s="19">
        <v>0</v>
      </c>
      <c r="BC45" s="19">
        <v>0</v>
      </c>
      <c r="BD45" s="19">
        <v>0</v>
      </c>
      <c r="BE45" s="19">
        <v>0</v>
      </c>
      <c r="BF45" s="128">
        <v>0</v>
      </c>
      <c r="BH45" s="19">
        <f t="shared" si="14"/>
        <v>8.899999999999999</v>
      </c>
      <c r="BI45" s="19">
        <f t="shared" si="14"/>
        <v>0</v>
      </c>
    </row>
    <row r="46" spans="1:61" ht="24.75" customHeight="1">
      <c r="A46" s="15">
        <v>39</v>
      </c>
      <c r="B46" s="15">
        <v>3121</v>
      </c>
      <c r="C46" s="16">
        <v>3</v>
      </c>
      <c r="D46" s="23" t="s">
        <v>45</v>
      </c>
      <c r="E46" s="18">
        <v>10910.4</v>
      </c>
      <c r="F46" s="19">
        <v>1273.9</v>
      </c>
      <c r="G46" s="19">
        <v>83.8</v>
      </c>
      <c r="H46" s="19">
        <v>62</v>
      </c>
      <c r="I46" s="19">
        <f t="shared" si="15"/>
        <v>12184.3</v>
      </c>
      <c r="J46" s="19">
        <f t="shared" si="16"/>
        <v>145.8</v>
      </c>
      <c r="K46" s="19">
        <v>4192.2</v>
      </c>
      <c r="L46" s="19">
        <v>121.9</v>
      </c>
      <c r="M46" s="20">
        <v>218.5</v>
      </c>
      <c r="N46" s="57">
        <f t="shared" si="17"/>
        <v>16862.7</v>
      </c>
      <c r="O46" s="67">
        <v>41.85</v>
      </c>
      <c r="Q46" s="137">
        <f t="shared" si="0"/>
        <v>24.262</v>
      </c>
      <c r="S46" s="18"/>
      <c r="T46" s="19"/>
      <c r="U46" s="19">
        <f t="shared" si="19"/>
        <v>-26.6</v>
      </c>
      <c r="V46" s="19"/>
      <c r="W46" s="19">
        <f t="shared" si="21"/>
        <v>26.6</v>
      </c>
      <c r="X46" s="19"/>
      <c r="Y46" s="106">
        <v>-41.2</v>
      </c>
      <c r="Z46" s="97"/>
      <c r="AA46" s="97">
        <v>41.2</v>
      </c>
      <c r="AB46" s="112"/>
      <c r="AC46" s="19">
        <f t="shared" si="4"/>
        <v>0</v>
      </c>
      <c r="AD46" s="19">
        <f t="shared" si="5"/>
        <v>-0.3</v>
      </c>
      <c r="AE46" s="19"/>
      <c r="AF46" s="19"/>
      <c r="AG46" s="20">
        <f t="shared" si="20"/>
        <v>-0.091</v>
      </c>
      <c r="AK46" s="53">
        <f t="shared" si="18"/>
        <v>12330.099999999999</v>
      </c>
      <c r="AL46" s="18">
        <f t="shared" si="6"/>
        <v>10883.8</v>
      </c>
      <c r="AM46" s="19">
        <f t="shared" si="6"/>
        <v>1273.9</v>
      </c>
      <c r="AN46" s="19">
        <f t="shared" si="22"/>
        <v>110.4</v>
      </c>
      <c r="AO46" s="19">
        <f t="shared" si="22"/>
        <v>62</v>
      </c>
      <c r="AP46" s="19">
        <f t="shared" si="7"/>
        <v>12157.699999999999</v>
      </c>
      <c r="AQ46" s="19">
        <f t="shared" si="8"/>
        <v>172.4</v>
      </c>
      <c r="AR46" s="19">
        <f t="shared" si="9"/>
        <v>4192.2</v>
      </c>
      <c r="AS46" s="19">
        <f t="shared" si="9"/>
        <v>121.60000000000001</v>
      </c>
      <c r="AT46" s="20">
        <f t="shared" si="10"/>
        <v>218.5</v>
      </c>
      <c r="AU46" s="57">
        <f t="shared" si="11"/>
        <v>16862.399999999998</v>
      </c>
      <c r="AV46" s="67">
        <f t="shared" si="12"/>
        <v>41.759</v>
      </c>
      <c r="AW46" s="147">
        <v>41.76</v>
      </c>
      <c r="AX46" s="152"/>
      <c r="AY46" s="158">
        <f t="shared" si="13"/>
        <v>-0.3000000000029104</v>
      </c>
      <c r="BA46" s="18">
        <v>0</v>
      </c>
      <c r="BB46" s="19">
        <v>0</v>
      </c>
      <c r="BC46" s="19">
        <v>0</v>
      </c>
      <c r="BD46" s="19">
        <v>0</v>
      </c>
      <c r="BE46" s="19">
        <v>0</v>
      </c>
      <c r="BF46" s="128">
        <v>0</v>
      </c>
      <c r="BH46" s="19">
        <f t="shared" si="14"/>
        <v>14.600000000000001</v>
      </c>
      <c r="BI46" s="19">
        <f t="shared" si="14"/>
        <v>0</v>
      </c>
    </row>
    <row r="47" spans="1:61" ht="24.75" customHeight="1">
      <c r="A47" s="15">
        <v>40</v>
      </c>
      <c r="B47" s="15">
        <v>3121</v>
      </c>
      <c r="C47" s="16">
        <v>3</v>
      </c>
      <c r="D47" s="23" t="s">
        <v>46</v>
      </c>
      <c r="E47" s="18">
        <v>16363.2</v>
      </c>
      <c r="F47" s="19">
        <v>1980.1</v>
      </c>
      <c r="G47" s="19">
        <v>80.4</v>
      </c>
      <c r="H47" s="19">
        <v>30</v>
      </c>
      <c r="I47" s="19">
        <f t="shared" si="15"/>
        <v>18343.3</v>
      </c>
      <c r="J47" s="19">
        <f t="shared" si="16"/>
        <v>110.4</v>
      </c>
      <c r="K47" s="19">
        <v>6274.2</v>
      </c>
      <c r="L47" s="19">
        <v>183.4</v>
      </c>
      <c r="M47" s="20">
        <v>329.6</v>
      </c>
      <c r="N47" s="57">
        <f t="shared" si="17"/>
        <v>25240.9</v>
      </c>
      <c r="O47" s="67">
        <v>60.34</v>
      </c>
      <c r="Q47" s="137">
        <f t="shared" si="0"/>
        <v>25.333</v>
      </c>
      <c r="S47" s="18"/>
      <c r="T47" s="19"/>
      <c r="U47" s="19">
        <f t="shared" si="19"/>
        <v>-25.6</v>
      </c>
      <c r="V47" s="19"/>
      <c r="W47" s="19">
        <f t="shared" si="21"/>
        <v>25.6</v>
      </c>
      <c r="X47" s="19"/>
      <c r="Y47" s="106">
        <v>-39.6</v>
      </c>
      <c r="Z47" s="97"/>
      <c r="AA47" s="97">
        <v>39.6</v>
      </c>
      <c r="AB47" s="112"/>
      <c r="AC47" s="19">
        <f t="shared" si="4"/>
        <v>0</v>
      </c>
      <c r="AD47" s="19">
        <f t="shared" si="5"/>
        <v>-0.3</v>
      </c>
      <c r="AE47" s="19"/>
      <c r="AF47" s="19"/>
      <c r="AG47" s="20">
        <f t="shared" si="20"/>
        <v>-0.084</v>
      </c>
      <c r="AK47" s="53">
        <f t="shared" si="18"/>
        <v>18453.7</v>
      </c>
      <c r="AL47" s="18">
        <f t="shared" si="6"/>
        <v>16337.6</v>
      </c>
      <c r="AM47" s="19">
        <f t="shared" si="6"/>
        <v>1980.1</v>
      </c>
      <c r="AN47" s="19">
        <f t="shared" si="22"/>
        <v>106</v>
      </c>
      <c r="AO47" s="19">
        <f t="shared" si="22"/>
        <v>30</v>
      </c>
      <c r="AP47" s="19">
        <f t="shared" si="7"/>
        <v>18317.7</v>
      </c>
      <c r="AQ47" s="19">
        <f t="shared" si="8"/>
        <v>136</v>
      </c>
      <c r="AR47" s="19">
        <f t="shared" si="9"/>
        <v>6274.2</v>
      </c>
      <c r="AS47" s="19">
        <f t="shared" si="9"/>
        <v>183.1</v>
      </c>
      <c r="AT47" s="20">
        <f t="shared" si="10"/>
        <v>329.6</v>
      </c>
      <c r="AU47" s="57">
        <f t="shared" si="11"/>
        <v>25240.6</v>
      </c>
      <c r="AV47" s="67">
        <f t="shared" si="12"/>
        <v>60.256</v>
      </c>
      <c r="AW47" s="67">
        <v>60.26</v>
      </c>
      <c r="AX47" s="152"/>
      <c r="AY47" s="158">
        <f t="shared" si="13"/>
        <v>-0.3000000000029104</v>
      </c>
      <c r="BA47" s="18">
        <v>0</v>
      </c>
      <c r="BB47" s="19">
        <v>0</v>
      </c>
      <c r="BC47" s="19">
        <v>0</v>
      </c>
      <c r="BD47" s="19">
        <v>0</v>
      </c>
      <c r="BE47" s="19">
        <v>0</v>
      </c>
      <c r="BF47" s="128">
        <v>0</v>
      </c>
      <c r="BH47" s="19">
        <f t="shared" si="14"/>
        <v>14</v>
      </c>
      <c r="BI47" s="19">
        <f t="shared" si="14"/>
        <v>0</v>
      </c>
    </row>
    <row r="48" spans="1:61" ht="24.75" customHeight="1">
      <c r="A48" s="15">
        <v>41</v>
      </c>
      <c r="B48" s="15">
        <v>3122</v>
      </c>
      <c r="C48" s="16">
        <v>3</v>
      </c>
      <c r="D48" s="23" t="s">
        <v>47</v>
      </c>
      <c r="E48" s="18">
        <v>8666.5</v>
      </c>
      <c r="F48" s="19">
        <v>1250.2</v>
      </c>
      <c r="G48" s="19">
        <v>140.7</v>
      </c>
      <c r="H48" s="19">
        <v>40</v>
      </c>
      <c r="I48" s="19">
        <f t="shared" si="15"/>
        <v>9916.7</v>
      </c>
      <c r="J48" s="19">
        <f t="shared" si="16"/>
        <v>180.7</v>
      </c>
      <c r="K48" s="19">
        <v>3433.1</v>
      </c>
      <c r="L48" s="19">
        <v>99.2</v>
      </c>
      <c r="M48" s="20">
        <v>167.7</v>
      </c>
      <c r="N48" s="57">
        <f t="shared" si="17"/>
        <v>13797.400000000003</v>
      </c>
      <c r="O48" s="67">
        <v>34.07</v>
      </c>
      <c r="Q48" s="137">
        <f t="shared" si="0"/>
        <v>24.256</v>
      </c>
      <c r="S48" s="18"/>
      <c r="T48" s="19">
        <v>20</v>
      </c>
      <c r="U48" s="19">
        <f t="shared" si="19"/>
        <v>-44.8</v>
      </c>
      <c r="V48" s="19"/>
      <c r="W48" s="19">
        <f t="shared" si="21"/>
        <v>44.8</v>
      </c>
      <c r="X48" s="19"/>
      <c r="Y48" s="106">
        <v>-69.3</v>
      </c>
      <c r="Z48" s="97"/>
      <c r="AA48" s="97">
        <v>69.3</v>
      </c>
      <c r="AB48" s="112"/>
      <c r="AC48" s="19">
        <f t="shared" si="4"/>
        <v>6.8</v>
      </c>
      <c r="AD48" s="19">
        <f t="shared" si="5"/>
        <v>-0.2</v>
      </c>
      <c r="AE48" s="19"/>
      <c r="AF48" s="19"/>
      <c r="AG48" s="20">
        <f t="shared" si="20"/>
        <v>0.43</v>
      </c>
      <c r="AK48" s="53">
        <f t="shared" si="18"/>
        <v>10117.400000000001</v>
      </c>
      <c r="AL48" s="18">
        <f t="shared" si="6"/>
        <v>8621.7</v>
      </c>
      <c r="AM48" s="19">
        <f t="shared" si="6"/>
        <v>1270.2</v>
      </c>
      <c r="AN48" s="19">
        <f t="shared" si="22"/>
        <v>185.5</v>
      </c>
      <c r="AO48" s="19">
        <f t="shared" si="22"/>
        <v>40</v>
      </c>
      <c r="AP48" s="19">
        <f t="shared" si="7"/>
        <v>9891.900000000001</v>
      </c>
      <c r="AQ48" s="19">
        <f t="shared" si="8"/>
        <v>225.5</v>
      </c>
      <c r="AR48" s="19">
        <f t="shared" si="9"/>
        <v>3439.9</v>
      </c>
      <c r="AS48" s="19">
        <f t="shared" si="9"/>
        <v>99</v>
      </c>
      <c r="AT48" s="20">
        <f t="shared" si="10"/>
        <v>167.7</v>
      </c>
      <c r="AU48" s="57">
        <f t="shared" si="11"/>
        <v>13824.000000000002</v>
      </c>
      <c r="AV48" s="67">
        <f t="shared" si="12"/>
        <v>34.5</v>
      </c>
      <c r="AW48" s="67">
        <v>34.5</v>
      </c>
      <c r="AX48" s="152"/>
      <c r="AY48" s="158">
        <f t="shared" si="13"/>
        <v>26.599999999998545</v>
      </c>
      <c r="BA48" s="18">
        <v>150</v>
      </c>
      <c r="BB48" s="19">
        <v>0</v>
      </c>
      <c r="BC48" s="19">
        <v>150</v>
      </c>
      <c r="BD48" s="19">
        <v>51</v>
      </c>
      <c r="BE48" s="19">
        <v>1.5</v>
      </c>
      <c r="BF48" s="128">
        <v>202.5</v>
      </c>
      <c r="BH48" s="19">
        <f t="shared" si="14"/>
        <v>24.5</v>
      </c>
      <c r="BI48" s="19">
        <f t="shared" si="14"/>
        <v>0</v>
      </c>
    </row>
    <row r="49" spans="1:61" ht="24.75" customHeight="1">
      <c r="A49" s="15">
        <v>43</v>
      </c>
      <c r="B49" s="15">
        <v>3122</v>
      </c>
      <c r="C49" s="16">
        <v>3</v>
      </c>
      <c r="D49" s="21" t="s">
        <v>48</v>
      </c>
      <c r="E49" s="18">
        <v>6539.1</v>
      </c>
      <c r="F49" s="19">
        <v>1051.5</v>
      </c>
      <c r="G49" s="19">
        <v>46.9</v>
      </c>
      <c r="H49" s="19">
        <v>6</v>
      </c>
      <c r="I49" s="19">
        <f t="shared" si="15"/>
        <v>7590.6</v>
      </c>
      <c r="J49" s="19">
        <f t="shared" si="16"/>
        <v>52.9</v>
      </c>
      <c r="K49" s="19">
        <v>2598.9</v>
      </c>
      <c r="L49" s="19">
        <v>75.7</v>
      </c>
      <c r="M49" s="20">
        <v>124.3</v>
      </c>
      <c r="N49" s="57">
        <f t="shared" si="17"/>
        <v>10442.4</v>
      </c>
      <c r="O49" s="67">
        <v>29.26</v>
      </c>
      <c r="Q49" s="137">
        <f t="shared" si="0"/>
        <v>21.618</v>
      </c>
      <c r="S49" s="18"/>
      <c r="T49" s="19">
        <v>130</v>
      </c>
      <c r="U49" s="19">
        <f t="shared" si="19"/>
        <v>-14.9</v>
      </c>
      <c r="V49" s="19"/>
      <c r="W49" s="19">
        <f t="shared" si="21"/>
        <v>14.9</v>
      </c>
      <c r="X49" s="19"/>
      <c r="Y49" s="106">
        <v>-23.1</v>
      </c>
      <c r="Z49" s="97"/>
      <c r="AA49" s="97">
        <v>23.1</v>
      </c>
      <c r="AB49" s="112"/>
      <c r="AC49" s="19">
        <f t="shared" si="4"/>
        <v>44.2</v>
      </c>
      <c r="AD49" s="19">
        <f t="shared" si="5"/>
        <v>1.2</v>
      </c>
      <c r="AE49" s="19"/>
      <c r="AF49" s="19"/>
      <c r="AG49" s="20">
        <f t="shared" si="20"/>
        <v>1.446</v>
      </c>
      <c r="AK49" s="53">
        <f t="shared" si="18"/>
        <v>7773.5</v>
      </c>
      <c r="AL49" s="18">
        <f t="shared" si="6"/>
        <v>6524.2</v>
      </c>
      <c r="AM49" s="19">
        <f t="shared" si="6"/>
        <v>1181.5</v>
      </c>
      <c r="AN49" s="19">
        <f t="shared" si="22"/>
        <v>61.8</v>
      </c>
      <c r="AO49" s="19">
        <f t="shared" si="22"/>
        <v>6</v>
      </c>
      <c r="AP49" s="19">
        <f t="shared" si="7"/>
        <v>7705.7</v>
      </c>
      <c r="AQ49" s="19">
        <f t="shared" si="8"/>
        <v>67.8</v>
      </c>
      <c r="AR49" s="19">
        <f t="shared" si="9"/>
        <v>2643.1</v>
      </c>
      <c r="AS49" s="19">
        <f t="shared" si="9"/>
        <v>76.9</v>
      </c>
      <c r="AT49" s="20">
        <f t="shared" si="10"/>
        <v>124.3</v>
      </c>
      <c r="AU49" s="57">
        <f t="shared" si="11"/>
        <v>10617.8</v>
      </c>
      <c r="AV49" s="67">
        <f t="shared" si="12"/>
        <v>30.706000000000003</v>
      </c>
      <c r="AW49" s="67">
        <v>30.71</v>
      </c>
      <c r="AX49" s="152"/>
      <c r="AY49" s="158">
        <f t="shared" si="13"/>
        <v>175.39999999999964</v>
      </c>
      <c r="BA49" s="18">
        <v>260</v>
      </c>
      <c r="BB49" s="19">
        <v>0</v>
      </c>
      <c r="BC49" s="19">
        <v>260</v>
      </c>
      <c r="BD49" s="19">
        <v>88.4</v>
      </c>
      <c r="BE49" s="19">
        <v>2.6</v>
      </c>
      <c r="BF49" s="128">
        <v>351</v>
      </c>
      <c r="BH49" s="19">
        <f t="shared" si="14"/>
        <v>8.200000000000001</v>
      </c>
      <c r="BI49" s="19">
        <f t="shared" si="14"/>
        <v>0</v>
      </c>
    </row>
    <row r="50" spans="1:61" ht="24.75" customHeight="1">
      <c r="A50" s="15">
        <v>44</v>
      </c>
      <c r="B50" s="15">
        <v>3123</v>
      </c>
      <c r="C50" s="16">
        <v>3</v>
      </c>
      <c r="D50" s="21" t="s">
        <v>49</v>
      </c>
      <c r="E50" s="18">
        <v>12336.6</v>
      </c>
      <c r="F50" s="19">
        <v>3227.8</v>
      </c>
      <c r="G50" s="19">
        <v>20.1</v>
      </c>
      <c r="H50" s="19">
        <v>30</v>
      </c>
      <c r="I50" s="19">
        <f t="shared" si="15"/>
        <v>15564.400000000001</v>
      </c>
      <c r="J50" s="19">
        <f t="shared" si="16"/>
        <v>50.1</v>
      </c>
      <c r="K50" s="19">
        <v>5309.5</v>
      </c>
      <c r="L50" s="19">
        <v>155.9</v>
      </c>
      <c r="M50" s="20">
        <v>207.3</v>
      </c>
      <c r="N50" s="57">
        <f t="shared" si="17"/>
        <v>21287.2</v>
      </c>
      <c r="O50" s="67">
        <v>56.97</v>
      </c>
      <c r="Q50" s="137">
        <f t="shared" si="0"/>
        <v>22.767</v>
      </c>
      <c r="S50" s="18">
        <v>200</v>
      </c>
      <c r="T50" s="19">
        <v>-200</v>
      </c>
      <c r="U50" s="19">
        <f t="shared" si="19"/>
        <v>-6.4</v>
      </c>
      <c r="V50" s="19"/>
      <c r="W50" s="19">
        <f t="shared" si="21"/>
        <v>6.4</v>
      </c>
      <c r="X50" s="19"/>
      <c r="Y50" s="106">
        <v>-9.9</v>
      </c>
      <c r="Z50" s="97"/>
      <c r="AA50" s="97">
        <v>9.9</v>
      </c>
      <c r="AB50" s="112"/>
      <c r="AC50" s="19">
        <f t="shared" si="4"/>
        <v>0</v>
      </c>
      <c r="AD50" s="19">
        <f t="shared" si="5"/>
        <v>-0.1</v>
      </c>
      <c r="AE50" s="19"/>
      <c r="AF50" s="19"/>
      <c r="AG50" s="20">
        <f t="shared" si="20"/>
        <v>-0.023</v>
      </c>
      <c r="AK50" s="53">
        <f t="shared" si="18"/>
        <v>15614.5</v>
      </c>
      <c r="AL50" s="18">
        <f t="shared" si="6"/>
        <v>12530.2</v>
      </c>
      <c r="AM50" s="19">
        <f t="shared" si="6"/>
        <v>3027.8</v>
      </c>
      <c r="AN50" s="19">
        <f t="shared" si="22"/>
        <v>26.5</v>
      </c>
      <c r="AO50" s="19">
        <f t="shared" si="22"/>
        <v>30</v>
      </c>
      <c r="AP50" s="19">
        <f t="shared" si="7"/>
        <v>15558</v>
      </c>
      <c r="AQ50" s="19">
        <f t="shared" si="8"/>
        <v>56.5</v>
      </c>
      <c r="AR50" s="19">
        <f t="shared" si="9"/>
        <v>5309.5</v>
      </c>
      <c r="AS50" s="19">
        <f t="shared" si="9"/>
        <v>155.8</v>
      </c>
      <c r="AT50" s="20">
        <f t="shared" si="10"/>
        <v>207.3</v>
      </c>
      <c r="AU50" s="57">
        <f t="shared" si="11"/>
        <v>21287.1</v>
      </c>
      <c r="AV50" s="67">
        <f t="shared" si="12"/>
        <v>56.946999999999996</v>
      </c>
      <c r="AW50" s="67">
        <v>56.95</v>
      </c>
      <c r="AX50" s="152"/>
      <c r="AY50" s="158">
        <f t="shared" si="13"/>
        <v>-0.10000000000218279</v>
      </c>
      <c r="BA50" s="18">
        <v>0</v>
      </c>
      <c r="BB50" s="19">
        <v>0</v>
      </c>
      <c r="BC50" s="19">
        <v>0</v>
      </c>
      <c r="BD50" s="19">
        <v>0</v>
      </c>
      <c r="BE50" s="19">
        <v>0</v>
      </c>
      <c r="BF50" s="128">
        <v>0</v>
      </c>
      <c r="BH50" s="19">
        <f t="shared" si="14"/>
        <v>3.5</v>
      </c>
      <c r="BI50" s="19">
        <f t="shared" si="14"/>
        <v>0</v>
      </c>
    </row>
    <row r="51" spans="1:62" ht="24.75" customHeight="1">
      <c r="A51" s="15">
        <v>147</v>
      </c>
      <c r="B51" s="15">
        <v>3123</v>
      </c>
      <c r="C51" s="16">
        <v>3</v>
      </c>
      <c r="D51" s="21" t="s">
        <v>50</v>
      </c>
      <c r="E51" s="18">
        <v>10106</v>
      </c>
      <c r="F51" s="19">
        <v>2470.6</v>
      </c>
      <c r="G51" s="19">
        <v>191.6</v>
      </c>
      <c r="H51" s="19">
        <v>76</v>
      </c>
      <c r="I51" s="19">
        <f t="shared" si="15"/>
        <v>12576.6</v>
      </c>
      <c r="J51" s="19">
        <f t="shared" si="16"/>
        <v>267.6</v>
      </c>
      <c r="K51" s="19">
        <v>4367.4</v>
      </c>
      <c r="L51" s="19">
        <v>125.5</v>
      </c>
      <c r="M51" s="20">
        <v>175.2</v>
      </c>
      <c r="N51" s="57">
        <f t="shared" si="17"/>
        <v>17512.3</v>
      </c>
      <c r="O51" s="67">
        <v>50.64</v>
      </c>
      <c r="Q51" s="137">
        <f t="shared" si="0"/>
        <v>20.696</v>
      </c>
      <c r="S51" s="18"/>
      <c r="T51" s="19"/>
      <c r="U51" s="144">
        <f t="shared" si="19"/>
        <v>-61</v>
      </c>
      <c r="V51" s="19"/>
      <c r="W51" s="144">
        <f t="shared" si="21"/>
        <v>61</v>
      </c>
      <c r="X51" s="19"/>
      <c r="Y51" s="106">
        <v>-94.4</v>
      </c>
      <c r="Z51" s="97"/>
      <c r="AA51" s="97">
        <v>94.4</v>
      </c>
      <c r="AB51" s="112"/>
      <c r="AC51" s="19">
        <f t="shared" si="4"/>
        <v>0</v>
      </c>
      <c r="AD51" s="19">
        <f t="shared" si="5"/>
        <v>-0.6</v>
      </c>
      <c r="AE51" s="19"/>
      <c r="AF51" s="19"/>
      <c r="AG51" s="20">
        <f t="shared" si="20"/>
        <v>-0.246</v>
      </c>
      <c r="AK51" s="53">
        <f t="shared" si="18"/>
        <v>12844.2</v>
      </c>
      <c r="AL51" s="18">
        <f t="shared" si="6"/>
        <v>10045</v>
      </c>
      <c r="AM51" s="19">
        <f t="shared" si="6"/>
        <v>2470.6</v>
      </c>
      <c r="AN51" s="19">
        <f t="shared" si="22"/>
        <v>252.6</v>
      </c>
      <c r="AO51" s="19">
        <f t="shared" si="22"/>
        <v>76</v>
      </c>
      <c r="AP51" s="19">
        <f t="shared" si="7"/>
        <v>12515.6</v>
      </c>
      <c r="AQ51" s="19">
        <f t="shared" si="8"/>
        <v>328.6</v>
      </c>
      <c r="AR51" s="19">
        <f t="shared" si="9"/>
        <v>4367.4</v>
      </c>
      <c r="AS51" s="19">
        <f t="shared" si="9"/>
        <v>124.9</v>
      </c>
      <c r="AT51" s="20">
        <f t="shared" si="10"/>
        <v>175.2</v>
      </c>
      <c r="AU51" s="57">
        <f t="shared" si="11"/>
        <v>17511.7</v>
      </c>
      <c r="AV51" s="67">
        <f t="shared" si="12"/>
        <v>50.394</v>
      </c>
      <c r="AW51" s="67">
        <v>50.39</v>
      </c>
      <c r="AX51" s="152"/>
      <c r="AY51" s="158">
        <f t="shared" si="13"/>
        <v>-0.5999999999985448</v>
      </c>
      <c r="BA51" s="18">
        <v>0</v>
      </c>
      <c r="BB51" s="19">
        <v>0</v>
      </c>
      <c r="BC51" s="19">
        <v>0</v>
      </c>
      <c r="BD51" s="19">
        <v>0</v>
      </c>
      <c r="BE51" s="19">
        <v>0</v>
      </c>
      <c r="BF51" s="128">
        <v>0</v>
      </c>
      <c r="BH51" s="19">
        <f t="shared" si="14"/>
        <v>33.400000000000006</v>
      </c>
      <c r="BI51" s="19">
        <f t="shared" si="14"/>
        <v>0</v>
      </c>
      <c r="BJ51" s="146" t="s">
        <v>144</v>
      </c>
    </row>
    <row r="52" spans="1:61" ht="24.75" customHeight="1">
      <c r="A52" s="15">
        <v>55</v>
      </c>
      <c r="B52" s="15">
        <v>3123</v>
      </c>
      <c r="C52" s="16">
        <v>3</v>
      </c>
      <c r="D52" s="21" t="s">
        <v>102</v>
      </c>
      <c r="E52" s="18">
        <v>5612.3</v>
      </c>
      <c r="F52" s="19">
        <v>1380.2</v>
      </c>
      <c r="G52" s="19"/>
      <c r="H52" s="19">
        <v>5</v>
      </c>
      <c r="I52" s="19">
        <f t="shared" si="15"/>
        <v>6992.5</v>
      </c>
      <c r="J52" s="19">
        <f t="shared" si="16"/>
        <v>5</v>
      </c>
      <c r="K52" s="19">
        <v>2379</v>
      </c>
      <c r="L52" s="19">
        <v>70</v>
      </c>
      <c r="M52" s="20">
        <v>102.7</v>
      </c>
      <c r="N52" s="57">
        <f t="shared" si="17"/>
        <v>9549.2</v>
      </c>
      <c r="O52" s="67">
        <v>30.84</v>
      </c>
      <c r="Q52" s="137">
        <f t="shared" si="0"/>
        <v>18.895</v>
      </c>
      <c r="S52" s="18"/>
      <c r="T52" s="19">
        <v>266</v>
      </c>
      <c r="U52" s="19">
        <f t="shared" si="19"/>
        <v>0</v>
      </c>
      <c r="V52" s="19"/>
      <c r="W52" s="19">
        <f t="shared" si="21"/>
        <v>0</v>
      </c>
      <c r="X52" s="19"/>
      <c r="Y52" s="106">
        <v>0</v>
      </c>
      <c r="Z52" s="97"/>
      <c r="AA52" s="97">
        <v>0</v>
      </c>
      <c r="AB52" s="112"/>
      <c r="AC52" s="19">
        <f t="shared" si="4"/>
        <v>90.4</v>
      </c>
      <c r="AD52" s="19">
        <f t="shared" si="5"/>
        <v>2.7</v>
      </c>
      <c r="AE52" s="19"/>
      <c r="AF52" s="19"/>
      <c r="AG52" s="20">
        <f t="shared" si="20"/>
        <v>1.835</v>
      </c>
      <c r="AK52" s="53">
        <f t="shared" si="18"/>
        <v>7263.5</v>
      </c>
      <c r="AL52" s="18">
        <f t="shared" si="6"/>
        <v>5612.3</v>
      </c>
      <c r="AM52" s="19">
        <f t="shared" si="6"/>
        <v>1646.2</v>
      </c>
      <c r="AN52" s="19">
        <f t="shared" si="22"/>
        <v>0</v>
      </c>
      <c r="AO52" s="19">
        <f t="shared" si="22"/>
        <v>5</v>
      </c>
      <c r="AP52" s="19">
        <f t="shared" si="7"/>
        <v>7258.5</v>
      </c>
      <c r="AQ52" s="19">
        <f t="shared" si="8"/>
        <v>5</v>
      </c>
      <c r="AR52" s="19">
        <f t="shared" si="9"/>
        <v>2469.4</v>
      </c>
      <c r="AS52" s="19">
        <f t="shared" si="9"/>
        <v>72.7</v>
      </c>
      <c r="AT52" s="20">
        <f t="shared" si="10"/>
        <v>102.7</v>
      </c>
      <c r="AU52" s="57">
        <f t="shared" si="11"/>
        <v>9908.300000000001</v>
      </c>
      <c r="AV52" s="67">
        <f t="shared" si="12"/>
        <v>32.675</v>
      </c>
      <c r="AW52" s="67">
        <v>32.68</v>
      </c>
      <c r="AX52" s="152"/>
      <c r="AY52" s="158">
        <f t="shared" si="13"/>
        <v>359.10000000000036</v>
      </c>
      <c r="BA52" s="18">
        <v>150</v>
      </c>
      <c r="BB52" s="19">
        <v>0</v>
      </c>
      <c r="BC52" s="19">
        <v>150</v>
      </c>
      <c r="BD52" s="19">
        <v>51</v>
      </c>
      <c r="BE52" s="19">
        <v>1.5</v>
      </c>
      <c r="BF52" s="128">
        <v>202.5</v>
      </c>
      <c r="BH52" s="19">
        <f t="shared" si="14"/>
        <v>0</v>
      </c>
      <c r="BI52" s="19">
        <f t="shared" si="14"/>
        <v>0</v>
      </c>
    </row>
    <row r="53" spans="1:61" ht="24.75" customHeight="1">
      <c r="A53" s="15">
        <v>57</v>
      </c>
      <c r="B53" s="15">
        <v>3123</v>
      </c>
      <c r="C53" s="16">
        <v>3</v>
      </c>
      <c r="D53" s="21" t="s">
        <v>51</v>
      </c>
      <c r="E53" s="18">
        <v>14736.1</v>
      </c>
      <c r="F53" s="19">
        <v>4234.7</v>
      </c>
      <c r="G53" s="19">
        <v>275.4</v>
      </c>
      <c r="H53" s="19">
        <v>294</v>
      </c>
      <c r="I53" s="19">
        <f t="shared" si="15"/>
        <v>18970.8</v>
      </c>
      <c r="J53" s="19">
        <f t="shared" si="16"/>
        <v>569.4</v>
      </c>
      <c r="K53" s="19">
        <v>6644.6</v>
      </c>
      <c r="L53" s="19">
        <v>189.8</v>
      </c>
      <c r="M53" s="20">
        <v>287.7</v>
      </c>
      <c r="N53" s="57">
        <f t="shared" si="17"/>
        <v>26662.300000000003</v>
      </c>
      <c r="O53" s="67">
        <v>82.45</v>
      </c>
      <c r="Q53" s="137">
        <f t="shared" si="0"/>
        <v>19.174</v>
      </c>
      <c r="S53" s="18"/>
      <c r="T53" s="19">
        <v>400</v>
      </c>
      <c r="U53" s="19">
        <f t="shared" si="19"/>
        <v>-87.6</v>
      </c>
      <c r="V53" s="19"/>
      <c r="W53" s="19">
        <f t="shared" si="21"/>
        <v>87.6</v>
      </c>
      <c r="X53" s="19"/>
      <c r="Y53" s="106">
        <v>-135.6</v>
      </c>
      <c r="Z53" s="97"/>
      <c r="AA53" s="97">
        <v>135.6</v>
      </c>
      <c r="AB53" s="112"/>
      <c r="AC53" s="19">
        <f t="shared" si="4"/>
        <v>136</v>
      </c>
      <c r="AD53" s="19">
        <f t="shared" si="5"/>
        <v>3.1</v>
      </c>
      <c r="AE53" s="19"/>
      <c r="AF53" s="19"/>
      <c r="AG53" s="20">
        <f t="shared" si="20"/>
        <v>7.008</v>
      </c>
      <c r="AK53" s="53">
        <f t="shared" si="18"/>
        <v>19940.2</v>
      </c>
      <c r="AL53" s="18">
        <f t="shared" si="6"/>
        <v>14648.5</v>
      </c>
      <c r="AM53" s="19">
        <f t="shared" si="6"/>
        <v>4634.7</v>
      </c>
      <c r="AN53" s="19">
        <f t="shared" si="22"/>
        <v>363</v>
      </c>
      <c r="AO53" s="19">
        <f t="shared" si="22"/>
        <v>294</v>
      </c>
      <c r="AP53" s="19">
        <f t="shared" si="7"/>
        <v>19283.2</v>
      </c>
      <c r="AQ53" s="19">
        <f t="shared" si="8"/>
        <v>657</v>
      </c>
      <c r="AR53" s="19">
        <f t="shared" si="9"/>
        <v>6780.6</v>
      </c>
      <c r="AS53" s="19">
        <f t="shared" si="9"/>
        <v>192.9</v>
      </c>
      <c r="AT53" s="20">
        <f t="shared" si="10"/>
        <v>287.7</v>
      </c>
      <c r="AU53" s="57">
        <f t="shared" si="11"/>
        <v>27201.400000000005</v>
      </c>
      <c r="AV53" s="67">
        <f t="shared" si="12"/>
        <v>89.458</v>
      </c>
      <c r="AW53" s="67">
        <v>89.46</v>
      </c>
      <c r="AX53" s="152"/>
      <c r="AY53" s="158">
        <f t="shared" si="13"/>
        <v>539.1000000000022</v>
      </c>
      <c r="BA53" s="18">
        <v>1300</v>
      </c>
      <c r="BB53" s="19">
        <v>0</v>
      </c>
      <c r="BC53" s="19">
        <v>1300</v>
      </c>
      <c r="BD53" s="19">
        <v>442</v>
      </c>
      <c r="BE53" s="19">
        <v>13</v>
      </c>
      <c r="BF53" s="128">
        <v>1755</v>
      </c>
      <c r="BH53" s="19">
        <f t="shared" si="14"/>
        <v>48</v>
      </c>
      <c r="BI53" s="19">
        <f t="shared" si="14"/>
        <v>0</v>
      </c>
    </row>
    <row r="54" spans="1:61" ht="24.75" customHeight="1">
      <c r="A54" s="15">
        <v>54</v>
      </c>
      <c r="B54" s="15">
        <v>3123</v>
      </c>
      <c r="C54" s="16">
        <v>3</v>
      </c>
      <c r="D54" s="21" t="s">
        <v>100</v>
      </c>
      <c r="E54" s="18">
        <v>5136.6</v>
      </c>
      <c r="F54" s="19">
        <v>1519.7</v>
      </c>
      <c r="G54" s="19">
        <v>0</v>
      </c>
      <c r="H54" s="19">
        <v>161</v>
      </c>
      <c r="I54" s="19">
        <f t="shared" si="15"/>
        <v>6656.3</v>
      </c>
      <c r="J54" s="19">
        <f t="shared" si="16"/>
        <v>161</v>
      </c>
      <c r="K54" s="19">
        <v>2318.2</v>
      </c>
      <c r="L54" s="19">
        <v>66.6</v>
      </c>
      <c r="M54" s="20">
        <v>99.4</v>
      </c>
      <c r="N54" s="57">
        <f t="shared" si="17"/>
        <v>9301.5</v>
      </c>
      <c r="O54" s="67">
        <v>27.93</v>
      </c>
      <c r="Q54" s="137">
        <f t="shared" si="0"/>
        <v>19.86</v>
      </c>
      <c r="S54" s="18">
        <v>-300</v>
      </c>
      <c r="T54" s="19">
        <v>300</v>
      </c>
      <c r="U54" s="19">
        <f t="shared" si="19"/>
        <v>0</v>
      </c>
      <c r="V54" s="19"/>
      <c r="W54" s="19">
        <f t="shared" si="21"/>
        <v>0</v>
      </c>
      <c r="X54" s="19"/>
      <c r="Y54" s="106">
        <v>0</v>
      </c>
      <c r="Z54" s="97"/>
      <c r="AA54" s="97">
        <v>0</v>
      </c>
      <c r="AB54" s="112"/>
      <c r="AC54" s="19">
        <f t="shared" si="4"/>
        <v>0</v>
      </c>
      <c r="AD54" s="19">
        <f t="shared" si="5"/>
        <v>0</v>
      </c>
      <c r="AE54" s="19"/>
      <c r="AF54" s="19"/>
      <c r="AG54" s="20">
        <f t="shared" si="20"/>
        <v>0</v>
      </c>
      <c r="AK54" s="53">
        <f t="shared" si="18"/>
        <v>6817.3</v>
      </c>
      <c r="AL54" s="18">
        <f t="shared" si="6"/>
        <v>4836.6</v>
      </c>
      <c r="AM54" s="19">
        <f t="shared" si="6"/>
        <v>1819.7</v>
      </c>
      <c r="AN54" s="19">
        <f t="shared" si="22"/>
        <v>0</v>
      </c>
      <c r="AO54" s="19">
        <f t="shared" si="22"/>
        <v>161</v>
      </c>
      <c r="AP54" s="19">
        <f t="shared" si="7"/>
        <v>6656.3</v>
      </c>
      <c r="AQ54" s="19">
        <f t="shared" si="8"/>
        <v>161</v>
      </c>
      <c r="AR54" s="19">
        <f t="shared" si="9"/>
        <v>2318.2</v>
      </c>
      <c r="AS54" s="19">
        <f t="shared" si="9"/>
        <v>66.6</v>
      </c>
      <c r="AT54" s="20">
        <f t="shared" si="10"/>
        <v>99.4</v>
      </c>
      <c r="AU54" s="57">
        <f t="shared" si="11"/>
        <v>9301.5</v>
      </c>
      <c r="AV54" s="67">
        <f t="shared" si="12"/>
        <v>27.93</v>
      </c>
      <c r="AW54" s="67">
        <v>27.93</v>
      </c>
      <c r="AX54" s="152"/>
      <c r="AY54" s="158">
        <f t="shared" si="13"/>
        <v>0</v>
      </c>
      <c r="BA54" s="18">
        <v>0</v>
      </c>
      <c r="BB54" s="19">
        <v>0</v>
      </c>
      <c r="BC54" s="19">
        <v>0</v>
      </c>
      <c r="BD54" s="19">
        <v>0</v>
      </c>
      <c r="BE54" s="19">
        <v>0</v>
      </c>
      <c r="BF54" s="128">
        <v>0</v>
      </c>
      <c r="BH54" s="19">
        <f t="shared" si="14"/>
        <v>0</v>
      </c>
      <c r="BI54" s="19">
        <f t="shared" si="14"/>
        <v>0</v>
      </c>
    </row>
    <row r="55" spans="1:61" ht="24.75" customHeight="1">
      <c r="A55" s="15">
        <v>53</v>
      </c>
      <c r="B55" s="15">
        <v>3123</v>
      </c>
      <c r="C55" s="16">
        <v>3</v>
      </c>
      <c r="D55" s="21" t="s">
        <v>52</v>
      </c>
      <c r="E55" s="18">
        <v>10009.8</v>
      </c>
      <c r="F55" s="19">
        <v>2284.1</v>
      </c>
      <c r="G55" s="19">
        <v>136.5</v>
      </c>
      <c r="H55" s="19">
        <v>32.4</v>
      </c>
      <c r="I55" s="19">
        <f t="shared" si="15"/>
        <v>12293.9</v>
      </c>
      <c r="J55" s="19">
        <f t="shared" si="16"/>
        <v>168.9</v>
      </c>
      <c r="K55" s="19">
        <v>4237.9</v>
      </c>
      <c r="L55" s="19">
        <v>122.9</v>
      </c>
      <c r="M55" s="20">
        <v>187.4</v>
      </c>
      <c r="N55" s="57">
        <f t="shared" si="17"/>
        <v>17011</v>
      </c>
      <c r="O55" s="67">
        <v>38.69</v>
      </c>
      <c r="Q55" s="137">
        <f t="shared" si="0"/>
        <v>26.479</v>
      </c>
      <c r="S55" s="18"/>
      <c r="T55" s="19"/>
      <c r="U55" s="19">
        <f t="shared" si="19"/>
        <v>13.5</v>
      </c>
      <c r="V55" s="19"/>
      <c r="W55" s="19">
        <f t="shared" si="21"/>
        <v>-13.5</v>
      </c>
      <c r="X55" s="19"/>
      <c r="Y55" s="106">
        <v>13.5</v>
      </c>
      <c r="Z55" s="97">
        <v>-51.6</v>
      </c>
      <c r="AA55" s="97">
        <v>-13.5</v>
      </c>
      <c r="AB55" s="112">
        <v>51.6</v>
      </c>
      <c r="AC55" s="19">
        <f t="shared" si="4"/>
        <v>0</v>
      </c>
      <c r="AD55" s="19">
        <f t="shared" si="5"/>
        <v>0.1</v>
      </c>
      <c r="AE55" s="19"/>
      <c r="AF55" s="19"/>
      <c r="AG55" s="20">
        <f t="shared" si="20"/>
        <v>0.042</v>
      </c>
      <c r="AK55" s="53">
        <f t="shared" si="18"/>
        <v>12462.8</v>
      </c>
      <c r="AL55" s="18">
        <f t="shared" si="6"/>
        <v>10023.3</v>
      </c>
      <c r="AM55" s="19">
        <f t="shared" si="6"/>
        <v>2284.1</v>
      </c>
      <c r="AN55" s="19">
        <f t="shared" si="22"/>
        <v>123</v>
      </c>
      <c r="AO55" s="19">
        <f t="shared" si="22"/>
        <v>32.4</v>
      </c>
      <c r="AP55" s="19">
        <f t="shared" si="7"/>
        <v>12307.4</v>
      </c>
      <c r="AQ55" s="19">
        <f t="shared" si="8"/>
        <v>155.4</v>
      </c>
      <c r="AR55" s="19">
        <f t="shared" si="9"/>
        <v>4237.9</v>
      </c>
      <c r="AS55" s="19">
        <f t="shared" si="9"/>
        <v>123</v>
      </c>
      <c r="AT55" s="20">
        <f t="shared" si="10"/>
        <v>187.4</v>
      </c>
      <c r="AU55" s="57">
        <f t="shared" si="11"/>
        <v>17011.1</v>
      </c>
      <c r="AV55" s="67">
        <f t="shared" si="12"/>
        <v>38.732</v>
      </c>
      <c r="AW55" s="67">
        <v>38.73</v>
      </c>
      <c r="AX55" s="152"/>
      <c r="AY55" s="158">
        <f t="shared" si="13"/>
        <v>0.09999999999854481</v>
      </c>
      <c r="BA55" s="18">
        <v>0</v>
      </c>
      <c r="BB55" s="19">
        <v>0</v>
      </c>
      <c r="BC55" s="19">
        <v>0</v>
      </c>
      <c r="BD55" s="19">
        <v>0</v>
      </c>
      <c r="BE55" s="19">
        <v>0</v>
      </c>
      <c r="BF55" s="128">
        <v>0</v>
      </c>
      <c r="BH55" s="19">
        <f t="shared" si="14"/>
        <v>0</v>
      </c>
      <c r="BI55" s="19">
        <f t="shared" si="14"/>
        <v>51.6</v>
      </c>
    </row>
    <row r="56" spans="1:61" ht="24.75" customHeight="1">
      <c r="A56" s="15">
        <v>42</v>
      </c>
      <c r="B56" s="15">
        <v>3122</v>
      </c>
      <c r="C56" s="16">
        <v>3</v>
      </c>
      <c r="D56" s="21" t="s">
        <v>53</v>
      </c>
      <c r="E56" s="18">
        <v>9280.2</v>
      </c>
      <c r="F56" s="19">
        <v>3261.9</v>
      </c>
      <c r="G56" s="19">
        <v>288.2</v>
      </c>
      <c r="H56" s="19">
        <v>155</v>
      </c>
      <c r="I56" s="19">
        <f t="shared" si="15"/>
        <v>12542.1</v>
      </c>
      <c r="J56" s="19">
        <f t="shared" si="16"/>
        <v>443.2</v>
      </c>
      <c r="K56" s="19">
        <v>4415.3</v>
      </c>
      <c r="L56" s="19">
        <v>125.4</v>
      </c>
      <c r="M56" s="20">
        <v>206.4</v>
      </c>
      <c r="N56" s="57">
        <f t="shared" si="17"/>
        <v>17732.400000000005</v>
      </c>
      <c r="O56" s="67">
        <v>57.29</v>
      </c>
      <c r="Q56" s="137">
        <f t="shared" si="0"/>
        <v>18.244</v>
      </c>
      <c r="S56" s="18"/>
      <c r="T56" s="19">
        <v>277</v>
      </c>
      <c r="U56" s="19">
        <f t="shared" si="19"/>
        <v>-38.8</v>
      </c>
      <c r="V56" s="19"/>
      <c r="W56" s="19">
        <f t="shared" si="21"/>
        <v>38.8</v>
      </c>
      <c r="X56" s="19"/>
      <c r="Y56" s="106">
        <v>-60</v>
      </c>
      <c r="Z56" s="97"/>
      <c r="AA56" s="97">
        <v>60</v>
      </c>
      <c r="AB56" s="112"/>
      <c r="AC56" s="19">
        <f t="shared" si="4"/>
        <v>94.2</v>
      </c>
      <c r="AD56" s="19">
        <f t="shared" si="5"/>
        <v>2.4</v>
      </c>
      <c r="AE56" s="19"/>
      <c r="AF56" s="19"/>
      <c r="AG56" s="20">
        <f t="shared" si="20"/>
        <v>2.002</v>
      </c>
      <c r="AK56" s="53">
        <f t="shared" si="18"/>
        <v>13262.3</v>
      </c>
      <c r="AL56" s="18">
        <f t="shared" si="6"/>
        <v>9241.4</v>
      </c>
      <c r="AM56" s="19">
        <f t="shared" si="6"/>
        <v>3538.9</v>
      </c>
      <c r="AN56" s="19">
        <f t="shared" si="22"/>
        <v>327</v>
      </c>
      <c r="AO56" s="19">
        <f t="shared" si="22"/>
        <v>155</v>
      </c>
      <c r="AP56" s="19">
        <f t="shared" si="7"/>
        <v>12780.3</v>
      </c>
      <c r="AQ56" s="19">
        <f t="shared" si="8"/>
        <v>482</v>
      </c>
      <c r="AR56" s="19">
        <f t="shared" si="9"/>
        <v>4509.5</v>
      </c>
      <c r="AS56" s="19">
        <f t="shared" si="9"/>
        <v>127.80000000000001</v>
      </c>
      <c r="AT56" s="20">
        <f t="shared" si="10"/>
        <v>206.4</v>
      </c>
      <c r="AU56" s="57">
        <f t="shared" si="11"/>
        <v>18106</v>
      </c>
      <c r="AV56" s="67">
        <f t="shared" si="12"/>
        <v>59.292</v>
      </c>
      <c r="AW56" s="67">
        <v>59.29</v>
      </c>
      <c r="AX56" s="152"/>
      <c r="AY56" s="158">
        <f t="shared" si="13"/>
        <v>373.5999999999949</v>
      </c>
      <c r="BA56" s="18">
        <v>200</v>
      </c>
      <c r="BB56" s="19">
        <v>0</v>
      </c>
      <c r="BC56" s="19">
        <v>200</v>
      </c>
      <c r="BD56" s="19">
        <v>68</v>
      </c>
      <c r="BE56" s="19">
        <v>2</v>
      </c>
      <c r="BF56" s="128">
        <v>270</v>
      </c>
      <c r="BH56" s="19">
        <f t="shared" si="14"/>
        <v>21.200000000000003</v>
      </c>
      <c r="BI56" s="19">
        <f t="shared" si="14"/>
        <v>0</v>
      </c>
    </row>
    <row r="57" spans="1:62" ht="24.75" customHeight="1">
      <c r="A57" s="15">
        <v>45</v>
      </c>
      <c r="B57" s="15">
        <v>3124</v>
      </c>
      <c r="C57" s="16">
        <v>3</v>
      </c>
      <c r="D57" s="21" t="s">
        <v>124</v>
      </c>
      <c r="E57" s="18">
        <v>20756.9</v>
      </c>
      <c r="F57" s="19">
        <v>4845.8</v>
      </c>
      <c r="G57" s="19">
        <v>241.2</v>
      </c>
      <c r="H57" s="19">
        <v>685</v>
      </c>
      <c r="I57" s="19">
        <f t="shared" si="15"/>
        <v>25602.7</v>
      </c>
      <c r="J57" s="19">
        <f t="shared" si="16"/>
        <v>926.2</v>
      </c>
      <c r="K57" s="19">
        <v>9021.6</v>
      </c>
      <c r="L57" s="19">
        <v>256.6</v>
      </c>
      <c r="M57" s="20">
        <v>403.7</v>
      </c>
      <c r="N57" s="57">
        <f t="shared" si="17"/>
        <v>36210.799999999996</v>
      </c>
      <c r="O57" s="67">
        <v>104.24</v>
      </c>
      <c r="Q57" s="137">
        <f t="shared" si="0"/>
        <v>20.468</v>
      </c>
      <c r="S57" s="18"/>
      <c r="T57" s="19"/>
      <c r="U57" s="145">
        <f t="shared" si="19"/>
        <v>-76.7</v>
      </c>
      <c r="V57" s="19"/>
      <c r="W57" s="145">
        <f t="shared" si="21"/>
        <v>76.7</v>
      </c>
      <c r="X57" s="19"/>
      <c r="Y57" s="106">
        <v>-118.8</v>
      </c>
      <c r="Z57" s="97">
        <v>-134</v>
      </c>
      <c r="AA57" s="97">
        <v>118.8</v>
      </c>
      <c r="AB57" s="112">
        <v>134</v>
      </c>
      <c r="AC57" s="19">
        <f t="shared" si="4"/>
        <v>0</v>
      </c>
      <c r="AD57" s="19">
        <f t="shared" si="5"/>
        <v>-0.8</v>
      </c>
      <c r="AE57" s="19"/>
      <c r="AF57" s="19"/>
      <c r="AG57" s="20">
        <f t="shared" si="20"/>
        <v>3.792</v>
      </c>
      <c r="AK57" s="53">
        <f t="shared" si="18"/>
        <v>26528.9</v>
      </c>
      <c r="AL57" s="18">
        <f t="shared" si="6"/>
        <v>20680.2</v>
      </c>
      <c r="AM57" s="19">
        <f t="shared" si="6"/>
        <v>4845.8</v>
      </c>
      <c r="AN57" s="19">
        <f t="shared" si="22"/>
        <v>317.9</v>
      </c>
      <c r="AO57" s="19">
        <f t="shared" si="22"/>
        <v>685</v>
      </c>
      <c r="AP57" s="19">
        <f t="shared" si="7"/>
        <v>25526</v>
      </c>
      <c r="AQ57" s="19">
        <f t="shared" si="8"/>
        <v>1002.9</v>
      </c>
      <c r="AR57" s="19">
        <f t="shared" si="9"/>
        <v>9021.6</v>
      </c>
      <c r="AS57" s="19">
        <f t="shared" si="9"/>
        <v>255.8</v>
      </c>
      <c r="AT57" s="20">
        <f t="shared" si="10"/>
        <v>403.7</v>
      </c>
      <c r="AU57" s="57">
        <f t="shared" si="11"/>
        <v>36210</v>
      </c>
      <c r="AV57" s="67">
        <f t="shared" si="12"/>
        <v>108.032</v>
      </c>
      <c r="AW57" s="67">
        <v>108.03</v>
      </c>
      <c r="AX57" s="152"/>
      <c r="AY57" s="158">
        <f t="shared" si="13"/>
        <v>-0.7999999999956344</v>
      </c>
      <c r="BA57" s="18">
        <v>158</v>
      </c>
      <c r="BB57" s="19">
        <v>850</v>
      </c>
      <c r="BC57" s="19">
        <v>1008</v>
      </c>
      <c r="BD57" s="19">
        <v>342.7</v>
      </c>
      <c r="BE57" s="19">
        <v>10.1</v>
      </c>
      <c r="BF57" s="128">
        <v>1360.8</v>
      </c>
      <c r="BH57" s="19">
        <f t="shared" si="14"/>
        <v>42.099999999999994</v>
      </c>
      <c r="BI57" s="19">
        <f t="shared" si="14"/>
        <v>134</v>
      </c>
      <c r="BJ57" s="146" t="s">
        <v>144</v>
      </c>
    </row>
    <row r="58" spans="1:61" ht="24.75" customHeight="1">
      <c r="A58" s="15">
        <v>63</v>
      </c>
      <c r="B58" s="15">
        <v>3114</v>
      </c>
      <c r="C58" s="16">
        <v>3</v>
      </c>
      <c r="D58" s="21" t="s">
        <v>54</v>
      </c>
      <c r="E58" s="18">
        <v>3972.6</v>
      </c>
      <c r="F58" s="19">
        <v>383.3</v>
      </c>
      <c r="G58" s="19">
        <v>46.9</v>
      </c>
      <c r="H58" s="19">
        <v>160</v>
      </c>
      <c r="I58" s="19">
        <f t="shared" si="15"/>
        <v>4355.9</v>
      </c>
      <c r="J58" s="19">
        <f t="shared" si="16"/>
        <v>206.9</v>
      </c>
      <c r="K58" s="19">
        <v>1551.4</v>
      </c>
      <c r="L58" s="19">
        <v>43.6</v>
      </c>
      <c r="M58" s="20">
        <v>68.2</v>
      </c>
      <c r="N58" s="57">
        <f t="shared" si="17"/>
        <v>6225.999999999999</v>
      </c>
      <c r="O58" s="67">
        <v>14.12</v>
      </c>
      <c r="Q58" s="137">
        <f t="shared" si="0"/>
        <v>25.708</v>
      </c>
      <c r="S58" s="18"/>
      <c r="T58" s="19"/>
      <c r="U58" s="19">
        <f t="shared" si="19"/>
        <v>-11.6</v>
      </c>
      <c r="V58" s="19"/>
      <c r="W58" s="19">
        <f t="shared" si="21"/>
        <v>11.6</v>
      </c>
      <c r="X58" s="19"/>
      <c r="Y58" s="106">
        <v>-17.9</v>
      </c>
      <c r="Z58" s="97"/>
      <c r="AA58" s="97">
        <v>17.9</v>
      </c>
      <c r="AB58" s="112"/>
      <c r="AC58" s="19">
        <f t="shared" si="4"/>
        <v>0</v>
      </c>
      <c r="AD58" s="19">
        <f t="shared" si="5"/>
        <v>-0.1</v>
      </c>
      <c r="AE58" s="19"/>
      <c r="AF58" s="19"/>
      <c r="AG58" s="20">
        <f t="shared" si="20"/>
        <v>-0.038</v>
      </c>
      <c r="AK58" s="53">
        <f t="shared" si="18"/>
        <v>4562.8</v>
      </c>
      <c r="AL58" s="18">
        <f t="shared" si="6"/>
        <v>3961</v>
      </c>
      <c r="AM58" s="19">
        <f t="shared" si="6"/>
        <v>383.3</v>
      </c>
      <c r="AN58" s="19">
        <f t="shared" si="22"/>
        <v>58.5</v>
      </c>
      <c r="AO58" s="19">
        <f t="shared" si="22"/>
        <v>160</v>
      </c>
      <c r="AP58" s="19">
        <f t="shared" si="7"/>
        <v>4344.3</v>
      </c>
      <c r="AQ58" s="19">
        <f t="shared" si="8"/>
        <v>218.5</v>
      </c>
      <c r="AR58" s="19">
        <f t="shared" si="9"/>
        <v>1551.4</v>
      </c>
      <c r="AS58" s="19">
        <f t="shared" si="9"/>
        <v>43.5</v>
      </c>
      <c r="AT58" s="20">
        <f t="shared" si="10"/>
        <v>68.2</v>
      </c>
      <c r="AU58" s="57">
        <f t="shared" si="11"/>
        <v>6225.900000000001</v>
      </c>
      <c r="AV58" s="67">
        <f t="shared" si="12"/>
        <v>14.081999999999999</v>
      </c>
      <c r="AW58" s="67">
        <v>14.08</v>
      </c>
      <c r="AX58" s="152"/>
      <c r="AY58" s="158">
        <f t="shared" si="13"/>
        <v>-0.09999999999854481</v>
      </c>
      <c r="BA58" s="18">
        <v>0</v>
      </c>
      <c r="BB58" s="19">
        <v>0</v>
      </c>
      <c r="BC58" s="19">
        <v>0</v>
      </c>
      <c r="BD58" s="19">
        <v>0</v>
      </c>
      <c r="BE58" s="19">
        <v>0</v>
      </c>
      <c r="BF58" s="128">
        <v>0</v>
      </c>
      <c r="BH58" s="19">
        <f t="shared" si="14"/>
        <v>6.299999999999999</v>
      </c>
      <c r="BI58" s="19">
        <f t="shared" si="14"/>
        <v>0</v>
      </c>
    </row>
    <row r="59" spans="1:61" ht="24.75" customHeight="1">
      <c r="A59" s="15">
        <v>62</v>
      </c>
      <c r="B59" s="15">
        <v>3114</v>
      </c>
      <c r="C59" s="16">
        <v>3</v>
      </c>
      <c r="D59" s="21" t="s">
        <v>149</v>
      </c>
      <c r="E59" s="18">
        <v>3295.7</v>
      </c>
      <c r="F59" s="19">
        <v>373.3</v>
      </c>
      <c r="G59" s="19">
        <v>0</v>
      </c>
      <c r="H59" s="19">
        <v>60</v>
      </c>
      <c r="I59" s="19">
        <f t="shared" si="15"/>
        <v>3669</v>
      </c>
      <c r="J59" s="19">
        <f t="shared" si="16"/>
        <v>60</v>
      </c>
      <c r="K59" s="19">
        <v>1267.8</v>
      </c>
      <c r="L59" s="19">
        <v>36.7</v>
      </c>
      <c r="M59" s="20">
        <v>79.4</v>
      </c>
      <c r="N59" s="57">
        <f t="shared" si="17"/>
        <v>5112.9</v>
      </c>
      <c r="O59" s="67">
        <v>13.6</v>
      </c>
      <c r="Q59" s="137">
        <f t="shared" si="0"/>
        <v>22.482</v>
      </c>
      <c r="S59" s="18"/>
      <c r="T59" s="19"/>
      <c r="U59" s="19">
        <f t="shared" si="19"/>
        <v>0</v>
      </c>
      <c r="V59" s="19"/>
      <c r="W59" s="19">
        <f t="shared" si="21"/>
        <v>0</v>
      </c>
      <c r="X59" s="19"/>
      <c r="Y59" s="106">
        <v>0</v>
      </c>
      <c r="Z59" s="97"/>
      <c r="AA59" s="97">
        <v>0</v>
      </c>
      <c r="AB59" s="112"/>
      <c r="AC59" s="19">
        <f t="shared" si="4"/>
        <v>0</v>
      </c>
      <c r="AD59" s="19">
        <f t="shared" si="5"/>
        <v>0</v>
      </c>
      <c r="AE59" s="19"/>
      <c r="AF59" s="19"/>
      <c r="AG59" s="20">
        <f t="shared" si="20"/>
        <v>0</v>
      </c>
      <c r="AK59" s="53">
        <f t="shared" si="18"/>
        <v>3729</v>
      </c>
      <c r="AL59" s="18">
        <f t="shared" si="6"/>
        <v>3295.7</v>
      </c>
      <c r="AM59" s="19">
        <f t="shared" si="6"/>
        <v>373.3</v>
      </c>
      <c r="AN59" s="19">
        <f t="shared" si="22"/>
        <v>0</v>
      </c>
      <c r="AO59" s="19">
        <f t="shared" si="22"/>
        <v>60</v>
      </c>
      <c r="AP59" s="19">
        <f t="shared" si="7"/>
        <v>3669</v>
      </c>
      <c r="AQ59" s="19">
        <f t="shared" si="8"/>
        <v>60</v>
      </c>
      <c r="AR59" s="19">
        <f t="shared" si="9"/>
        <v>1267.8</v>
      </c>
      <c r="AS59" s="19">
        <f t="shared" si="9"/>
        <v>36.7</v>
      </c>
      <c r="AT59" s="20">
        <f t="shared" si="10"/>
        <v>79.4</v>
      </c>
      <c r="AU59" s="57">
        <f t="shared" si="11"/>
        <v>5112.9</v>
      </c>
      <c r="AV59" s="67">
        <f t="shared" si="12"/>
        <v>13.6</v>
      </c>
      <c r="AW59" s="67">
        <v>13.6</v>
      </c>
      <c r="AX59" s="152"/>
      <c r="AY59" s="158">
        <f t="shared" si="13"/>
        <v>0</v>
      </c>
      <c r="BA59" s="18">
        <v>0</v>
      </c>
      <c r="BB59" s="19">
        <v>0</v>
      </c>
      <c r="BC59" s="19">
        <v>0</v>
      </c>
      <c r="BD59" s="19">
        <v>0</v>
      </c>
      <c r="BE59" s="19">
        <v>0</v>
      </c>
      <c r="BF59" s="128">
        <v>0</v>
      </c>
      <c r="BH59" s="19">
        <f t="shared" si="14"/>
        <v>0</v>
      </c>
      <c r="BI59" s="19">
        <f t="shared" si="14"/>
        <v>0</v>
      </c>
    </row>
    <row r="60" spans="1:61" ht="25.5">
      <c r="A60" s="15">
        <v>46</v>
      </c>
      <c r="B60" s="15">
        <v>3114</v>
      </c>
      <c r="C60" s="16">
        <v>3</v>
      </c>
      <c r="D60" s="21" t="s">
        <v>56</v>
      </c>
      <c r="E60" s="18">
        <v>8702.8</v>
      </c>
      <c r="F60" s="19">
        <v>2890</v>
      </c>
      <c r="G60" s="19">
        <v>129.3</v>
      </c>
      <c r="H60" s="19">
        <v>93</v>
      </c>
      <c r="I60" s="19">
        <f t="shared" si="15"/>
        <v>11592.8</v>
      </c>
      <c r="J60" s="19">
        <f t="shared" si="16"/>
        <v>222.3</v>
      </c>
      <c r="K60" s="19">
        <v>4017.1</v>
      </c>
      <c r="L60" s="19">
        <v>116</v>
      </c>
      <c r="M60" s="20">
        <v>118.6</v>
      </c>
      <c r="N60" s="57">
        <f t="shared" si="17"/>
        <v>16066.8</v>
      </c>
      <c r="O60" s="67">
        <v>45.71</v>
      </c>
      <c r="Q60" s="137">
        <f t="shared" si="0"/>
        <v>21.135</v>
      </c>
      <c r="S60" s="18">
        <v>400</v>
      </c>
      <c r="T60" s="19">
        <v>-400</v>
      </c>
      <c r="U60" s="19">
        <f t="shared" si="19"/>
        <v>-41.2</v>
      </c>
      <c r="V60" s="19"/>
      <c r="W60" s="19">
        <f t="shared" si="21"/>
        <v>41.2</v>
      </c>
      <c r="X60" s="19"/>
      <c r="Y60" s="106">
        <v>-63.7</v>
      </c>
      <c r="Z60" s="97"/>
      <c r="AA60" s="97">
        <v>63.7</v>
      </c>
      <c r="AB60" s="112"/>
      <c r="AC60" s="19">
        <f t="shared" si="4"/>
        <v>0</v>
      </c>
      <c r="AD60" s="19">
        <f t="shared" si="5"/>
        <v>-0.4</v>
      </c>
      <c r="AE60" s="19"/>
      <c r="AF60" s="19"/>
      <c r="AG60" s="20">
        <f t="shared" si="20"/>
        <v>-0.162</v>
      </c>
      <c r="AK60" s="53">
        <f t="shared" si="18"/>
        <v>11815.1</v>
      </c>
      <c r="AL60" s="18">
        <f t="shared" si="6"/>
        <v>9061.6</v>
      </c>
      <c r="AM60" s="19">
        <f t="shared" si="6"/>
        <v>2490</v>
      </c>
      <c r="AN60" s="19">
        <f t="shared" si="22"/>
        <v>170.5</v>
      </c>
      <c r="AO60" s="19">
        <f t="shared" si="22"/>
        <v>93</v>
      </c>
      <c r="AP60" s="19">
        <f t="shared" si="7"/>
        <v>11551.6</v>
      </c>
      <c r="AQ60" s="19">
        <f t="shared" si="8"/>
        <v>263.5</v>
      </c>
      <c r="AR60" s="19">
        <f t="shared" si="9"/>
        <v>4017.1</v>
      </c>
      <c r="AS60" s="19">
        <f t="shared" si="9"/>
        <v>115.6</v>
      </c>
      <c r="AT60" s="20">
        <f t="shared" si="10"/>
        <v>118.6</v>
      </c>
      <c r="AU60" s="57">
        <f t="shared" si="11"/>
        <v>16066.400000000001</v>
      </c>
      <c r="AV60" s="67">
        <f t="shared" si="12"/>
        <v>45.548</v>
      </c>
      <c r="AW60" s="67">
        <v>45.55</v>
      </c>
      <c r="AX60" s="152"/>
      <c r="AY60" s="158">
        <f t="shared" si="13"/>
        <v>-0.3999999999978172</v>
      </c>
      <c r="BA60" s="18">
        <v>0</v>
      </c>
      <c r="BB60" s="19">
        <v>0</v>
      </c>
      <c r="BC60" s="19">
        <v>0</v>
      </c>
      <c r="BD60" s="19">
        <v>0</v>
      </c>
      <c r="BE60" s="19">
        <v>0</v>
      </c>
      <c r="BF60" s="128">
        <v>0</v>
      </c>
      <c r="BH60" s="19">
        <f t="shared" si="14"/>
        <v>22.5</v>
      </c>
      <c r="BI60" s="19">
        <f t="shared" si="14"/>
        <v>0</v>
      </c>
    </row>
    <row r="61" spans="1:61" ht="24.75" customHeight="1">
      <c r="A61" s="15">
        <v>49</v>
      </c>
      <c r="B61" s="15">
        <v>4322</v>
      </c>
      <c r="C61" s="16">
        <v>3</v>
      </c>
      <c r="D61" s="21" t="s">
        <v>57</v>
      </c>
      <c r="E61" s="18">
        <v>7881.2</v>
      </c>
      <c r="F61" s="19">
        <v>3679.8</v>
      </c>
      <c r="G61" s="19">
        <v>70.4</v>
      </c>
      <c r="H61" s="19">
        <v>25</v>
      </c>
      <c r="I61" s="19">
        <f t="shared" si="15"/>
        <v>11561</v>
      </c>
      <c r="J61" s="19">
        <f t="shared" si="16"/>
        <v>95.4</v>
      </c>
      <c r="K61" s="19">
        <v>3963.3</v>
      </c>
      <c r="L61" s="19">
        <v>115.5</v>
      </c>
      <c r="M61" s="20">
        <v>119.6</v>
      </c>
      <c r="N61" s="57">
        <f t="shared" si="17"/>
        <v>15854.800000000001</v>
      </c>
      <c r="O61" s="67">
        <v>51.81</v>
      </c>
      <c r="Q61" s="137">
        <f t="shared" si="0"/>
        <v>18.595</v>
      </c>
      <c r="S61" s="18"/>
      <c r="T61" s="19"/>
      <c r="U61" s="19">
        <f t="shared" si="19"/>
        <v>-22.4</v>
      </c>
      <c r="V61" s="19"/>
      <c r="W61" s="19">
        <f t="shared" si="21"/>
        <v>22.4</v>
      </c>
      <c r="X61" s="19"/>
      <c r="Y61" s="106">
        <v>-34.6</v>
      </c>
      <c r="Z61" s="97"/>
      <c r="AA61" s="97">
        <v>34.6</v>
      </c>
      <c r="AB61" s="112"/>
      <c r="AC61" s="19">
        <f t="shared" si="4"/>
        <v>0</v>
      </c>
      <c r="AD61" s="19">
        <f t="shared" si="5"/>
        <v>-0.2</v>
      </c>
      <c r="AE61" s="19"/>
      <c r="AF61" s="19"/>
      <c r="AG61" s="20">
        <f t="shared" si="20"/>
        <v>0.146</v>
      </c>
      <c r="AK61" s="53">
        <f t="shared" si="18"/>
        <v>11656.4</v>
      </c>
      <c r="AL61" s="18">
        <f t="shared" si="6"/>
        <v>7858.8</v>
      </c>
      <c r="AM61" s="19">
        <f t="shared" si="6"/>
        <v>3679.8</v>
      </c>
      <c r="AN61" s="19">
        <f t="shared" si="22"/>
        <v>92.8</v>
      </c>
      <c r="AO61" s="19">
        <f t="shared" si="22"/>
        <v>25</v>
      </c>
      <c r="AP61" s="19">
        <f t="shared" si="7"/>
        <v>11538.6</v>
      </c>
      <c r="AQ61" s="19">
        <f t="shared" si="8"/>
        <v>117.8</v>
      </c>
      <c r="AR61" s="19">
        <f t="shared" si="9"/>
        <v>3963.3</v>
      </c>
      <c r="AS61" s="19">
        <f t="shared" si="9"/>
        <v>115.3</v>
      </c>
      <c r="AT61" s="20">
        <f t="shared" si="10"/>
        <v>119.6</v>
      </c>
      <c r="AU61" s="57">
        <f t="shared" si="11"/>
        <v>15854.6</v>
      </c>
      <c r="AV61" s="67">
        <f t="shared" si="12"/>
        <v>51.956</v>
      </c>
      <c r="AW61" s="67">
        <v>51.96</v>
      </c>
      <c r="AX61" s="152"/>
      <c r="AY61" s="158">
        <f t="shared" si="13"/>
        <v>-0.2000000000007276</v>
      </c>
      <c r="BA61" s="18">
        <v>55</v>
      </c>
      <c r="BB61" s="19">
        <v>0</v>
      </c>
      <c r="BC61" s="19">
        <v>55</v>
      </c>
      <c r="BD61" s="19">
        <v>18.7</v>
      </c>
      <c r="BE61" s="19">
        <v>0.6</v>
      </c>
      <c r="BF61" s="128">
        <v>74.3</v>
      </c>
      <c r="BH61" s="19">
        <f t="shared" si="14"/>
        <v>12.200000000000003</v>
      </c>
      <c r="BI61" s="19">
        <f t="shared" si="14"/>
        <v>0</v>
      </c>
    </row>
    <row r="62" spans="1:61" ht="24.75" customHeight="1">
      <c r="A62" s="15">
        <v>58</v>
      </c>
      <c r="B62" s="15">
        <v>3114</v>
      </c>
      <c r="C62" s="16">
        <v>3</v>
      </c>
      <c r="D62" s="21" t="s">
        <v>58</v>
      </c>
      <c r="E62" s="18">
        <v>4211.8</v>
      </c>
      <c r="F62" s="19">
        <v>547.6</v>
      </c>
      <c r="G62" s="19">
        <v>38.9</v>
      </c>
      <c r="H62" s="19">
        <v>120</v>
      </c>
      <c r="I62" s="19">
        <f t="shared" si="15"/>
        <v>4759.400000000001</v>
      </c>
      <c r="J62" s="19">
        <f t="shared" si="16"/>
        <v>158.9</v>
      </c>
      <c r="K62" s="19">
        <v>1672.4</v>
      </c>
      <c r="L62" s="19">
        <v>47.5</v>
      </c>
      <c r="M62" s="20">
        <v>80.1</v>
      </c>
      <c r="N62" s="57">
        <f t="shared" si="17"/>
        <v>6718.300000000001</v>
      </c>
      <c r="O62" s="67">
        <v>16.58</v>
      </c>
      <c r="Q62" s="137">
        <f t="shared" si="0"/>
        <v>23.921</v>
      </c>
      <c r="S62" s="18"/>
      <c r="T62" s="19"/>
      <c r="U62" s="19">
        <f t="shared" si="19"/>
        <v>-12.3</v>
      </c>
      <c r="V62" s="19">
        <v>80</v>
      </c>
      <c r="W62" s="19">
        <f t="shared" si="21"/>
        <v>12.3</v>
      </c>
      <c r="X62" s="19">
        <v>-80</v>
      </c>
      <c r="Y62" s="106">
        <v>-19.1</v>
      </c>
      <c r="Z62" s="97">
        <v>80</v>
      </c>
      <c r="AA62" s="97">
        <v>19.1</v>
      </c>
      <c r="AB62" s="112">
        <v>-80</v>
      </c>
      <c r="AC62" s="19">
        <f t="shared" si="4"/>
        <v>0</v>
      </c>
      <c r="AD62" s="19">
        <f t="shared" si="5"/>
        <v>0.7</v>
      </c>
      <c r="AE62" s="19"/>
      <c r="AF62" s="19"/>
      <c r="AG62" s="20">
        <f t="shared" si="20"/>
        <v>1.142</v>
      </c>
      <c r="AK62" s="53">
        <f t="shared" si="18"/>
        <v>4918.3</v>
      </c>
      <c r="AL62" s="18">
        <f t="shared" si="6"/>
        <v>4199.5</v>
      </c>
      <c r="AM62" s="19">
        <f t="shared" si="6"/>
        <v>627.6</v>
      </c>
      <c r="AN62" s="19">
        <f t="shared" si="22"/>
        <v>51.2</v>
      </c>
      <c r="AO62" s="19">
        <f t="shared" si="22"/>
        <v>40</v>
      </c>
      <c r="AP62" s="19">
        <f t="shared" si="7"/>
        <v>4827.1</v>
      </c>
      <c r="AQ62" s="19">
        <f t="shared" si="8"/>
        <v>91.2</v>
      </c>
      <c r="AR62" s="19">
        <f t="shared" si="9"/>
        <v>1672.4</v>
      </c>
      <c r="AS62" s="19">
        <f t="shared" si="9"/>
        <v>48.2</v>
      </c>
      <c r="AT62" s="20">
        <f t="shared" si="10"/>
        <v>80.1</v>
      </c>
      <c r="AU62" s="57">
        <f t="shared" si="11"/>
        <v>6719.000000000001</v>
      </c>
      <c r="AV62" s="67">
        <f t="shared" si="12"/>
        <v>17.721999999999998</v>
      </c>
      <c r="AW62" s="67">
        <v>17.72</v>
      </c>
      <c r="AX62" s="152"/>
      <c r="AY62" s="158">
        <f t="shared" si="13"/>
        <v>0.6999999999998181</v>
      </c>
      <c r="BA62" s="18">
        <v>0</v>
      </c>
      <c r="BB62" s="19">
        <v>260</v>
      </c>
      <c r="BC62" s="19">
        <v>260</v>
      </c>
      <c r="BD62" s="19">
        <v>88.4</v>
      </c>
      <c r="BE62" s="19">
        <v>2.6</v>
      </c>
      <c r="BF62" s="128">
        <v>351</v>
      </c>
      <c r="BH62" s="19">
        <f t="shared" si="14"/>
        <v>6.800000000000001</v>
      </c>
      <c r="BI62" s="19">
        <f t="shared" si="14"/>
        <v>0</v>
      </c>
    </row>
    <row r="63" spans="1:61" ht="24.75" customHeight="1">
      <c r="A63" s="15">
        <v>67</v>
      </c>
      <c r="B63" s="15">
        <v>3121</v>
      </c>
      <c r="C63" s="16">
        <v>4</v>
      </c>
      <c r="D63" s="21" t="s">
        <v>59</v>
      </c>
      <c r="E63" s="18">
        <v>10951.6</v>
      </c>
      <c r="F63" s="19">
        <v>1139.8</v>
      </c>
      <c r="G63" s="19">
        <v>34</v>
      </c>
      <c r="H63" s="19">
        <v>182</v>
      </c>
      <c r="I63" s="19">
        <f t="shared" si="15"/>
        <v>12091.4</v>
      </c>
      <c r="J63" s="19">
        <f t="shared" si="16"/>
        <v>216</v>
      </c>
      <c r="K63" s="19">
        <v>4184.6</v>
      </c>
      <c r="L63" s="19">
        <v>121</v>
      </c>
      <c r="M63" s="20">
        <v>216.8</v>
      </c>
      <c r="N63" s="57">
        <f t="shared" si="17"/>
        <v>16829.8</v>
      </c>
      <c r="O63" s="67">
        <v>41.53</v>
      </c>
      <c r="Q63" s="137">
        <f t="shared" si="0"/>
        <v>24.262</v>
      </c>
      <c r="S63" s="18"/>
      <c r="T63" s="19">
        <v>150</v>
      </c>
      <c r="U63" s="19">
        <f t="shared" si="19"/>
        <v>-10.3</v>
      </c>
      <c r="V63" s="19"/>
      <c r="W63" s="19">
        <f t="shared" si="21"/>
        <v>10.3</v>
      </c>
      <c r="X63" s="19"/>
      <c r="Y63" s="106">
        <v>-16</v>
      </c>
      <c r="Z63" s="97"/>
      <c r="AA63" s="97">
        <v>16</v>
      </c>
      <c r="AB63" s="112"/>
      <c r="AC63" s="19">
        <f t="shared" si="4"/>
        <v>51</v>
      </c>
      <c r="AD63" s="19">
        <f t="shared" si="5"/>
        <v>1.4</v>
      </c>
      <c r="AE63" s="19"/>
      <c r="AF63" s="19"/>
      <c r="AG63" s="20">
        <f t="shared" si="20"/>
        <v>0.48</v>
      </c>
      <c r="AK63" s="53">
        <f t="shared" si="18"/>
        <v>12457.399999999998</v>
      </c>
      <c r="AL63" s="18">
        <f t="shared" si="6"/>
        <v>10941.3</v>
      </c>
      <c r="AM63" s="19">
        <f t="shared" si="6"/>
        <v>1289.8</v>
      </c>
      <c r="AN63" s="19">
        <f t="shared" si="22"/>
        <v>44.3</v>
      </c>
      <c r="AO63" s="19">
        <f t="shared" si="22"/>
        <v>182</v>
      </c>
      <c r="AP63" s="19">
        <f t="shared" si="7"/>
        <v>12231.099999999999</v>
      </c>
      <c r="AQ63" s="19">
        <f t="shared" si="8"/>
        <v>226.3</v>
      </c>
      <c r="AR63" s="19">
        <f t="shared" si="9"/>
        <v>4235.6</v>
      </c>
      <c r="AS63" s="19">
        <f t="shared" si="9"/>
        <v>122.4</v>
      </c>
      <c r="AT63" s="20">
        <f t="shared" si="10"/>
        <v>216.8</v>
      </c>
      <c r="AU63" s="57">
        <f t="shared" si="11"/>
        <v>17032.2</v>
      </c>
      <c r="AV63" s="67">
        <f t="shared" si="12"/>
        <v>42.01</v>
      </c>
      <c r="AW63" s="67">
        <v>42.01</v>
      </c>
      <c r="AX63" s="152"/>
      <c r="AY63" s="158">
        <f t="shared" si="13"/>
        <v>202.40000000000146</v>
      </c>
      <c r="BA63" s="18">
        <v>0</v>
      </c>
      <c r="BB63" s="19">
        <v>0</v>
      </c>
      <c r="BC63" s="19">
        <v>0</v>
      </c>
      <c r="BD63" s="19">
        <v>0</v>
      </c>
      <c r="BE63" s="19">
        <v>0</v>
      </c>
      <c r="BF63" s="128">
        <v>0</v>
      </c>
      <c r="BH63" s="19">
        <f t="shared" si="14"/>
        <v>5.699999999999999</v>
      </c>
      <c r="BI63" s="19">
        <f t="shared" si="14"/>
        <v>0</v>
      </c>
    </row>
    <row r="64" spans="1:61" ht="24.75" customHeight="1">
      <c r="A64" s="15">
        <v>68</v>
      </c>
      <c r="B64" s="15">
        <v>3121</v>
      </c>
      <c r="C64" s="16">
        <v>4</v>
      </c>
      <c r="D64" s="21" t="s">
        <v>60</v>
      </c>
      <c r="E64" s="18">
        <v>8091.5</v>
      </c>
      <c r="F64" s="19">
        <v>2188.9</v>
      </c>
      <c r="G64" s="19">
        <v>136</v>
      </c>
      <c r="H64" s="19">
        <v>2.2</v>
      </c>
      <c r="I64" s="19">
        <f t="shared" si="15"/>
        <v>10280.4</v>
      </c>
      <c r="J64" s="19">
        <f t="shared" si="16"/>
        <v>138.2</v>
      </c>
      <c r="K64" s="19">
        <v>3542.2</v>
      </c>
      <c r="L64" s="19">
        <v>102.7</v>
      </c>
      <c r="M64" s="20">
        <v>185.5</v>
      </c>
      <c r="N64" s="57">
        <f t="shared" si="17"/>
        <v>14249</v>
      </c>
      <c r="O64" s="67">
        <v>37.59</v>
      </c>
      <c r="Q64" s="137">
        <f t="shared" si="0"/>
        <v>22.791</v>
      </c>
      <c r="S64" s="18">
        <v>150</v>
      </c>
      <c r="T64" s="19">
        <v>-150</v>
      </c>
      <c r="U64" s="19">
        <f t="shared" si="19"/>
        <v>-41.3</v>
      </c>
      <c r="V64" s="19"/>
      <c r="W64" s="19">
        <f t="shared" si="21"/>
        <v>41.3</v>
      </c>
      <c r="X64" s="19"/>
      <c r="Y64" s="106">
        <v>-64</v>
      </c>
      <c r="Z64" s="97"/>
      <c r="AA64" s="97">
        <v>64</v>
      </c>
      <c r="AB64" s="112"/>
      <c r="AC64" s="19">
        <f t="shared" si="4"/>
        <v>0</v>
      </c>
      <c r="AD64" s="19">
        <f t="shared" si="5"/>
        <v>-0.4</v>
      </c>
      <c r="AE64" s="19"/>
      <c r="AF64" s="19"/>
      <c r="AG64" s="20">
        <f t="shared" si="20"/>
        <v>-0.151</v>
      </c>
      <c r="AK64" s="53">
        <f t="shared" si="18"/>
        <v>10418.6</v>
      </c>
      <c r="AL64" s="18">
        <f t="shared" si="6"/>
        <v>8200.2</v>
      </c>
      <c r="AM64" s="19">
        <f t="shared" si="6"/>
        <v>2038.9</v>
      </c>
      <c r="AN64" s="19">
        <f t="shared" si="22"/>
        <v>177.3</v>
      </c>
      <c r="AO64" s="19">
        <f t="shared" si="22"/>
        <v>2.2</v>
      </c>
      <c r="AP64" s="19">
        <f t="shared" si="7"/>
        <v>10239.1</v>
      </c>
      <c r="AQ64" s="19">
        <f t="shared" si="8"/>
        <v>179.5</v>
      </c>
      <c r="AR64" s="19">
        <f>K64+AC64</f>
        <v>3542.2</v>
      </c>
      <c r="AS64" s="19">
        <f t="shared" si="9"/>
        <v>102.3</v>
      </c>
      <c r="AT64" s="20">
        <f t="shared" si="10"/>
        <v>185.5</v>
      </c>
      <c r="AU64" s="57">
        <f t="shared" si="11"/>
        <v>14248.599999999999</v>
      </c>
      <c r="AV64" s="67">
        <f t="shared" si="12"/>
        <v>37.439</v>
      </c>
      <c r="AW64" s="67">
        <v>37.44</v>
      </c>
      <c r="AX64" s="152"/>
      <c r="AY64" s="158">
        <f t="shared" si="13"/>
        <v>-0.4000000000014552</v>
      </c>
      <c r="BA64" s="18">
        <v>0</v>
      </c>
      <c r="BB64" s="19">
        <v>0</v>
      </c>
      <c r="BC64" s="19">
        <v>0</v>
      </c>
      <c r="BD64" s="19">
        <v>0</v>
      </c>
      <c r="BE64" s="19">
        <v>0</v>
      </c>
      <c r="BF64" s="128">
        <v>0</v>
      </c>
      <c r="BH64" s="19">
        <f t="shared" si="14"/>
        <v>22.700000000000003</v>
      </c>
      <c r="BI64" s="19">
        <f t="shared" si="14"/>
        <v>0</v>
      </c>
    </row>
    <row r="65" spans="1:61" ht="24.75" customHeight="1">
      <c r="A65" s="15">
        <v>71</v>
      </c>
      <c r="B65" s="15">
        <v>3122</v>
      </c>
      <c r="C65" s="16">
        <v>4</v>
      </c>
      <c r="D65" s="21" t="s">
        <v>61</v>
      </c>
      <c r="E65" s="18">
        <v>8275.6</v>
      </c>
      <c r="F65" s="19">
        <v>1085</v>
      </c>
      <c r="G65" s="19">
        <v>163.2</v>
      </c>
      <c r="H65" s="19">
        <v>60</v>
      </c>
      <c r="I65" s="19">
        <f t="shared" si="15"/>
        <v>9360.6</v>
      </c>
      <c r="J65" s="19">
        <f t="shared" si="16"/>
        <v>223.2</v>
      </c>
      <c r="K65" s="19">
        <v>3258.7</v>
      </c>
      <c r="L65" s="19">
        <v>93.8</v>
      </c>
      <c r="M65" s="20">
        <v>161.2</v>
      </c>
      <c r="N65" s="57">
        <f t="shared" si="17"/>
        <v>13097.5</v>
      </c>
      <c r="O65" s="67">
        <v>33.12</v>
      </c>
      <c r="Q65" s="137">
        <f t="shared" si="0"/>
        <v>23.552</v>
      </c>
      <c r="S65" s="18"/>
      <c r="T65" s="19">
        <v>98</v>
      </c>
      <c r="U65" s="19">
        <f t="shared" si="19"/>
        <v>-49.6</v>
      </c>
      <c r="V65" s="19"/>
      <c r="W65" s="19">
        <f t="shared" si="21"/>
        <v>49.6</v>
      </c>
      <c r="X65" s="19"/>
      <c r="Y65" s="106">
        <v>-76.8</v>
      </c>
      <c r="Z65" s="97"/>
      <c r="AA65" s="97">
        <v>76.8</v>
      </c>
      <c r="AB65" s="112"/>
      <c r="AC65" s="19">
        <f t="shared" si="4"/>
        <v>33.3</v>
      </c>
      <c r="AD65" s="19">
        <f t="shared" si="5"/>
        <v>0.5</v>
      </c>
      <c r="AE65" s="19"/>
      <c r="AF65" s="19"/>
      <c r="AG65" s="20">
        <f t="shared" si="20"/>
        <v>0.171</v>
      </c>
      <c r="AK65" s="53">
        <f t="shared" si="18"/>
        <v>9681.8</v>
      </c>
      <c r="AL65" s="18">
        <f t="shared" si="6"/>
        <v>8226</v>
      </c>
      <c r="AM65" s="19">
        <f t="shared" si="6"/>
        <v>1183</v>
      </c>
      <c r="AN65" s="19">
        <f t="shared" si="22"/>
        <v>212.8</v>
      </c>
      <c r="AO65" s="19">
        <f t="shared" si="22"/>
        <v>60</v>
      </c>
      <c r="AP65" s="19">
        <f t="shared" si="7"/>
        <v>9409</v>
      </c>
      <c r="AQ65" s="19">
        <f t="shared" si="8"/>
        <v>272.8</v>
      </c>
      <c r="AR65" s="19">
        <f t="shared" si="9"/>
        <v>3292</v>
      </c>
      <c r="AS65" s="19">
        <f t="shared" si="9"/>
        <v>94.3</v>
      </c>
      <c r="AT65" s="20">
        <f t="shared" si="10"/>
        <v>161.2</v>
      </c>
      <c r="AU65" s="57">
        <f t="shared" si="11"/>
        <v>13229.3</v>
      </c>
      <c r="AV65" s="67">
        <f t="shared" si="12"/>
        <v>33.291</v>
      </c>
      <c r="AW65" s="67">
        <v>33.29</v>
      </c>
      <c r="AX65" s="152"/>
      <c r="AY65" s="158">
        <f t="shared" si="13"/>
        <v>131.79999999999927</v>
      </c>
      <c r="BA65" s="18">
        <v>0</v>
      </c>
      <c r="BB65" s="19">
        <v>0</v>
      </c>
      <c r="BC65" s="19">
        <v>0</v>
      </c>
      <c r="BD65" s="19">
        <v>0</v>
      </c>
      <c r="BE65" s="19">
        <v>0</v>
      </c>
      <c r="BF65" s="128">
        <v>0</v>
      </c>
      <c r="BH65" s="19">
        <f t="shared" si="14"/>
        <v>27.199999999999996</v>
      </c>
      <c r="BI65" s="19">
        <f t="shared" si="14"/>
        <v>0</v>
      </c>
    </row>
    <row r="66" spans="1:61" ht="24.75" customHeight="1">
      <c r="A66" s="15">
        <v>70</v>
      </c>
      <c r="B66" s="15">
        <v>3122</v>
      </c>
      <c r="C66" s="16">
        <v>4</v>
      </c>
      <c r="D66" s="21" t="s">
        <v>62</v>
      </c>
      <c r="E66" s="18">
        <v>8929.6</v>
      </c>
      <c r="F66" s="19">
        <v>1695.9</v>
      </c>
      <c r="G66" s="19">
        <v>13.6</v>
      </c>
      <c r="H66" s="19">
        <v>30</v>
      </c>
      <c r="I66" s="19">
        <f t="shared" si="15"/>
        <v>10625.5</v>
      </c>
      <c r="J66" s="19">
        <f t="shared" si="16"/>
        <v>43.6</v>
      </c>
      <c r="K66" s="19">
        <v>3627.7</v>
      </c>
      <c r="L66" s="19">
        <v>106.3</v>
      </c>
      <c r="M66" s="20">
        <v>165.2</v>
      </c>
      <c r="N66" s="57">
        <f t="shared" si="17"/>
        <v>14568.3</v>
      </c>
      <c r="O66" s="67">
        <v>37.95</v>
      </c>
      <c r="Q66" s="137">
        <f t="shared" si="0"/>
        <v>23.332</v>
      </c>
      <c r="S66" s="18"/>
      <c r="T66" s="19"/>
      <c r="U66" s="19">
        <f t="shared" si="19"/>
        <v>-4.1</v>
      </c>
      <c r="V66" s="19"/>
      <c r="W66" s="19">
        <f t="shared" si="21"/>
        <v>4.1</v>
      </c>
      <c r="X66" s="19"/>
      <c r="Y66" s="106">
        <v>-6.4</v>
      </c>
      <c r="Z66" s="97"/>
      <c r="AA66" s="97">
        <v>6.4</v>
      </c>
      <c r="AB66" s="112"/>
      <c r="AC66" s="19">
        <f t="shared" si="4"/>
        <v>0</v>
      </c>
      <c r="AD66" s="19">
        <f t="shared" si="5"/>
        <v>0</v>
      </c>
      <c r="AE66" s="19"/>
      <c r="AF66" s="19"/>
      <c r="AG66" s="20">
        <f t="shared" si="20"/>
        <v>-0.015</v>
      </c>
      <c r="AK66" s="53">
        <f t="shared" si="18"/>
        <v>10669.1</v>
      </c>
      <c r="AL66" s="18">
        <f t="shared" si="6"/>
        <v>8925.5</v>
      </c>
      <c r="AM66" s="19">
        <f t="shared" si="6"/>
        <v>1695.9</v>
      </c>
      <c r="AN66" s="19">
        <f t="shared" si="22"/>
        <v>17.7</v>
      </c>
      <c r="AO66" s="19">
        <f t="shared" si="22"/>
        <v>30</v>
      </c>
      <c r="AP66" s="19">
        <f t="shared" si="7"/>
        <v>10621.4</v>
      </c>
      <c r="AQ66" s="19">
        <f t="shared" si="8"/>
        <v>47.7</v>
      </c>
      <c r="AR66" s="19">
        <f t="shared" si="9"/>
        <v>3627.7</v>
      </c>
      <c r="AS66" s="19">
        <f t="shared" si="9"/>
        <v>106.3</v>
      </c>
      <c r="AT66" s="20">
        <f t="shared" si="10"/>
        <v>165.2</v>
      </c>
      <c r="AU66" s="57">
        <f t="shared" si="11"/>
        <v>14568.3</v>
      </c>
      <c r="AV66" s="67">
        <f t="shared" si="12"/>
        <v>37.935</v>
      </c>
      <c r="AW66" s="67">
        <v>37.94</v>
      </c>
      <c r="AX66" s="152"/>
      <c r="AY66" s="158">
        <f t="shared" si="13"/>
        <v>0</v>
      </c>
      <c r="BA66" s="18">
        <v>0</v>
      </c>
      <c r="BB66" s="19">
        <v>0</v>
      </c>
      <c r="BC66" s="19">
        <v>0</v>
      </c>
      <c r="BD66" s="19">
        <v>0</v>
      </c>
      <c r="BE66" s="19">
        <v>0</v>
      </c>
      <c r="BF66" s="128">
        <v>0</v>
      </c>
      <c r="BH66" s="19">
        <f t="shared" si="14"/>
        <v>2.3000000000000007</v>
      </c>
      <c r="BI66" s="19">
        <f t="shared" si="14"/>
        <v>0</v>
      </c>
    </row>
    <row r="67" spans="1:61" ht="24.75" customHeight="1">
      <c r="A67" s="15">
        <v>154</v>
      </c>
      <c r="B67" s="15">
        <v>3122</v>
      </c>
      <c r="C67" s="16">
        <v>4</v>
      </c>
      <c r="D67" s="21" t="s">
        <v>97</v>
      </c>
      <c r="E67" s="18">
        <v>22215.6</v>
      </c>
      <c r="F67" s="19">
        <v>5825.3</v>
      </c>
      <c r="G67" s="19">
        <v>136.7</v>
      </c>
      <c r="H67" s="19">
        <v>242</v>
      </c>
      <c r="I67" s="19">
        <f t="shared" si="15"/>
        <v>28040.899999999998</v>
      </c>
      <c r="J67" s="19">
        <f t="shared" si="16"/>
        <v>378.7</v>
      </c>
      <c r="K67" s="19">
        <v>9663.2</v>
      </c>
      <c r="L67" s="19">
        <v>280.6</v>
      </c>
      <c r="M67" s="20">
        <v>427.5</v>
      </c>
      <c r="N67" s="57">
        <f t="shared" si="17"/>
        <v>38790.9</v>
      </c>
      <c r="O67" s="67">
        <v>103.14</v>
      </c>
      <c r="Q67" s="137">
        <f aca="true" t="shared" si="23" ref="Q67:Q95">ROUND(I67/(12*O67),3)</f>
        <v>22.656</v>
      </c>
      <c r="S67" s="18">
        <v>360</v>
      </c>
      <c r="T67" s="19">
        <v>-360</v>
      </c>
      <c r="U67" s="19">
        <f t="shared" si="19"/>
        <v>5.7</v>
      </c>
      <c r="V67" s="19"/>
      <c r="W67" s="19">
        <f t="shared" si="21"/>
        <v>-5.7</v>
      </c>
      <c r="X67" s="19"/>
      <c r="Y67" s="106">
        <v>5.7</v>
      </c>
      <c r="Z67" s="97">
        <v>-70</v>
      </c>
      <c r="AA67" s="97">
        <v>-5.7</v>
      </c>
      <c r="AB67" s="112">
        <v>70</v>
      </c>
      <c r="AC67" s="19">
        <f t="shared" si="4"/>
        <v>0</v>
      </c>
      <c r="AD67" s="19">
        <f t="shared" si="5"/>
        <v>0.1</v>
      </c>
      <c r="AE67" s="19"/>
      <c r="AF67" s="19"/>
      <c r="AG67" s="20">
        <f t="shared" si="20"/>
        <v>1.639</v>
      </c>
      <c r="AK67" s="53">
        <f t="shared" si="18"/>
        <v>28419.6</v>
      </c>
      <c r="AL67" s="18">
        <f t="shared" si="6"/>
        <v>22581.3</v>
      </c>
      <c r="AM67" s="19">
        <f t="shared" si="6"/>
        <v>5465.3</v>
      </c>
      <c r="AN67" s="19">
        <f aca="true" t="shared" si="24" ref="AN67:AO95">ROUND(G67+W67,1)</f>
        <v>131</v>
      </c>
      <c r="AO67" s="19">
        <f t="shared" si="24"/>
        <v>242</v>
      </c>
      <c r="AP67" s="19">
        <f t="shared" si="7"/>
        <v>28046.6</v>
      </c>
      <c r="AQ67" s="19">
        <f t="shared" si="8"/>
        <v>373</v>
      </c>
      <c r="AR67" s="19">
        <f t="shared" si="9"/>
        <v>9663.2</v>
      </c>
      <c r="AS67" s="19">
        <f t="shared" si="9"/>
        <v>280.70000000000005</v>
      </c>
      <c r="AT67" s="20">
        <f t="shared" si="10"/>
        <v>427.5</v>
      </c>
      <c r="AU67" s="57">
        <f t="shared" si="11"/>
        <v>38791</v>
      </c>
      <c r="AV67" s="67">
        <f t="shared" si="12"/>
        <v>104.779</v>
      </c>
      <c r="AW67" s="67">
        <v>104.78</v>
      </c>
      <c r="AX67" s="152"/>
      <c r="AY67" s="158">
        <f t="shared" si="13"/>
        <v>0.09999999999854481</v>
      </c>
      <c r="BA67" s="18">
        <v>440</v>
      </c>
      <c r="BB67" s="19">
        <v>0</v>
      </c>
      <c r="BC67" s="19">
        <v>440</v>
      </c>
      <c r="BD67" s="19">
        <v>149.6</v>
      </c>
      <c r="BE67" s="19">
        <v>4.4</v>
      </c>
      <c r="BF67" s="128">
        <v>594</v>
      </c>
      <c r="BH67" s="19">
        <f t="shared" si="14"/>
        <v>0</v>
      </c>
      <c r="BI67" s="19">
        <f t="shared" si="14"/>
        <v>70</v>
      </c>
    </row>
    <row r="68" spans="1:61" ht="24.75" customHeight="1">
      <c r="A68" s="15">
        <v>72</v>
      </c>
      <c r="B68" s="15">
        <v>3122</v>
      </c>
      <c r="C68" s="16">
        <v>4</v>
      </c>
      <c r="D68" s="21" t="s">
        <v>63</v>
      </c>
      <c r="E68" s="18">
        <v>11866.7</v>
      </c>
      <c r="F68" s="19">
        <v>3442.9</v>
      </c>
      <c r="G68" s="19">
        <v>197.2</v>
      </c>
      <c r="H68" s="19">
        <v>270</v>
      </c>
      <c r="I68" s="19">
        <f t="shared" si="15"/>
        <v>15309.6</v>
      </c>
      <c r="J68" s="19">
        <f t="shared" si="16"/>
        <v>467.2</v>
      </c>
      <c r="K68" s="19">
        <v>5364.1</v>
      </c>
      <c r="L68" s="19">
        <v>153.1</v>
      </c>
      <c r="M68" s="20">
        <v>228.9</v>
      </c>
      <c r="N68" s="57">
        <f t="shared" si="17"/>
        <v>21522.9</v>
      </c>
      <c r="O68" s="67">
        <v>60</v>
      </c>
      <c r="Q68" s="137">
        <f t="shared" si="23"/>
        <v>21.263</v>
      </c>
      <c r="S68" s="18"/>
      <c r="T68" s="19">
        <v>100</v>
      </c>
      <c r="U68" s="19">
        <f t="shared" si="19"/>
        <v>-98.7</v>
      </c>
      <c r="V68" s="19">
        <v>40</v>
      </c>
      <c r="W68" s="19">
        <f t="shared" si="21"/>
        <v>98.7</v>
      </c>
      <c r="X68" s="19">
        <v>-40</v>
      </c>
      <c r="Y68" s="106">
        <v>-152.8</v>
      </c>
      <c r="Z68" s="97">
        <v>40</v>
      </c>
      <c r="AA68" s="97">
        <v>152.8</v>
      </c>
      <c r="AB68" s="112">
        <v>-40</v>
      </c>
      <c r="AC68" s="19">
        <f aca="true" t="shared" si="25" ref="AC68:AC95">ROUND((S68+T68+U68+V68+W68+X68)*0.34,1)</f>
        <v>34</v>
      </c>
      <c r="AD68" s="19">
        <f aca="true" t="shared" si="26" ref="AD68:AD95">ROUND((S68+T68+U68+V68)*0.01,1)</f>
        <v>0.4</v>
      </c>
      <c r="AE68" s="19"/>
      <c r="AF68" s="19"/>
      <c r="AG68" s="20">
        <f t="shared" si="20"/>
        <v>0.162</v>
      </c>
      <c r="AK68" s="53">
        <f t="shared" si="18"/>
        <v>15876.8</v>
      </c>
      <c r="AL68" s="18">
        <f aca="true" t="shared" si="27" ref="AL68:AM95">ROUND(E68+S68+U68,1)</f>
        <v>11768</v>
      </c>
      <c r="AM68" s="19">
        <f t="shared" si="27"/>
        <v>3582.9</v>
      </c>
      <c r="AN68" s="19">
        <f t="shared" si="24"/>
        <v>295.9</v>
      </c>
      <c r="AO68" s="19">
        <f t="shared" si="24"/>
        <v>230</v>
      </c>
      <c r="AP68" s="19">
        <f aca="true" t="shared" si="28" ref="AP68:AP95">AL68+AM68</f>
        <v>15350.9</v>
      </c>
      <c r="AQ68" s="19">
        <f aca="true" t="shared" si="29" ref="AQ68:AQ95">AN68+AO68</f>
        <v>525.9</v>
      </c>
      <c r="AR68" s="19">
        <f aca="true" t="shared" si="30" ref="AR68:AS95">K68+AC68</f>
        <v>5398.1</v>
      </c>
      <c r="AS68" s="19">
        <f t="shared" si="30"/>
        <v>153.5</v>
      </c>
      <c r="AT68" s="20">
        <f aca="true" t="shared" si="31" ref="AT68:AT95">ROUND((M68+AE68+AF68),1)</f>
        <v>228.9</v>
      </c>
      <c r="AU68" s="57">
        <f aca="true" t="shared" si="32" ref="AU68:AU95">SUM(AP68:AT68)</f>
        <v>21657.300000000003</v>
      </c>
      <c r="AV68" s="67">
        <f aca="true" t="shared" si="33" ref="AV68:AV95">O68+AG68</f>
        <v>60.162</v>
      </c>
      <c r="AW68" s="67">
        <v>60.16</v>
      </c>
      <c r="AX68" s="152"/>
      <c r="AY68" s="158">
        <f aca="true" t="shared" si="34" ref="AY68:AY95">AU68-N68</f>
        <v>134.40000000000146</v>
      </c>
      <c r="BA68" s="18">
        <v>0</v>
      </c>
      <c r="BB68" s="19">
        <v>0</v>
      </c>
      <c r="BC68" s="19">
        <v>0</v>
      </c>
      <c r="BD68" s="19">
        <v>0</v>
      </c>
      <c r="BE68" s="19">
        <v>0</v>
      </c>
      <c r="BF68" s="128">
        <v>0</v>
      </c>
      <c r="BH68" s="19">
        <f aca="true" t="shared" si="35" ref="BH68:BI95">AA68-W68</f>
        <v>54.10000000000001</v>
      </c>
      <c r="BI68" s="19">
        <f t="shared" si="35"/>
        <v>0</v>
      </c>
    </row>
    <row r="69" spans="1:61" ht="24.75" customHeight="1">
      <c r="A69" s="15">
        <v>81</v>
      </c>
      <c r="B69" s="15">
        <v>3114</v>
      </c>
      <c r="C69" s="16">
        <v>4</v>
      </c>
      <c r="D69" s="21" t="s">
        <v>104</v>
      </c>
      <c r="E69" s="18">
        <v>9107.9</v>
      </c>
      <c r="F69" s="19">
        <v>949.3</v>
      </c>
      <c r="G69" s="19">
        <v>27.2</v>
      </c>
      <c r="H69" s="19">
        <v>8</v>
      </c>
      <c r="I69" s="19">
        <f aca="true" t="shared" si="36" ref="I69:I95">E69+F69</f>
        <v>10057.199999999999</v>
      </c>
      <c r="J69" s="19">
        <f>G69+H69</f>
        <v>35.2</v>
      </c>
      <c r="K69" s="19">
        <v>3432</v>
      </c>
      <c r="L69" s="19">
        <v>100.5</v>
      </c>
      <c r="M69" s="20">
        <v>137.4</v>
      </c>
      <c r="N69" s="57">
        <f aca="true" t="shared" si="37" ref="N69:N95">SUM(I69:M69)</f>
        <v>13762.3</v>
      </c>
      <c r="O69" s="67">
        <v>37.11</v>
      </c>
      <c r="Q69" s="137">
        <f t="shared" si="23"/>
        <v>22.584</v>
      </c>
      <c r="S69" s="18"/>
      <c r="T69" s="19"/>
      <c r="U69" s="19">
        <f t="shared" si="19"/>
        <v>-8.3</v>
      </c>
      <c r="V69" s="19"/>
      <c r="W69" s="19">
        <f t="shared" si="21"/>
        <v>8.3</v>
      </c>
      <c r="X69" s="19"/>
      <c r="Y69" s="106">
        <v>-12.8</v>
      </c>
      <c r="Z69" s="97"/>
      <c r="AA69" s="97">
        <v>12.8</v>
      </c>
      <c r="AB69" s="112"/>
      <c r="AC69" s="19">
        <f t="shared" si="25"/>
        <v>0</v>
      </c>
      <c r="AD69" s="19">
        <f t="shared" si="26"/>
        <v>-0.1</v>
      </c>
      <c r="AE69" s="19"/>
      <c r="AF69" s="19"/>
      <c r="AG69" s="20">
        <f t="shared" si="20"/>
        <v>1.737</v>
      </c>
      <c r="AK69" s="53">
        <f aca="true" t="shared" si="38" ref="AK69:AK95">AP69+AQ69</f>
        <v>10092.4</v>
      </c>
      <c r="AL69" s="18">
        <f t="shared" si="27"/>
        <v>9099.6</v>
      </c>
      <c r="AM69" s="19">
        <f t="shared" si="27"/>
        <v>949.3</v>
      </c>
      <c r="AN69" s="19">
        <f t="shared" si="24"/>
        <v>35.5</v>
      </c>
      <c r="AO69" s="19">
        <f t="shared" si="24"/>
        <v>8</v>
      </c>
      <c r="AP69" s="19">
        <f t="shared" si="28"/>
        <v>10048.9</v>
      </c>
      <c r="AQ69" s="19">
        <f t="shared" si="29"/>
        <v>43.5</v>
      </c>
      <c r="AR69" s="19">
        <f t="shared" si="30"/>
        <v>3432</v>
      </c>
      <c r="AS69" s="19">
        <f t="shared" si="30"/>
        <v>100.4</v>
      </c>
      <c r="AT69" s="20">
        <f t="shared" si="31"/>
        <v>137.4</v>
      </c>
      <c r="AU69" s="57">
        <f t="shared" si="32"/>
        <v>13762.199999999999</v>
      </c>
      <c r="AV69" s="67">
        <f t="shared" si="33"/>
        <v>38.847</v>
      </c>
      <c r="AW69" s="67">
        <v>38.85</v>
      </c>
      <c r="AX69" s="152"/>
      <c r="AY69" s="158">
        <f t="shared" si="34"/>
        <v>-0.1000000000003638</v>
      </c>
      <c r="BA69" s="18">
        <v>479</v>
      </c>
      <c r="BB69" s="19">
        <v>0</v>
      </c>
      <c r="BC69" s="19">
        <v>479</v>
      </c>
      <c r="BD69" s="19">
        <v>162.9</v>
      </c>
      <c r="BE69" s="19">
        <v>4.8</v>
      </c>
      <c r="BF69" s="128">
        <v>646.6999999999999</v>
      </c>
      <c r="BH69" s="19">
        <f t="shared" si="35"/>
        <v>4.5</v>
      </c>
      <c r="BI69" s="19">
        <f t="shared" si="35"/>
        <v>0</v>
      </c>
    </row>
    <row r="70" spans="1:61" ht="24.75" customHeight="1">
      <c r="A70" s="15">
        <v>83</v>
      </c>
      <c r="B70" s="15">
        <v>3114</v>
      </c>
      <c r="C70" s="16">
        <v>4</v>
      </c>
      <c r="D70" s="21" t="s">
        <v>64</v>
      </c>
      <c r="E70" s="18">
        <v>5507.8</v>
      </c>
      <c r="F70" s="19">
        <v>2242.3</v>
      </c>
      <c r="G70" s="19">
        <v>0</v>
      </c>
      <c r="H70" s="19">
        <v>0</v>
      </c>
      <c r="I70" s="19">
        <f t="shared" si="36"/>
        <v>7750.1</v>
      </c>
      <c r="J70" s="19">
        <f aca="true" t="shared" si="39" ref="J70:J95">G70+H70</f>
        <v>0</v>
      </c>
      <c r="K70" s="19">
        <v>2635.2</v>
      </c>
      <c r="L70" s="19">
        <v>77.7</v>
      </c>
      <c r="M70" s="20">
        <v>105.7</v>
      </c>
      <c r="N70" s="57">
        <f t="shared" si="37"/>
        <v>10568.7</v>
      </c>
      <c r="O70" s="67">
        <v>32.45</v>
      </c>
      <c r="Q70" s="137">
        <f t="shared" si="23"/>
        <v>19.903</v>
      </c>
      <c r="S70" s="18"/>
      <c r="T70" s="19"/>
      <c r="U70" s="19">
        <f aca="true" t="shared" si="40" ref="U70:U95">IF(Y70&gt;0,Y70,ROUND(Y70*$U$111,1))</f>
        <v>0</v>
      </c>
      <c r="V70" s="19"/>
      <c r="W70" s="19">
        <f t="shared" si="21"/>
        <v>0</v>
      </c>
      <c r="X70" s="19"/>
      <c r="Y70" s="106">
        <v>0</v>
      </c>
      <c r="Z70" s="97"/>
      <c r="AA70" s="97">
        <v>0</v>
      </c>
      <c r="AB70" s="112"/>
      <c r="AC70" s="19">
        <f t="shared" si="25"/>
        <v>0</v>
      </c>
      <c r="AD70" s="19">
        <f t="shared" si="26"/>
        <v>0</v>
      </c>
      <c r="AE70" s="19"/>
      <c r="AF70" s="19"/>
      <c r="AG70" s="20">
        <f t="shared" si="20"/>
        <v>0</v>
      </c>
      <c r="AK70" s="53">
        <f t="shared" si="38"/>
        <v>7750.1</v>
      </c>
      <c r="AL70" s="18">
        <f t="shared" si="27"/>
        <v>5507.8</v>
      </c>
      <c r="AM70" s="19">
        <f t="shared" si="27"/>
        <v>2242.3</v>
      </c>
      <c r="AN70" s="19">
        <f t="shared" si="24"/>
        <v>0</v>
      </c>
      <c r="AO70" s="19">
        <f t="shared" si="24"/>
        <v>0</v>
      </c>
      <c r="AP70" s="19">
        <f t="shared" si="28"/>
        <v>7750.1</v>
      </c>
      <c r="AQ70" s="19">
        <f t="shared" si="29"/>
        <v>0</v>
      </c>
      <c r="AR70" s="19">
        <f t="shared" si="30"/>
        <v>2635.2</v>
      </c>
      <c r="AS70" s="19">
        <f t="shared" si="30"/>
        <v>77.7</v>
      </c>
      <c r="AT70" s="20">
        <f t="shared" si="31"/>
        <v>105.7</v>
      </c>
      <c r="AU70" s="57">
        <f t="shared" si="32"/>
        <v>10568.7</v>
      </c>
      <c r="AV70" s="67">
        <f t="shared" si="33"/>
        <v>32.45</v>
      </c>
      <c r="AW70" s="67">
        <v>32.45</v>
      </c>
      <c r="AX70" s="152"/>
      <c r="AY70" s="158">
        <f t="shared" si="34"/>
        <v>0</v>
      </c>
      <c r="BA70" s="18">
        <v>0</v>
      </c>
      <c r="BB70" s="19">
        <v>0</v>
      </c>
      <c r="BC70" s="19">
        <v>0</v>
      </c>
      <c r="BD70" s="19">
        <v>0</v>
      </c>
      <c r="BE70" s="19">
        <v>0</v>
      </c>
      <c r="BF70" s="128">
        <v>0</v>
      </c>
      <c r="BH70" s="19">
        <f t="shared" si="35"/>
        <v>0</v>
      </c>
      <c r="BI70" s="19">
        <f t="shared" si="35"/>
        <v>0</v>
      </c>
    </row>
    <row r="71" spans="1:61" ht="24.75" customHeight="1">
      <c r="A71" s="15">
        <v>79</v>
      </c>
      <c r="B71" s="15">
        <v>3114</v>
      </c>
      <c r="C71" s="16">
        <v>4</v>
      </c>
      <c r="D71" s="21" t="s">
        <v>65</v>
      </c>
      <c r="E71" s="18">
        <v>2695.9</v>
      </c>
      <c r="F71" s="19">
        <v>320.1</v>
      </c>
      <c r="G71" s="19">
        <v>6.1</v>
      </c>
      <c r="H71" s="19">
        <v>0</v>
      </c>
      <c r="I71" s="19">
        <f t="shared" si="36"/>
        <v>3016</v>
      </c>
      <c r="J71" s="19">
        <f t="shared" si="39"/>
        <v>6.1</v>
      </c>
      <c r="K71" s="19">
        <v>1027.5</v>
      </c>
      <c r="L71" s="19">
        <v>30.1</v>
      </c>
      <c r="M71" s="20">
        <v>60.4</v>
      </c>
      <c r="N71" s="57">
        <f t="shared" si="37"/>
        <v>4140.099999999999</v>
      </c>
      <c r="O71" s="67">
        <v>12.14</v>
      </c>
      <c r="Q71" s="137">
        <f t="shared" si="23"/>
        <v>20.703</v>
      </c>
      <c r="S71" s="18">
        <v>45</v>
      </c>
      <c r="T71" s="19">
        <v>-25</v>
      </c>
      <c r="U71" s="19">
        <f t="shared" si="40"/>
        <v>-1.9</v>
      </c>
      <c r="V71" s="19"/>
      <c r="W71" s="19">
        <f t="shared" si="21"/>
        <v>1.9</v>
      </c>
      <c r="X71" s="19"/>
      <c r="Y71" s="106">
        <v>-2.9</v>
      </c>
      <c r="Z71" s="97"/>
      <c r="AA71" s="97">
        <v>2.9</v>
      </c>
      <c r="AB71" s="112"/>
      <c r="AC71" s="19">
        <f t="shared" si="25"/>
        <v>6.8</v>
      </c>
      <c r="AD71" s="19">
        <f t="shared" si="26"/>
        <v>0.2</v>
      </c>
      <c r="AE71" s="19"/>
      <c r="AF71" s="19"/>
      <c r="AG71" s="20">
        <f t="shared" si="20"/>
        <v>0.842</v>
      </c>
      <c r="AK71" s="53">
        <f t="shared" si="38"/>
        <v>3042.1</v>
      </c>
      <c r="AL71" s="18">
        <f t="shared" si="27"/>
        <v>2739</v>
      </c>
      <c r="AM71" s="19">
        <f t="shared" si="27"/>
        <v>295.1</v>
      </c>
      <c r="AN71" s="19">
        <f t="shared" si="24"/>
        <v>8</v>
      </c>
      <c r="AO71" s="19">
        <f t="shared" si="24"/>
        <v>0</v>
      </c>
      <c r="AP71" s="19">
        <f t="shared" si="28"/>
        <v>3034.1</v>
      </c>
      <c r="AQ71" s="19">
        <f t="shared" si="29"/>
        <v>8</v>
      </c>
      <c r="AR71" s="19">
        <f t="shared" si="30"/>
        <v>1034.3</v>
      </c>
      <c r="AS71" s="19">
        <f t="shared" si="30"/>
        <v>30.3</v>
      </c>
      <c r="AT71" s="20">
        <f t="shared" si="31"/>
        <v>60.4</v>
      </c>
      <c r="AU71" s="57">
        <f t="shared" si="32"/>
        <v>4167.099999999999</v>
      </c>
      <c r="AV71" s="67">
        <f t="shared" si="33"/>
        <v>12.982000000000001</v>
      </c>
      <c r="AW71" s="67">
        <v>12.98</v>
      </c>
      <c r="AX71" s="152"/>
      <c r="AY71" s="158">
        <f t="shared" si="34"/>
        <v>27</v>
      </c>
      <c r="BA71" s="18">
        <v>191</v>
      </c>
      <c r="BB71" s="19">
        <v>0</v>
      </c>
      <c r="BC71" s="19">
        <v>191</v>
      </c>
      <c r="BD71" s="19">
        <v>64.9</v>
      </c>
      <c r="BE71" s="19">
        <v>1.9</v>
      </c>
      <c r="BF71" s="128">
        <v>257.8</v>
      </c>
      <c r="BH71" s="19">
        <f t="shared" si="35"/>
        <v>1</v>
      </c>
      <c r="BI71" s="19">
        <f t="shared" si="35"/>
        <v>0</v>
      </c>
    </row>
    <row r="72" spans="1:61" ht="24.75" customHeight="1">
      <c r="A72" s="15">
        <v>74</v>
      </c>
      <c r="B72" s="15">
        <v>4322</v>
      </c>
      <c r="C72" s="16">
        <v>4</v>
      </c>
      <c r="D72" s="21" t="s">
        <v>93</v>
      </c>
      <c r="E72" s="18">
        <v>2171.4</v>
      </c>
      <c r="F72" s="19">
        <v>1069.8</v>
      </c>
      <c r="G72" s="19">
        <v>6.1</v>
      </c>
      <c r="H72" s="19">
        <v>7</v>
      </c>
      <c r="I72" s="19">
        <f t="shared" si="36"/>
        <v>3241.2</v>
      </c>
      <c r="J72" s="19">
        <f t="shared" si="39"/>
        <v>13.1</v>
      </c>
      <c r="K72" s="19">
        <v>1106.5</v>
      </c>
      <c r="L72" s="19">
        <v>32.3</v>
      </c>
      <c r="M72" s="20">
        <v>34.1</v>
      </c>
      <c r="N72" s="57">
        <f t="shared" si="37"/>
        <v>4427.2</v>
      </c>
      <c r="O72" s="67">
        <v>13.27</v>
      </c>
      <c r="Q72" s="137">
        <f t="shared" si="23"/>
        <v>20.354</v>
      </c>
      <c r="S72" s="18">
        <v>18.7</v>
      </c>
      <c r="T72" s="19"/>
      <c r="U72" s="19">
        <f t="shared" si="40"/>
        <v>-1.9</v>
      </c>
      <c r="V72" s="19"/>
      <c r="W72" s="19">
        <f t="shared" si="21"/>
        <v>1.9</v>
      </c>
      <c r="X72" s="19"/>
      <c r="Y72" s="106">
        <v>-2.9</v>
      </c>
      <c r="Z72" s="97"/>
      <c r="AA72" s="97">
        <v>2.9</v>
      </c>
      <c r="AB72" s="112"/>
      <c r="AC72" s="19">
        <f t="shared" si="25"/>
        <v>6.4</v>
      </c>
      <c r="AD72" s="19">
        <f t="shared" si="26"/>
        <v>0.2</v>
      </c>
      <c r="AE72" s="19"/>
      <c r="AF72" s="19"/>
      <c r="AG72" s="20">
        <f t="shared" si="20"/>
        <v>0.069</v>
      </c>
      <c r="AK72" s="53">
        <f t="shared" si="38"/>
        <v>3273</v>
      </c>
      <c r="AL72" s="18">
        <f t="shared" si="27"/>
        <v>2188.2</v>
      </c>
      <c r="AM72" s="19">
        <f t="shared" si="27"/>
        <v>1069.8</v>
      </c>
      <c r="AN72" s="19">
        <f t="shared" si="24"/>
        <v>8</v>
      </c>
      <c r="AO72" s="19">
        <f t="shared" si="24"/>
        <v>7</v>
      </c>
      <c r="AP72" s="19">
        <f t="shared" si="28"/>
        <v>3258</v>
      </c>
      <c r="AQ72" s="19">
        <f t="shared" si="29"/>
        <v>15</v>
      </c>
      <c r="AR72" s="19">
        <f t="shared" si="30"/>
        <v>1112.9</v>
      </c>
      <c r="AS72" s="19">
        <f t="shared" si="30"/>
        <v>32.5</v>
      </c>
      <c r="AT72" s="20">
        <f t="shared" si="31"/>
        <v>34.1</v>
      </c>
      <c r="AU72" s="57">
        <f t="shared" si="32"/>
        <v>4452.5</v>
      </c>
      <c r="AV72" s="67">
        <f t="shared" si="33"/>
        <v>13.339</v>
      </c>
      <c r="AW72" s="67">
        <v>13.34</v>
      </c>
      <c r="AX72" s="152"/>
      <c r="AY72" s="158">
        <f t="shared" si="34"/>
        <v>25.300000000000182</v>
      </c>
      <c r="BA72" s="18">
        <v>0</v>
      </c>
      <c r="BB72" s="19">
        <v>0</v>
      </c>
      <c r="BC72" s="19">
        <v>0</v>
      </c>
      <c r="BD72" s="19">
        <v>0</v>
      </c>
      <c r="BE72" s="19">
        <v>0</v>
      </c>
      <c r="BF72" s="128">
        <v>0</v>
      </c>
      <c r="BH72" s="19">
        <f t="shared" si="35"/>
        <v>1</v>
      </c>
      <c r="BI72" s="19">
        <f t="shared" si="35"/>
        <v>0</v>
      </c>
    </row>
    <row r="73" spans="1:61" ht="24.75" customHeight="1">
      <c r="A73" s="15">
        <v>80</v>
      </c>
      <c r="B73" s="15">
        <v>4322</v>
      </c>
      <c r="C73" s="16">
        <v>4</v>
      </c>
      <c r="D73" s="21" t="s">
        <v>66</v>
      </c>
      <c r="E73" s="18">
        <v>3903.3</v>
      </c>
      <c r="F73" s="19">
        <v>1928.2</v>
      </c>
      <c r="G73" s="19">
        <v>13.6</v>
      </c>
      <c r="H73" s="19">
        <v>10</v>
      </c>
      <c r="I73" s="19">
        <f t="shared" si="36"/>
        <v>5831.5</v>
      </c>
      <c r="J73" s="19">
        <f t="shared" si="39"/>
        <v>23.6</v>
      </c>
      <c r="K73" s="19">
        <v>1990.8</v>
      </c>
      <c r="L73" s="19">
        <v>58.4</v>
      </c>
      <c r="M73" s="20">
        <v>61.3</v>
      </c>
      <c r="N73" s="57">
        <f t="shared" si="37"/>
        <v>7965.6</v>
      </c>
      <c r="O73" s="67">
        <v>24.55</v>
      </c>
      <c r="Q73" s="137">
        <f t="shared" si="23"/>
        <v>19.795</v>
      </c>
      <c r="S73" s="18"/>
      <c r="T73" s="19"/>
      <c r="U73" s="19">
        <f t="shared" si="40"/>
        <v>-4.1</v>
      </c>
      <c r="V73" s="19"/>
      <c r="W73" s="19">
        <f t="shared" si="21"/>
        <v>4.1</v>
      </c>
      <c r="X73" s="19"/>
      <c r="Y73" s="106">
        <v>-6.4</v>
      </c>
      <c r="Z73" s="97"/>
      <c r="AA73" s="97">
        <v>6.4</v>
      </c>
      <c r="AB73" s="112"/>
      <c r="AC73" s="19">
        <f t="shared" si="25"/>
        <v>0</v>
      </c>
      <c r="AD73" s="19">
        <f t="shared" si="26"/>
        <v>0</v>
      </c>
      <c r="AE73" s="19"/>
      <c r="AF73" s="19"/>
      <c r="AG73" s="20">
        <f t="shared" si="20"/>
        <v>0.488</v>
      </c>
      <c r="AK73" s="53">
        <f t="shared" si="38"/>
        <v>5855.099999999999</v>
      </c>
      <c r="AL73" s="18">
        <f t="shared" si="27"/>
        <v>3899.2</v>
      </c>
      <c r="AM73" s="19">
        <f t="shared" si="27"/>
        <v>1928.2</v>
      </c>
      <c r="AN73" s="19">
        <f t="shared" si="24"/>
        <v>17.7</v>
      </c>
      <c r="AO73" s="19">
        <f t="shared" si="24"/>
        <v>10</v>
      </c>
      <c r="AP73" s="19">
        <f t="shared" si="28"/>
        <v>5827.4</v>
      </c>
      <c r="AQ73" s="19">
        <f t="shared" si="29"/>
        <v>27.7</v>
      </c>
      <c r="AR73" s="19">
        <f t="shared" si="30"/>
        <v>1990.8</v>
      </c>
      <c r="AS73" s="19">
        <f t="shared" si="30"/>
        <v>58.4</v>
      </c>
      <c r="AT73" s="20">
        <f t="shared" si="31"/>
        <v>61.3</v>
      </c>
      <c r="AU73" s="57">
        <f t="shared" si="32"/>
        <v>7965.599999999999</v>
      </c>
      <c r="AV73" s="67">
        <f t="shared" si="33"/>
        <v>25.038</v>
      </c>
      <c r="AW73" s="67">
        <v>25.04</v>
      </c>
      <c r="AX73" s="152"/>
      <c r="AY73" s="158">
        <f t="shared" si="34"/>
        <v>0</v>
      </c>
      <c r="BA73" s="18">
        <v>120</v>
      </c>
      <c r="BB73" s="19">
        <v>0</v>
      </c>
      <c r="BC73" s="19">
        <v>120</v>
      </c>
      <c r="BD73" s="19">
        <v>40.8</v>
      </c>
      <c r="BE73" s="19">
        <v>1.2</v>
      </c>
      <c r="BF73" s="128">
        <v>162</v>
      </c>
      <c r="BH73" s="19">
        <f t="shared" si="35"/>
        <v>2.3000000000000007</v>
      </c>
      <c r="BI73" s="19">
        <f t="shared" si="35"/>
        <v>0</v>
      </c>
    </row>
    <row r="74" spans="1:61" ht="24.75" customHeight="1">
      <c r="A74" s="15">
        <v>109</v>
      </c>
      <c r="B74" s="15">
        <v>3121</v>
      </c>
      <c r="C74" s="16">
        <v>5</v>
      </c>
      <c r="D74" s="21" t="s">
        <v>67</v>
      </c>
      <c r="E74" s="18">
        <v>6567.1</v>
      </c>
      <c r="F74" s="19">
        <v>744.8</v>
      </c>
      <c r="G74" s="19">
        <v>15</v>
      </c>
      <c r="H74" s="19">
        <v>29.1</v>
      </c>
      <c r="I74" s="19">
        <f t="shared" si="36"/>
        <v>7311.900000000001</v>
      </c>
      <c r="J74" s="19">
        <f t="shared" si="39"/>
        <v>44.1</v>
      </c>
      <c r="K74" s="19">
        <v>2501.1</v>
      </c>
      <c r="L74" s="19">
        <v>73.1</v>
      </c>
      <c r="M74" s="20">
        <v>127.1</v>
      </c>
      <c r="N74" s="57">
        <f t="shared" si="37"/>
        <v>10057.300000000001</v>
      </c>
      <c r="O74" s="67">
        <v>26.46</v>
      </c>
      <c r="Q74" s="137">
        <f t="shared" si="23"/>
        <v>23.028</v>
      </c>
      <c r="S74" s="18"/>
      <c r="T74" s="19"/>
      <c r="U74" s="19">
        <f t="shared" si="40"/>
        <v>-7.2</v>
      </c>
      <c r="V74" s="19">
        <v>9.1</v>
      </c>
      <c r="W74" s="19">
        <f t="shared" si="21"/>
        <v>7.2</v>
      </c>
      <c r="X74" s="19">
        <v>-9.1</v>
      </c>
      <c r="Y74" s="106">
        <v>-11.1</v>
      </c>
      <c r="Z74" s="97">
        <v>9.1</v>
      </c>
      <c r="AA74" s="97">
        <v>11.1</v>
      </c>
      <c r="AB74" s="112">
        <v>-9.1</v>
      </c>
      <c r="AC74" s="19">
        <f t="shared" si="25"/>
        <v>0</v>
      </c>
      <c r="AD74" s="19">
        <f t="shared" si="26"/>
        <v>0</v>
      </c>
      <c r="AE74" s="19"/>
      <c r="AF74" s="19"/>
      <c r="AG74" s="20">
        <f t="shared" si="20"/>
        <v>0.369</v>
      </c>
      <c r="AK74" s="53">
        <f t="shared" si="38"/>
        <v>7355.999999999999</v>
      </c>
      <c r="AL74" s="18">
        <f t="shared" si="27"/>
        <v>6559.9</v>
      </c>
      <c r="AM74" s="19">
        <f t="shared" si="27"/>
        <v>753.9</v>
      </c>
      <c r="AN74" s="19">
        <f t="shared" si="24"/>
        <v>22.2</v>
      </c>
      <c r="AO74" s="19">
        <f t="shared" si="24"/>
        <v>20</v>
      </c>
      <c r="AP74" s="19">
        <f t="shared" si="28"/>
        <v>7313.799999999999</v>
      </c>
      <c r="AQ74" s="19">
        <f t="shared" si="29"/>
        <v>42.2</v>
      </c>
      <c r="AR74" s="19">
        <f t="shared" si="30"/>
        <v>2501.1</v>
      </c>
      <c r="AS74" s="19">
        <f t="shared" si="30"/>
        <v>73.1</v>
      </c>
      <c r="AT74" s="20">
        <f t="shared" si="31"/>
        <v>127.1</v>
      </c>
      <c r="AU74" s="57">
        <f t="shared" si="32"/>
        <v>10057.3</v>
      </c>
      <c r="AV74" s="67">
        <f t="shared" si="33"/>
        <v>26.829</v>
      </c>
      <c r="AW74" s="67">
        <v>26.83</v>
      </c>
      <c r="AX74" s="152"/>
      <c r="AY74" s="158">
        <f t="shared" si="34"/>
        <v>0</v>
      </c>
      <c r="BA74" s="18">
        <v>100</v>
      </c>
      <c r="BB74" s="19">
        <v>0</v>
      </c>
      <c r="BC74" s="19">
        <v>100</v>
      </c>
      <c r="BD74" s="19">
        <v>34</v>
      </c>
      <c r="BE74" s="19">
        <v>1</v>
      </c>
      <c r="BF74" s="128">
        <v>135</v>
      </c>
      <c r="BH74" s="19">
        <f t="shared" si="35"/>
        <v>3.8999999999999995</v>
      </c>
      <c r="BI74" s="19">
        <f t="shared" si="35"/>
        <v>0</v>
      </c>
    </row>
    <row r="75" spans="1:61" ht="24.75" customHeight="1">
      <c r="A75" s="15">
        <v>110</v>
      </c>
      <c r="B75" s="15">
        <v>3121</v>
      </c>
      <c r="C75" s="16">
        <v>5</v>
      </c>
      <c r="D75" s="21" t="s">
        <v>68</v>
      </c>
      <c r="E75" s="18">
        <v>16315.1</v>
      </c>
      <c r="F75" s="19">
        <v>3616.3</v>
      </c>
      <c r="G75" s="19">
        <v>116.9</v>
      </c>
      <c r="H75" s="19">
        <v>16.5</v>
      </c>
      <c r="I75" s="19">
        <f t="shared" si="36"/>
        <v>19931.4</v>
      </c>
      <c r="J75" s="19">
        <f t="shared" si="39"/>
        <v>133.4</v>
      </c>
      <c r="K75" s="19">
        <v>6822.1</v>
      </c>
      <c r="L75" s="19">
        <v>199.4</v>
      </c>
      <c r="M75" s="20">
        <v>357.3</v>
      </c>
      <c r="N75" s="57">
        <f t="shared" si="37"/>
        <v>27443.600000000002</v>
      </c>
      <c r="O75" s="67">
        <v>76.4</v>
      </c>
      <c r="Q75" s="137">
        <f t="shared" si="23"/>
        <v>21.74</v>
      </c>
      <c r="S75" s="18"/>
      <c r="T75" s="19"/>
      <c r="U75" s="19">
        <f t="shared" si="40"/>
        <v>-37.2</v>
      </c>
      <c r="V75" s="19"/>
      <c r="W75" s="19">
        <f t="shared" si="21"/>
        <v>37.2</v>
      </c>
      <c r="X75" s="19"/>
      <c r="Y75" s="106">
        <v>-57.6</v>
      </c>
      <c r="Z75" s="97"/>
      <c r="AA75" s="97">
        <v>57.6</v>
      </c>
      <c r="AB75" s="112"/>
      <c r="AC75" s="19">
        <f t="shared" si="25"/>
        <v>0</v>
      </c>
      <c r="AD75" s="19">
        <f t="shared" si="26"/>
        <v>-0.4</v>
      </c>
      <c r="AE75" s="19"/>
      <c r="AF75" s="19"/>
      <c r="AG75" s="20">
        <f t="shared" si="20"/>
        <v>-0.143</v>
      </c>
      <c r="AK75" s="53">
        <f t="shared" si="38"/>
        <v>20064.8</v>
      </c>
      <c r="AL75" s="18">
        <f t="shared" si="27"/>
        <v>16277.9</v>
      </c>
      <c r="AM75" s="19">
        <f t="shared" si="27"/>
        <v>3616.3</v>
      </c>
      <c r="AN75" s="19">
        <f t="shared" si="24"/>
        <v>154.1</v>
      </c>
      <c r="AO75" s="19">
        <f t="shared" si="24"/>
        <v>16.5</v>
      </c>
      <c r="AP75" s="19">
        <f t="shared" si="28"/>
        <v>19894.2</v>
      </c>
      <c r="AQ75" s="19">
        <f t="shared" si="29"/>
        <v>170.6</v>
      </c>
      <c r="AR75" s="19">
        <f t="shared" si="30"/>
        <v>6822.1</v>
      </c>
      <c r="AS75" s="19">
        <f t="shared" si="30"/>
        <v>199</v>
      </c>
      <c r="AT75" s="20">
        <f t="shared" si="31"/>
        <v>357.3</v>
      </c>
      <c r="AU75" s="57">
        <f t="shared" si="32"/>
        <v>27443.2</v>
      </c>
      <c r="AV75" s="67">
        <f t="shared" si="33"/>
        <v>76.257</v>
      </c>
      <c r="AW75" s="67">
        <v>76.26</v>
      </c>
      <c r="AX75" s="152"/>
      <c r="AY75" s="158">
        <f t="shared" si="34"/>
        <v>-0.4000000000014552</v>
      </c>
      <c r="BA75" s="18">
        <v>0</v>
      </c>
      <c r="BB75" s="19">
        <v>0</v>
      </c>
      <c r="BC75" s="19">
        <v>0</v>
      </c>
      <c r="BD75" s="19">
        <v>0</v>
      </c>
      <c r="BE75" s="19">
        <v>0</v>
      </c>
      <c r="BF75" s="128">
        <v>0</v>
      </c>
      <c r="BH75" s="19">
        <f t="shared" si="35"/>
        <v>20.4</v>
      </c>
      <c r="BI75" s="19">
        <f t="shared" si="35"/>
        <v>0</v>
      </c>
    </row>
    <row r="76" spans="1:61" ht="24.75" customHeight="1">
      <c r="A76" s="15">
        <v>113</v>
      </c>
      <c r="B76" s="15">
        <v>3121</v>
      </c>
      <c r="C76" s="16">
        <v>5</v>
      </c>
      <c r="D76" s="21" t="s">
        <v>69</v>
      </c>
      <c r="E76" s="18">
        <v>7735.1</v>
      </c>
      <c r="F76" s="19">
        <v>831.8</v>
      </c>
      <c r="G76" s="19">
        <v>17.4</v>
      </c>
      <c r="H76" s="19">
        <v>119</v>
      </c>
      <c r="I76" s="19">
        <f t="shared" si="36"/>
        <v>8566.9</v>
      </c>
      <c r="J76" s="19">
        <f t="shared" si="39"/>
        <v>136.4</v>
      </c>
      <c r="K76" s="19">
        <v>2959.3</v>
      </c>
      <c r="L76" s="19">
        <v>85.6</v>
      </c>
      <c r="M76" s="20">
        <v>156</v>
      </c>
      <c r="N76" s="57">
        <f t="shared" si="37"/>
        <v>11904.199999999999</v>
      </c>
      <c r="O76" s="67">
        <v>29.04</v>
      </c>
      <c r="Q76" s="137">
        <f t="shared" si="23"/>
        <v>24.584</v>
      </c>
      <c r="S76" s="18"/>
      <c r="T76" s="19"/>
      <c r="U76" s="19">
        <f t="shared" si="40"/>
        <v>-5.6</v>
      </c>
      <c r="V76" s="19"/>
      <c r="W76" s="19">
        <f t="shared" si="21"/>
        <v>5.6</v>
      </c>
      <c r="X76" s="19"/>
      <c r="Y76" s="106">
        <v>-8.6</v>
      </c>
      <c r="Z76" s="97"/>
      <c r="AA76" s="97">
        <v>8.6</v>
      </c>
      <c r="AB76" s="112"/>
      <c r="AC76" s="19">
        <f t="shared" si="25"/>
        <v>0</v>
      </c>
      <c r="AD76" s="19">
        <f t="shared" si="26"/>
        <v>-0.1</v>
      </c>
      <c r="AE76" s="19"/>
      <c r="AF76" s="19"/>
      <c r="AG76" s="20">
        <f t="shared" si="20"/>
        <v>-0.019</v>
      </c>
      <c r="AK76" s="53">
        <f t="shared" si="38"/>
        <v>8703.3</v>
      </c>
      <c r="AL76" s="18">
        <f t="shared" si="27"/>
        <v>7729.5</v>
      </c>
      <c r="AM76" s="19">
        <f t="shared" si="27"/>
        <v>831.8</v>
      </c>
      <c r="AN76" s="19">
        <f t="shared" si="24"/>
        <v>23</v>
      </c>
      <c r="AO76" s="19">
        <f t="shared" si="24"/>
        <v>119</v>
      </c>
      <c r="AP76" s="19">
        <f t="shared" si="28"/>
        <v>8561.3</v>
      </c>
      <c r="AQ76" s="19">
        <f t="shared" si="29"/>
        <v>142</v>
      </c>
      <c r="AR76" s="19">
        <f t="shared" si="30"/>
        <v>2959.3</v>
      </c>
      <c r="AS76" s="19">
        <f t="shared" si="30"/>
        <v>85.5</v>
      </c>
      <c r="AT76" s="20">
        <f t="shared" si="31"/>
        <v>156</v>
      </c>
      <c r="AU76" s="57">
        <f t="shared" si="32"/>
        <v>11904.099999999999</v>
      </c>
      <c r="AV76" s="67">
        <f t="shared" si="33"/>
        <v>29.021</v>
      </c>
      <c r="AW76" s="67">
        <v>29.02</v>
      </c>
      <c r="AX76" s="152"/>
      <c r="AY76" s="158">
        <f t="shared" si="34"/>
        <v>-0.1000000000003638</v>
      </c>
      <c r="BA76" s="18">
        <v>0</v>
      </c>
      <c r="BB76" s="19">
        <v>0</v>
      </c>
      <c r="BC76" s="19">
        <v>0</v>
      </c>
      <c r="BD76" s="19">
        <v>0</v>
      </c>
      <c r="BE76" s="19">
        <v>0</v>
      </c>
      <c r="BF76" s="128">
        <v>0</v>
      </c>
      <c r="BH76" s="19">
        <f t="shared" si="35"/>
        <v>3</v>
      </c>
      <c r="BI76" s="19">
        <f t="shared" si="35"/>
        <v>0</v>
      </c>
    </row>
    <row r="77" spans="1:61" ht="26.25" customHeight="1">
      <c r="A77" s="15">
        <v>111</v>
      </c>
      <c r="B77" s="15">
        <v>3121</v>
      </c>
      <c r="C77" s="16">
        <v>5</v>
      </c>
      <c r="D77" s="21" t="s">
        <v>70</v>
      </c>
      <c r="E77" s="18">
        <v>6074.5</v>
      </c>
      <c r="F77" s="19">
        <v>2246.5</v>
      </c>
      <c r="G77" s="19">
        <v>0</v>
      </c>
      <c r="H77" s="19">
        <v>131</v>
      </c>
      <c r="I77" s="19">
        <f t="shared" si="36"/>
        <v>8321</v>
      </c>
      <c r="J77" s="19">
        <f t="shared" si="39"/>
        <v>131</v>
      </c>
      <c r="K77" s="19">
        <v>2873.6</v>
      </c>
      <c r="L77" s="19">
        <v>83.2</v>
      </c>
      <c r="M77" s="20">
        <v>148.2</v>
      </c>
      <c r="N77" s="57">
        <f t="shared" si="37"/>
        <v>11557.000000000002</v>
      </c>
      <c r="O77" s="67">
        <v>35.7</v>
      </c>
      <c r="Q77" s="137">
        <f t="shared" si="23"/>
        <v>19.423</v>
      </c>
      <c r="S77" s="18">
        <v>98</v>
      </c>
      <c r="T77" s="19"/>
      <c r="U77" s="19">
        <f t="shared" si="40"/>
        <v>-37.5</v>
      </c>
      <c r="V77" s="19"/>
      <c r="W77" s="19">
        <f t="shared" si="21"/>
        <v>37.5</v>
      </c>
      <c r="X77" s="19"/>
      <c r="Y77" s="106">
        <v>-58</v>
      </c>
      <c r="Z77" s="97"/>
      <c r="AA77" s="97">
        <v>58</v>
      </c>
      <c r="AB77" s="112"/>
      <c r="AC77" s="19">
        <f t="shared" si="25"/>
        <v>33.3</v>
      </c>
      <c r="AD77" s="19">
        <f t="shared" si="26"/>
        <v>0.6</v>
      </c>
      <c r="AE77" s="19"/>
      <c r="AF77" s="19"/>
      <c r="AG77" s="20">
        <f t="shared" si="20"/>
        <v>0.26</v>
      </c>
      <c r="AK77" s="53">
        <f t="shared" si="38"/>
        <v>8550</v>
      </c>
      <c r="AL77" s="18">
        <f t="shared" si="27"/>
        <v>6135</v>
      </c>
      <c r="AM77" s="19">
        <f t="shared" si="27"/>
        <v>2246.5</v>
      </c>
      <c r="AN77" s="19">
        <f t="shared" si="24"/>
        <v>37.5</v>
      </c>
      <c r="AO77" s="19">
        <f t="shared" si="24"/>
        <v>131</v>
      </c>
      <c r="AP77" s="19">
        <f t="shared" si="28"/>
        <v>8381.5</v>
      </c>
      <c r="AQ77" s="19">
        <f t="shared" si="29"/>
        <v>168.5</v>
      </c>
      <c r="AR77" s="19">
        <f t="shared" si="30"/>
        <v>2906.9</v>
      </c>
      <c r="AS77" s="19">
        <f t="shared" si="30"/>
        <v>83.8</v>
      </c>
      <c r="AT77" s="20">
        <f t="shared" si="31"/>
        <v>148.2</v>
      </c>
      <c r="AU77" s="57">
        <f t="shared" si="32"/>
        <v>11688.9</v>
      </c>
      <c r="AV77" s="67">
        <f t="shared" si="33"/>
        <v>35.96</v>
      </c>
      <c r="AW77" s="67">
        <v>35.96</v>
      </c>
      <c r="AX77" s="152"/>
      <c r="AY77" s="158">
        <f t="shared" si="34"/>
        <v>131.89999999999782</v>
      </c>
      <c r="BA77" s="18">
        <v>0</v>
      </c>
      <c r="BB77" s="19">
        <v>0</v>
      </c>
      <c r="BC77" s="19">
        <v>0</v>
      </c>
      <c r="BD77" s="19">
        <v>0</v>
      </c>
      <c r="BE77" s="19">
        <v>0</v>
      </c>
      <c r="BF77" s="128">
        <v>0</v>
      </c>
      <c r="BH77" s="19">
        <f t="shared" si="35"/>
        <v>20.5</v>
      </c>
      <c r="BI77" s="19">
        <f t="shared" si="35"/>
        <v>0</v>
      </c>
    </row>
    <row r="78" spans="1:61" ht="24.75" customHeight="1">
      <c r="A78" s="15">
        <v>114</v>
      </c>
      <c r="B78" s="15">
        <v>3122</v>
      </c>
      <c r="C78" s="16">
        <v>5</v>
      </c>
      <c r="D78" s="21" t="s">
        <v>71</v>
      </c>
      <c r="E78" s="18">
        <v>6032.6</v>
      </c>
      <c r="F78" s="19">
        <v>769.1</v>
      </c>
      <c r="G78" s="19">
        <v>13.4</v>
      </c>
      <c r="H78" s="19">
        <v>80</v>
      </c>
      <c r="I78" s="19">
        <f t="shared" si="36"/>
        <v>6801.700000000001</v>
      </c>
      <c r="J78" s="19">
        <f>G78+H78</f>
        <v>93.4</v>
      </c>
      <c r="K78" s="19">
        <v>2344.3</v>
      </c>
      <c r="L78" s="19">
        <v>68</v>
      </c>
      <c r="M78" s="20">
        <v>115.5</v>
      </c>
      <c r="N78" s="57">
        <f t="shared" si="37"/>
        <v>9422.900000000001</v>
      </c>
      <c r="O78" s="67">
        <v>23.31</v>
      </c>
      <c r="Q78" s="137">
        <f t="shared" si="23"/>
        <v>24.316</v>
      </c>
      <c r="S78" s="18"/>
      <c r="T78" s="19"/>
      <c r="U78" s="19">
        <f t="shared" si="40"/>
        <v>-4.3</v>
      </c>
      <c r="V78" s="19"/>
      <c r="W78" s="19">
        <f t="shared" si="21"/>
        <v>4.3</v>
      </c>
      <c r="X78" s="19"/>
      <c r="Y78" s="106">
        <v>-6.6</v>
      </c>
      <c r="Z78" s="97"/>
      <c r="AA78" s="97">
        <v>6.6</v>
      </c>
      <c r="AB78" s="112"/>
      <c r="AC78" s="19">
        <f t="shared" si="25"/>
        <v>0</v>
      </c>
      <c r="AD78" s="19">
        <f t="shared" si="26"/>
        <v>0</v>
      </c>
      <c r="AE78" s="19"/>
      <c r="AF78" s="19"/>
      <c r="AG78" s="20">
        <f t="shared" si="20"/>
        <v>0.534</v>
      </c>
      <c r="AK78" s="53">
        <f t="shared" si="38"/>
        <v>6895.1</v>
      </c>
      <c r="AL78" s="18">
        <f t="shared" si="27"/>
        <v>6028.3</v>
      </c>
      <c r="AM78" s="19">
        <f t="shared" si="27"/>
        <v>769.1</v>
      </c>
      <c r="AN78" s="19">
        <f t="shared" si="24"/>
        <v>17.7</v>
      </c>
      <c r="AO78" s="19">
        <f t="shared" si="24"/>
        <v>80</v>
      </c>
      <c r="AP78" s="19">
        <f t="shared" si="28"/>
        <v>6797.400000000001</v>
      </c>
      <c r="AQ78" s="19">
        <f t="shared" si="29"/>
        <v>97.7</v>
      </c>
      <c r="AR78" s="19">
        <f t="shared" si="30"/>
        <v>2344.3</v>
      </c>
      <c r="AS78" s="19">
        <f t="shared" si="30"/>
        <v>68</v>
      </c>
      <c r="AT78" s="20">
        <f t="shared" si="31"/>
        <v>115.5</v>
      </c>
      <c r="AU78" s="57">
        <f t="shared" si="32"/>
        <v>9422.900000000001</v>
      </c>
      <c r="AV78" s="67">
        <f t="shared" si="33"/>
        <v>23.843999999999998</v>
      </c>
      <c r="AW78" s="67">
        <v>23.84</v>
      </c>
      <c r="AX78" s="152"/>
      <c r="AY78" s="158">
        <f t="shared" si="34"/>
        <v>0</v>
      </c>
      <c r="BA78" s="18">
        <v>160</v>
      </c>
      <c r="BB78" s="19">
        <v>0</v>
      </c>
      <c r="BC78" s="19">
        <v>160</v>
      </c>
      <c r="BD78" s="19">
        <v>54.4</v>
      </c>
      <c r="BE78" s="19">
        <v>1.6</v>
      </c>
      <c r="BF78" s="128">
        <v>216</v>
      </c>
      <c r="BH78" s="19">
        <f t="shared" si="35"/>
        <v>2.3</v>
      </c>
      <c r="BI78" s="19">
        <f t="shared" si="35"/>
        <v>0</v>
      </c>
    </row>
    <row r="79" spans="1:61" ht="24.75" customHeight="1">
      <c r="A79" s="15">
        <v>120</v>
      </c>
      <c r="B79" s="15">
        <v>3123</v>
      </c>
      <c r="C79" s="16">
        <v>5</v>
      </c>
      <c r="D79" s="21" t="s">
        <v>72</v>
      </c>
      <c r="E79" s="18">
        <v>5726.9</v>
      </c>
      <c r="F79" s="19">
        <v>1571.3</v>
      </c>
      <c r="G79" s="19">
        <v>6.7</v>
      </c>
      <c r="H79" s="19">
        <v>10</v>
      </c>
      <c r="I79" s="19">
        <f t="shared" si="36"/>
        <v>7298.2</v>
      </c>
      <c r="J79" s="19">
        <f t="shared" si="39"/>
        <v>16.7</v>
      </c>
      <c r="K79" s="19">
        <v>2487.6</v>
      </c>
      <c r="L79" s="19">
        <v>73</v>
      </c>
      <c r="M79" s="20">
        <v>163.4</v>
      </c>
      <c r="N79" s="57">
        <f t="shared" si="37"/>
        <v>10038.9</v>
      </c>
      <c r="O79" s="67">
        <v>22.85</v>
      </c>
      <c r="Q79" s="137">
        <f t="shared" si="23"/>
        <v>26.616</v>
      </c>
      <c r="S79" s="18">
        <v>350</v>
      </c>
      <c r="T79" s="19">
        <v>-350</v>
      </c>
      <c r="U79" s="19">
        <f t="shared" si="40"/>
        <v>-2.1</v>
      </c>
      <c r="V79" s="19"/>
      <c r="W79" s="19">
        <f t="shared" si="21"/>
        <v>2.1</v>
      </c>
      <c r="X79" s="19"/>
      <c r="Y79" s="106">
        <v>-3.3</v>
      </c>
      <c r="Z79" s="97"/>
      <c r="AA79" s="97">
        <v>3.3</v>
      </c>
      <c r="AB79" s="112"/>
      <c r="AC79" s="19">
        <f t="shared" si="25"/>
        <v>0</v>
      </c>
      <c r="AD79" s="19">
        <f t="shared" si="26"/>
        <v>0</v>
      </c>
      <c r="AE79" s="19"/>
      <c r="AF79" s="19"/>
      <c r="AG79" s="20">
        <f aca="true" t="shared" si="41" ref="AG79:AG95">ROUND((AL79+AM79-E79-F79+BA79+BB79)/(12*Q79),3)</f>
        <v>-0.007</v>
      </c>
      <c r="AK79" s="53">
        <f t="shared" si="38"/>
        <v>7314.900000000001</v>
      </c>
      <c r="AL79" s="18">
        <f t="shared" si="27"/>
        <v>6074.8</v>
      </c>
      <c r="AM79" s="19">
        <f t="shared" si="27"/>
        <v>1221.3</v>
      </c>
      <c r="AN79" s="19">
        <f t="shared" si="24"/>
        <v>8.8</v>
      </c>
      <c r="AO79" s="19">
        <f t="shared" si="24"/>
        <v>10</v>
      </c>
      <c r="AP79" s="19">
        <f t="shared" si="28"/>
        <v>7296.1</v>
      </c>
      <c r="AQ79" s="19">
        <f t="shared" si="29"/>
        <v>18.8</v>
      </c>
      <c r="AR79" s="19">
        <f t="shared" si="30"/>
        <v>2487.6</v>
      </c>
      <c r="AS79" s="19">
        <f t="shared" si="30"/>
        <v>73</v>
      </c>
      <c r="AT79" s="20">
        <f t="shared" si="31"/>
        <v>163.4</v>
      </c>
      <c r="AU79" s="57">
        <f t="shared" si="32"/>
        <v>10038.9</v>
      </c>
      <c r="AV79" s="67">
        <f t="shared" si="33"/>
        <v>22.843</v>
      </c>
      <c r="AW79" s="67">
        <v>22.85</v>
      </c>
      <c r="AX79" s="152"/>
      <c r="AY79" s="158">
        <f t="shared" si="34"/>
        <v>0</v>
      </c>
      <c r="BA79" s="18">
        <v>0</v>
      </c>
      <c r="BB79" s="19">
        <v>0</v>
      </c>
      <c r="BC79" s="19">
        <v>0</v>
      </c>
      <c r="BD79" s="19">
        <v>0</v>
      </c>
      <c r="BE79" s="19">
        <v>0</v>
      </c>
      <c r="BF79" s="128">
        <v>0</v>
      </c>
      <c r="BH79" s="19">
        <f t="shared" si="35"/>
        <v>1.1999999999999997</v>
      </c>
      <c r="BI79" s="19">
        <f t="shared" si="35"/>
        <v>0</v>
      </c>
    </row>
    <row r="80" spans="1:61" ht="24.75" customHeight="1">
      <c r="A80" s="15">
        <v>118</v>
      </c>
      <c r="B80" s="15">
        <v>3123</v>
      </c>
      <c r="C80" s="16">
        <v>5</v>
      </c>
      <c r="D80" s="21" t="s">
        <v>73</v>
      </c>
      <c r="E80" s="18">
        <v>19873.4</v>
      </c>
      <c r="F80" s="19">
        <v>6033.3</v>
      </c>
      <c r="G80" s="19">
        <v>97.8</v>
      </c>
      <c r="H80" s="19">
        <v>84</v>
      </c>
      <c r="I80" s="19">
        <f t="shared" si="36"/>
        <v>25906.7</v>
      </c>
      <c r="J80" s="19">
        <f t="shared" si="39"/>
        <v>181.8</v>
      </c>
      <c r="K80" s="19">
        <v>8870.3</v>
      </c>
      <c r="L80" s="19">
        <v>258.9</v>
      </c>
      <c r="M80" s="20">
        <v>409.1</v>
      </c>
      <c r="N80" s="57">
        <f t="shared" si="37"/>
        <v>35626.8</v>
      </c>
      <c r="O80" s="67">
        <v>96.85</v>
      </c>
      <c r="Q80" s="137">
        <f t="shared" si="23"/>
        <v>22.291</v>
      </c>
      <c r="S80" s="18"/>
      <c r="T80" s="19"/>
      <c r="U80" s="19">
        <f t="shared" si="40"/>
        <v>-31.1</v>
      </c>
      <c r="V80" s="19"/>
      <c r="W80" s="19">
        <f t="shared" si="21"/>
        <v>31.1</v>
      </c>
      <c r="X80" s="19"/>
      <c r="Y80" s="106">
        <v>-48.2</v>
      </c>
      <c r="Z80" s="97">
        <v>-35</v>
      </c>
      <c r="AA80" s="97">
        <v>48.2</v>
      </c>
      <c r="AB80" s="112">
        <v>35</v>
      </c>
      <c r="AC80" s="19">
        <f t="shared" si="25"/>
        <v>0</v>
      </c>
      <c r="AD80" s="19">
        <f t="shared" si="26"/>
        <v>-0.3</v>
      </c>
      <c r="AE80" s="19"/>
      <c r="AF80" s="19"/>
      <c r="AG80" s="20">
        <f t="shared" si="41"/>
        <v>-0.116</v>
      </c>
      <c r="AK80" s="53">
        <f t="shared" si="38"/>
        <v>26088.5</v>
      </c>
      <c r="AL80" s="18">
        <f t="shared" si="27"/>
        <v>19842.3</v>
      </c>
      <c r="AM80" s="19">
        <f t="shared" si="27"/>
        <v>6033.3</v>
      </c>
      <c r="AN80" s="19">
        <f t="shared" si="24"/>
        <v>128.9</v>
      </c>
      <c r="AO80" s="19">
        <f t="shared" si="24"/>
        <v>84</v>
      </c>
      <c r="AP80" s="19">
        <f t="shared" si="28"/>
        <v>25875.6</v>
      </c>
      <c r="AQ80" s="19">
        <f t="shared" si="29"/>
        <v>212.9</v>
      </c>
      <c r="AR80" s="19">
        <f t="shared" si="30"/>
        <v>8870.3</v>
      </c>
      <c r="AS80" s="19">
        <f t="shared" si="30"/>
        <v>258.59999999999997</v>
      </c>
      <c r="AT80" s="20">
        <f t="shared" si="31"/>
        <v>409.1</v>
      </c>
      <c r="AU80" s="57">
        <f t="shared" si="32"/>
        <v>35626.5</v>
      </c>
      <c r="AV80" s="67">
        <f t="shared" si="33"/>
        <v>96.734</v>
      </c>
      <c r="AW80" s="67">
        <v>96.73</v>
      </c>
      <c r="AX80" s="152"/>
      <c r="AY80" s="158">
        <f t="shared" si="34"/>
        <v>-0.3000000000029104</v>
      </c>
      <c r="BA80" s="18">
        <v>0</v>
      </c>
      <c r="BB80" s="19">
        <v>0</v>
      </c>
      <c r="BC80" s="19">
        <v>0</v>
      </c>
      <c r="BD80" s="19">
        <v>0</v>
      </c>
      <c r="BE80" s="19">
        <v>0</v>
      </c>
      <c r="BF80" s="128">
        <v>0</v>
      </c>
      <c r="BH80" s="19">
        <f t="shared" si="35"/>
        <v>17.1</v>
      </c>
      <c r="BI80" s="19">
        <f t="shared" si="35"/>
        <v>35</v>
      </c>
    </row>
    <row r="81" spans="1:61" ht="24.75" customHeight="1">
      <c r="A81" s="15">
        <v>119</v>
      </c>
      <c r="B81" s="15">
        <v>3123</v>
      </c>
      <c r="C81" s="16">
        <v>5</v>
      </c>
      <c r="D81" s="21" t="s">
        <v>74</v>
      </c>
      <c r="E81" s="18">
        <v>15870.5</v>
      </c>
      <c r="F81" s="19">
        <v>3159.2</v>
      </c>
      <c r="G81" s="19">
        <v>119.9</v>
      </c>
      <c r="H81" s="19">
        <v>125</v>
      </c>
      <c r="I81" s="19">
        <f t="shared" si="36"/>
        <v>19029.7</v>
      </c>
      <c r="J81" s="19">
        <f t="shared" si="39"/>
        <v>244.9</v>
      </c>
      <c r="K81" s="19">
        <v>6553.8</v>
      </c>
      <c r="L81" s="19">
        <v>190.3</v>
      </c>
      <c r="M81" s="20">
        <v>290.8</v>
      </c>
      <c r="N81" s="57">
        <f t="shared" si="37"/>
        <v>26309.5</v>
      </c>
      <c r="O81" s="67">
        <v>72.22</v>
      </c>
      <c r="Q81" s="137">
        <f t="shared" si="23"/>
        <v>21.958</v>
      </c>
      <c r="S81" s="18"/>
      <c r="T81" s="19">
        <v>350</v>
      </c>
      <c r="U81" s="19">
        <f t="shared" si="40"/>
        <v>-38.2</v>
      </c>
      <c r="V81" s="19"/>
      <c r="W81" s="19">
        <f t="shared" si="21"/>
        <v>38.2</v>
      </c>
      <c r="X81" s="19"/>
      <c r="Y81" s="106">
        <v>-59.1</v>
      </c>
      <c r="Z81" s="97"/>
      <c r="AA81" s="97">
        <v>59.1</v>
      </c>
      <c r="AB81" s="112"/>
      <c r="AC81" s="19">
        <f t="shared" si="25"/>
        <v>119</v>
      </c>
      <c r="AD81" s="19">
        <f t="shared" si="26"/>
        <v>3.1</v>
      </c>
      <c r="AE81" s="19"/>
      <c r="AF81" s="19"/>
      <c r="AG81" s="20">
        <f t="shared" si="41"/>
        <v>3.84</v>
      </c>
      <c r="AK81" s="53">
        <f t="shared" si="38"/>
        <v>19624.6</v>
      </c>
      <c r="AL81" s="18">
        <f t="shared" si="27"/>
        <v>15832.3</v>
      </c>
      <c r="AM81" s="19">
        <f t="shared" si="27"/>
        <v>3509.2</v>
      </c>
      <c r="AN81" s="19">
        <f t="shared" si="24"/>
        <v>158.1</v>
      </c>
      <c r="AO81" s="19">
        <f t="shared" si="24"/>
        <v>125</v>
      </c>
      <c r="AP81" s="19">
        <f t="shared" si="28"/>
        <v>19341.5</v>
      </c>
      <c r="AQ81" s="19">
        <f t="shared" si="29"/>
        <v>283.1</v>
      </c>
      <c r="AR81" s="19">
        <f t="shared" si="30"/>
        <v>6672.8</v>
      </c>
      <c r="AS81" s="19">
        <f t="shared" si="30"/>
        <v>193.4</v>
      </c>
      <c r="AT81" s="20">
        <f t="shared" si="31"/>
        <v>290.8</v>
      </c>
      <c r="AU81" s="57">
        <f t="shared" si="32"/>
        <v>26781.6</v>
      </c>
      <c r="AV81" s="67">
        <f t="shared" si="33"/>
        <v>76.06</v>
      </c>
      <c r="AW81" s="67">
        <v>76.06</v>
      </c>
      <c r="AX81" s="152"/>
      <c r="AY81" s="158">
        <f t="shared" si="34"/>
        <v>472.09999999999854</v>
      </c>
      <c r="BA81" s="18">
        <v>700</v>
      </c>
      <c r="BB81" s="19">
        <v>0</v>
      </c>
      <c r="BC81" s="19">
        <v>700</v>
      </c>
      <c r="BD81" s="19">
        <v>238</v>
      </c>
      <c r="BE81" s="19">
        <v>7</v>
      </c>
      <c r="BF81" s="128">
        <v>945</v>
      </c>
      <c r="BH81" s="19">
        <f t="shared" si="35"/>
        <v>20.9</v>
      </c>
      <c r="BI81" s="19">
        <f t="shared" si="35"/>
        <v>0</v>
      </c>
    </row>
    <row r="82" spans="1:61" ht="24.75" customHeight="1">
      <c r="A82" s="15">
        <v>115</v>
      </c>
      <c r="B82" s="15">
        <v>3122</v>
      </c>
      <c r="C82" s="16">
        <v>5</v>
      </c>
      <c r="D82" s="21" t="s">
        <v>75</v>
      </c>
      <c r="E82" s="18">
        <v>9304.7</v>
      </c>
      <c r="F82" s="19">
        <v>1325.3</v>
      </c>
      <c r="G82" s="19">
        <v>379.3</v>
      </c>
      <c r="H82" s="19">
        <v>284</v>
      </c>
      <c r="I82" s="19">
        <f t="shared" si="36"/>
        <v>10630</v>
      </c>
      <c r="J82" s="19">
        <f t="shared" si="39"/>
        <v>663.3</v>
      </c>
      <c r="K82" s="19">
        <v>3839.7</v>
      </c>
      <c r="L82" s="19">
        <v>106.4</v>
      </c>
      <c r="M82" s="20">
        <v>183.1</v>
      </c>
      <c r="N82" s="57">
        <f t="shared" si="37"/>
        <v>15422.5</v>
      </c>
      <c r="O82" s="67">
        <v>37.83</v>
      </c>
      <c r="Q82" s="137">
        <f t="shared" si="23"/>
        <v>23.416</v>
      </c>
      <c r="S82" s="18">
        <v>-200</v>
      </c>
      <c r="T82" s="19">
        <v>500</v>
      </c>
      <c r="U82" s="19">
        <f t="shared" si="40"/>
        <v>-120.6</v>
      </c>
      <c r="V82" s="19"/>
      <c r="W82" s="19">
        <f t="shared" si="21"/>
        <v>120.6</v>
      </c>
      <c r="X82" s="19"/>
      <c r="Y82" s="106">
        <v>-186.7</v>
      </c>
      <c r="Z82" s="97"/>
      <c r="AA82" s="97">
        <v>186.7</v>
      </c>
      <c r="AB82" s="112"/>
      <c r="AC82" s="19">
        <f t="shared" si="25"/>
        <v>102</v>
      </c>
      <c r="AD82" s="19">
        <f t="shared" si="26"/>
        <v>1.8</v>
      </c>
      <c r="AE82" s="19"/>
      <c r="AF82" s="19"/>
      <c r="AG82" s="20">
        <f t="shared" si="41"/>
        <v>0.638</v>
      </c>
      <c r="AK82" s="53">
        <f t="shared" si="38"/>
        <v>11593.3</v>
      </c>
      <c r="AL82" s="18">
        <f t="shared" si="27"/>
        <v>8984.1</v>
      </c>
      <c r="AM82" s="19">
        <f t="shared" si="27"/>
        <v>1825.3</v>
      </c>
      <c r="AN82" s="19">
        <f t="shared" si="24"/>
        <v>499.9</v>
      </c>
      <c r="AO82" s="19">
        <f t="shared" si="24"/>
        <v>284</v>
      </c>
      <c r="AP82" s="19">
        <f t="shared" si="28"/>
        <v>10809.4</v>
      </c>
      <c r="AQ82" s="19">
        <f t="shared" si="29"/>
        <v>783.9</v>
      </c>
      <c r="AR82" s="19">
        <f t="shared" si="30"/>
        <v>3941.7</v>
      </c>
      <c r="AS82" s="19">
        <f t="shared" si="30"/>
        <v>108.2</v>
      </c>
      <c r="AT82" s="20">
        <f t="shared" si="31"/>
        <v>183.1</v>
      </c>
      <c r="AU82" s="57">
        <f t="shared" si="32"/>
        <v>15826.300000000001</v>
      </c>
      <c r="AV82" s="67">
        <f t="shared" si="33"/>
        <v>38.467999999999996</v>
      </c>
      <c r="AW82" s="67">
        <v>38.47</v>
      </c>
      <c r="AX82" s="152"/>
      <c r="AY82" s="158">
        <f t="shared" si="34"/>
        <v>403.8000000000011</v>
      </c>
      <c r="BA82" s="18">
        <v>0</v>
      </c>
      <c r="BB82" s="19">
        <v>0</v>
      </c>
      <c r="BC82" s="19">
        <v>0</v>
      </c>
      <c r="BD82" s="19">
        <v>0</v>
      </c>
      <c r="BE82" s="19">
        <v>0</v>
      </c>
      <c r="BF82" s="128">
        <v>0</v>
      </c>
      <c r="BH82" s="19">
        <f t="shared" si="35"/>
        <v>66.1</v>
      </c>
      <c r="BI82" s="19">
        <f t="shared" si="35"/>
        <v>0</v>
      </c>
    </row>
    <row r="83" spans="1:61" ht="24.75" customHeight="1">
      <c r="A83" s="15">
        <v>116</v>
      </c>
      <c r="B83" s="15">
        <v>3122</v>
      </c>
      <c r="C83" s="16">
        <v>5</v>
      </c>
      <c r="D83" s="21" t="s">
        <v>94</v>
      </c>
      <c r="E83" s="18">
        <v>15201</v>
      </c>
      <c r="F83" s="19">
        <v>5215.3</v>
      </c>
      <c r="G83" s="19">
        <v>336.7</v>
      </c>
      <c r="H83" s="19">
        <v>327</v>
      </c>
      <c r="I83" s="19">
        <f t="shared" si="36"/>
        <v>20416.3</v>
      </c>
      <c r="J83" s="19">
        <f t="shared" si="39"/>
        <v>663.7</v>
      </c>
      <c r="K83" s="19">
        <v>7167.4</v>
      </c>
      <c r="L83" s="19">
        <v>204.1</v>
      </c>
      <c r="M83" s="20">
        <v>319</v>
      </c>
      <c r="N83" s="57">
        <f t="shared" si="37"/>
        <v>28770.5</v>
      </c>
      <c r="O83" s="67">
        <v>88.55</v>
      </c>
      <c r="Q83" s="137">
        <f t="shared" si="23"/>
        <v>19.214</v>
      </c>
      <c r="S83" s="18"/>
      <c r="T83" s="19"/>
      <c r="U83" s="19">
        <f t="shared" si="40"/>
        <v>-107.1</v>
      </c>
      <c r="V83" s="19"/>
      <c r="W83" s="19">
        <f t="shared" si="21"/>
        <v>107.1</v>
      </c>
      <c r="X83" s="19"/>
      <c r="Y83" s="106">
        <v>-165.8</v>
      </c>
      <c r="Z83" s="97"/>
      <c r="AA83" s="97">
        <v>165.8</v>
      </c>
      <c r="AB83" s="112"/>
      <c r="AC83" s="19">
        <f t="shared" si="25"/>
        <v>0</v>
      </c>
      <c r="AD83" s="19">
        <f t="shared" si="26"/>
        <v>-1.1</v>
      </c>
      <c r="AE83" s="19"/>
      <c r="AF83" s="19"/>
      <c r="AG83" s="20">
        <f t="shared" si="41"/>
        <v>-0.465</v>
      </c>
      <c r="AK83" s="53">
        <f t="shared" si="38"/>
        <v>21080</v>
      </c>
      <c r="AL83" s="18">
        <f t="shared" si="27"/>
        <v>15093.9</v>
      </c>
      <c r="AM83" s="19">
        <f t="shared" si="27"/>
        <v>5215.3</v>
      </c>
      <c r="AN83" s="19">
        <f t="shared" si="24"/>
        <v>443.8</v>
      </c>
      <c r="AO83" s="19">
        <f t="shared" si="24"/>
        <v>327</v>
      </c>
      <c r="AP83" s="19">
        <f t="shared" si="28"/>
        <v>20309.2</v>
      </c>
      <c r="AQ83" s="19">
        <f t="shared" si="29"/>
        <v>770.8</v>
      </c>
      <c r="AR83" s="19">
        <f t="shared" si="30"/>
        <v>7167.4</v>
      </c>
      <c r="AS83" s="19">
        <f t="shared" si="30"/>
        <v>203</v>
      </c>
      <c r="AT83" s="20">
        <f t="shared" si="31"/>
        <v>319</v>
      </c>
      <c r="AU83" s="57">
        <f t="shared" si="32"/>
        <v>28769.4</v>
      </c>
      <c r="AV83" s="67">
        <f t="shared" si="33"/>
        <v>88.085</v>
      </c>
      <c r="AW83" s="67">
        <v>88.09</v>
      </c>
      <c r="AX83" s="152"/>
      <c r="AY83" s="158">
        <f t="shared" si="34"/>
        <v>-1.0999999999985448</v>
      </c>
      <c r="BA83" s="18">
        <v>0</v>
      </c>
      <c r="BB83" s="19">
        <v>0</v>
      </c>
      <c r="BC83" s="19">
        <v>0</v>
      </c>
      <c r="BD83" s="19">
        <v>0</v>
      </c>
      <c r="BE83" s="19">
        <v>0</v>
      </c>
      <c r="BF83" s="128">
        <v>0</v>
      </c>
      <c r="BH83" s="19">
        <f t="shared" si="35"/>
        <v>58.70000000000002</v>
      </c>
      <c r="BI83" s="19">
        <f t="shared" si="35"/>
        <v>0</v>
      </c>
    </row>
    <row r="84" spans="1:61" ht="24.75" customHeight="1">
      <c r="A84" s="15">
        <v>122</v>
      </c>
      <c r="B84" s="15">
        <v>3123</v>
      </c>
      <c r="C84" s="16">
        <v>5</v>
      </c>
      <c r="D84" s="21" t="s">
        <v>76</v>
      </c>
      <c r="E84" s="18">
        <v>15094.1</v>
      </c>
      <c r="F84" s="19">
        <v>3684</v>
      </c>
      <c r="G84" s="19">
        <v>80.4</v>
      </c>
      <c r="H84" s="19">
        <v>320</v>
      </c>
      <c r="I84" s="19">
        <f t="shared" si="36"/>
        <v>18778.1</v>
      </c>
      <c r="J84" s="19">
        <f t="shared" si="39"/>
        <v>400.4</v>
      </c>
      <c r="K84" s="19">
        <v>6521.1</v>
      </c>
      <c r="L84" s="19">
        <v>187.4</v>
      </c>
      <c r="M84" s="20">
        <v>286.1</v>
      </c>
      <c r="N84" s="57">
        <f t="shared" si="37"/>
        <v>26173.1</v>
      </c>
      <c r="O84" s="67">
        <v>69.69</v>
      </c>
      <c r="Q84" s="137">
        <f t="shared" si="23"/>
        <v>22.454</v>
      </c>
      <c r="S84" s="18"/>
      <c r="T84" s="19"/>
      <c r="U84" s="19">
        <f t="shared" si="40"/>
        <v>-25.6</v>
      </c>
      <c r="V84" s="19"/>
      <c r="W84" s="19">
        <f t="shared" si="21"/>
        <v>25.6</v>
      </c>
      <c r="X84" s="19"/>
      <c r="Y84" s="106">
        <v>-39.6</v>
      </c>
      <c r="Z84" s="97"/>
      <c r="AA84" s="97">
        <v>39.6</v>
      </c>
      <c r="AB84" s="112"/>
      <c r="AC84" s="19">
        <f t="shared" si="25"/>
        <v>0</v>
      </c>
      <c r="AD84" s="19">
        <f t="shared" si="26"/>
        <v>-0.3</v>
      </c>
      <c r="AE84" s="19"/>
      <c r="AF84" s="19"/>
      <c r="AG84" s="20">
        <f t="shared" si="41"/>
        <v>-0.095</v>
      </c>
      <c r="AK84" s="53">
        <f t="shared" si="38"/>
        <v>19178.5</v>
      </c>
      <c r="AL84" s="18">
        <f t="shared" si="27"/>
        <v>15068.5</v>
      </c>
      <c r="AM84" s="19">
        <f t="shared" si="27"/>
        <v>3684</v>
      </c>
      <c r="AN84" s="19">
        <f t="shared" si="24"/>
        <v>106</v>
      </c>
      <c r="AO84" s="19">
        <f t="shared" si="24"/>
        <v>320</v>
      </c>
      <c r="AP84" s="19">
        <f t="shared" si="28"/>
        <v>18752.5</v>
      </c>
      <c r="AQ84" s="19">
        <f t="shared" si="29"/>
        <v>426</v>
      </c>
      <c r="AR84" s="19">
        <f t="shared" si="30"/>
        <v>6521.1</v>
      </c>
      <c r="AS84" s="19">
        <f t="shared" si="30"/>
        <v>187.1</v>
      </c>
      <c r="AT84" s="20">
        <f t="shared" si="31"/>
        <v>286.1</v>
      </c>
      <c r="AU84" s="57">
        <f t="shared" si="32"/>
        <v>26172.799999999996</v>
      </c>
      <c r="AV84" s="67">
        <f t="shared" si="33"/>
        <v>69.595</v>
      </c>
      <c r="AW84" s="67">
        <v>69.6</v>
      </c>
      <c r="AX84" s="152"/>
      <c r="AY84" s="158">
        <f t="shared" si="34"/>
        <v>-0.3000000000029104</v>
      </c>
      <c r="BA84" s="18">
        <v>0</v>
      </c>
      <c r="BB84" s="19">
        <v>0</v>
      </c>
      <c r="BC84" s="19">
        <v>0</v>
      </c>
      <c r="BD84" s="19">
        <v>0</v>
      </c>
      <c r="BE84" s="19">
        <v>0</v>
      </c>
      <c r="BF84" s="128">
        <v>0</v>
      </c>
      <c r="BH84" s="19">
        <f t="shared" si="35"/>
        <v>14</v>
      </c>
      <c r="BI84" s="19">
        <f t="shared" si="35"/>
        <v>0</v>
      </c>
    </row>
    <row r="85" spans="1:61" ht="24.75" customHeight="1">
      <c r="A85" s="15">
        <v>123</v>
      </c>
      <c r="B85" s="15">
        <v>3124</v>
      </c>
      <c r="C85" s="16">
        <v>5</v>
      </c>
      <c r="D85" s="21" t="s">
        <v>105</v>
      </c>
      <c r="E85" s="18">
        <v>6504.1</v>
      </c>
      <c r="F85" s="19">
        <v>1642</v>
      </c>
      <c r="G85" s="19">
        <v>197.7</v>
      </c>
      <c r="H85" s="19">
        <v>155</v>
      </c>
      <c r="I85" s="19">
        <f t="shared" si="36"/>
        <v>8146.1</v>
      </c>
      <c r="J85" s="19">
        <f t="shared" si="39"/>
        <v>352.7</v>
      </c>
      <c r="K85" s="19">
        <v>2890.3</v>
      </c>
      <c r="L85" s="19">
        <v>82</v>
      </c>
      <c r="M85" s="20">
        <v>134.7</v>
      </c>
      <c r="N85" s="57">
        <f t="shared" si="37"/>
        <v>11605.800000000003</v>
      </c>
      <c r="O85" s="67">
        <v>39.25</v>
      </c>
      <c r="Q85" s="137">
        <f t="shared" si="23"/>
        <v>17.295</v>
      </c>
      <c r="S85" s="18"/>
      <c r="T85" s="19">
        <v>35</v>
      </c>
      <c r="U85" s="19">
        <f t="shared" si="40"/>
        <v>-62.9</v>
      </c>
      <c r="V85" s="19"/>
      <c r="W85" s="19">
        <f t="shared" si="21"/>
        <v>62.9</v>
      </c>
      <c r="X85" s="19"/>
      <c r="Y85" s="106">
        <v>-97.3</v>
      </c>
      <c r="Z85" s="97"/>
      <c r="AA85" s="97">
        <v>97.3</v>
      </c>
      <c r="AB85" s="112"/>
      <c r="AC85" s="19">
        <f t="shared" si="25"/>
        <v>11.9</v>
      </c>
      <c r="AD85" s="19">
        <f t="shared" si="26"/>
        <v>-0.3</v>
      </c>
      <c r="AE85" s="19"/>
      <c r="AF85" s="19"/>
      <c r="AG85" s="20">
        <f t="shared" si="41"/>
        <v>3.609</v>
      </c>
      <c r="AK85" s="53">
        <f t="shared" si="38"/>
        <v>8533.8</v>
      </c>
      <c r="AL85" s="18">
        <f t="shared" si="27"/>
        <v>6441.2</v>
      </c>
      <c r="AM85" s="19">
        <f t="shared" si="27"/>
        <v>1677</v>
      </c>
      <c r="AN85" s="19">
        <f t="shared" si="24"/>
        <v>260.6</v>
      </c>
      <c r="AO85" s="19">
        <f t="shared" si="24"/>
        <v>155</v>
      </c>
      <c r="AP85" s="19">
        <f t="shared" si="28"/>
        <v>8118.2</v>
      </c>
      <c r="AQ85" s="19">
        <f t="shared" si="29"/>
        <v>415.6</v>
      </c>
      <c r="AR85" s="19">
        <f t="shared" si="30"/>
        <v>2902.2000000000003</v>
      </c>
      <c r="AS85" s="19">
        <f t="shared" si="30"/>
        <v>81.7</v>
      </c>
      <c r="AT85" s="20">
        <f t="shared" si="31"/>
        <v>134.7</v>
      </c>
      <c r="AU85" s="57">
        <f t="shared" si="32"/>
        <v>11652.400000000001</v>
      </c>
      <c r="AV85" s="67">
        <f t="shared" si="33"/>
        <v>42.859</v>
      </c>
      <c r="AW85" s="67">
        <v>42.86</v>
      </c>
      <c r="AX85" s="152"/>
      <c r="AY85" s="158">
        <f t="shared" si="34"/>
        <v>46.599999999998545</v>
      </c>
      <c r="BA85" s="18">
        <v>777</v>
      </c>
      <c r="BB85" s="19">
        <v>0</v>
      </c>
      <c r="BC85" s="19">
        <v>777</v>
      </c>
      <c r="BD85" s="19">
        <v>264.2</v>
      </c>
      <c r="BE85" s="19">
        <v>7.8</v>
      </c>
      <c r="BF85" s="128">
        <v>1049</v>
      </c>
      <c r="BH85" s="19">
        <f t="shared" si="35"/>
        <v>34.4</v>
      </c>
      <c r="BI85" s="19">
        <f t="shared" si="35"/>
        <v>0</v>
      </c>
    </row>
    <row r="86" spans="1:61" ht="24.75" customHeight="1">
      <c r="A86" s="15">
        <v>47</v>
      </c>
      <c r="B86" s="15">
        <v>3114</v>
      </c>
      <c r="C86" s="16">
        <v>5</v>
      </c>
      <c r="D86" s="21" t="s">
        <v>55</v>
      </c>
      <c r="E86" s="18">
        <v>5191.3</v>
      </c>
      <c r="F86" s="19">
        <v>1133.2</v>
      </c>
      <c r="G86" s="19">
        <v>63</v>
      </c>
      <c r="H86" s="19">
        <v>41</v>
      </c>
      <c r="I86" s="19">
        <f t="shared" si="36"/>
        <v>6324.5</v>
      </c>
      <c r="J86" s="19">
        <f t="shared" si="39"/>
        <v>104</v>
      </c>
      <c r="K86" s="19">
        <v>2186</v>
      </c>
      <c r="L86" s="19">
        <v>63.4</v>
      </c>
      <c r="M86" s="20">
        <v>129.2</v>
      </c>
      <c r="N86" s="57">
        <f t="shared" si="37"/>
        <v>8807.1</v>
      </c>
      <c r="O86" s="67">
        <v>29.77</v>
      </c>
      <c r="Q86" s="137">
        <f t="shared" si="23"/>
        <v>17.704</v>
      </c>
      <c r="S86" s="18">
        <v>-137.2</v>
      </c>
      <c r="T86" s="19">
        <v>197</v>
      </c>
      <c r="U86" s="19">
        <f t="shared" si="40"/>
        <v>-20</v>
      </c>
      <c r="V86" s="19"/>
      <c r="W86" s="19">
        <f t="shared" si="21"/>
        <v>20</v>
      </c>
      <c r="X86" s="19"/>
      <c r="Y86" s="106">
        <v>-31</v>
      </c>
      <c r="Z86" s="97"/>
      <c r="AA86" s="97">
        <v>31</v>
      </c>
      <c r="AB86" s="112"/>
      <c r="AC86" s="19">
        <f t="shared" si="25"/>
        <v>20.3</v>
      </c>
      <c r="AD86" s="19">
        <f t="shared" si="26"/>
        <v>0.4</v>
      </c>
      <c r="AE86" s="19"/>
      <c r="AF86" s="19"/>
      <c r="AG86" s="20">
        <f t="shared" si="41"/>
        <v>3.322</v>
      </c>
      <c r="AK86" s="53">
        <f t="shared" si="38"/>
        <v>6488.3</v>
      </c>
      <c r="AL86" s="18">
        <f t="shared" si="27"/>
        <v>5034.1</v>
      </c>
      <c r="AM86" s="19">
        <f t="shared" si="27"/>
        <v>1330.2</v>
      </c>
      <c r="AN86" s="19">
        <f t="shared" si="24"/>
        <v>83</v>
      </c>
      <c r="AO86" s="19">
        <f t="shared" si="24"/>
        <v>41</v>
      </c>
      <c r="AP86" s="19">
        <f t="shared" si="28"/>
        <v>6364.3</v>
      </c>
      <c r="AQ86" s="19">
        <f t="shared" si="29"/>
        <v>124</v>
      </c>
      <c r="AR86" s="19">
        <f t="shared" si="30"/>
        <v>2206.3</v>
      </c>
      <c r="AS86" s="19">
        <f t="shared" si="30"/>
        <v>63.8</v>
      </c>
      <c r="AT86" s="20">
        <f t="shared" si="31"/>
        <v>129.2</v>
      </c>
      <c r="AU86" s="57">
        <f t="shared" si="32"/>
        <v>8887.6</v>
      </c>
      <c r="AV86" s="67">
        <f t="shared" si="33"/>
        <v>33.092</v>
      </c>
      <c r="AW86" s="67">
        <v>33.09</v>
      </c>
      <c r="AX86" s="152"/>
      <c r="AY86" s="158">
        <f t="shared" si="34"/>
        <v>80.5</v>
      </c>
      <c r="BA86" s="18">
        <v>0</v>
      </c>
      <c r="BB86" s="19">
        <v>666</v>
      </c>
      <c r="BC86" s="19">
        <v>666</v>
      </c>
      <c r="BD86" s="19">
        <v>226.4</v>
      </c>
      <c r="BE86" s="19">
        <v>6.7</v>
      </c>
      <c r="BF86" s="128">
        <v>899.1</v>
      </c>
      <c r="BH86" s="19">
        <f t="shared" si="35"/>
        <v>11</v>
      </c>
      <c r="BI86" s="19">
        <f t="shared" si="35"/>
        <v>0</v>
      </c>
    </row>
    <row r="87" spans="1:61" ht="24.75" customHeight="1">
      <c r="A87" s="15">
        <v>125</v>
      </c>
      <c r="B87" s="15">
        <v>3112</v>
      </c>
      <c r="C87" s="16">
        <v>5</v>
      </c>
      <c r="D87" s="21" t="s">
        <v>77</v>
      </c>
      <c r="E87" s="18">
        <v>5505</v>
      </c>
      <c r="F87" s="19">
        <v>1241.5</v>
      </c>
      <c r="G87" s="19">
        <v>20.1</v>
      </c>
      <c r="H87" s="19">
        <v>10</v>
      </c>
      <c r="I87" s="19">
        <f t="shared" si="36"/>
        <v>6746.5</v>
      </c>
      <c r="J87" s="19">
        <f t="shared" si="39"/>
        <v>30.1</v>
      </c>
      <c r="K87" s="19">
        <v>2304.4</v>
      </c>
      <c r="L87" s="19">
        <v>67.4</v>
      </c>
      <c r="M87" s="20">
        <v>79.4</v>
      </c>
      <c r="N87" s="57">
        <f t="shared" si="37"/>
        <v>9227.8</v>
      </c>
      <c r="O87" s="67">
        <v>29.67</v>
      </c>
      <c r="Q87" s="137">
        <f t="shared" si="23"/>
        <v>18.949</v>
      </c>
      <c r="S87" s="18">
        <v>280</v>
      </c>
      <c r="T87" s="19">
        <v>-280</v>
      </c>
      <c r="U87" s="19">
        <f t="shared" si="40"/>
        <v>-6.4</v>
      </c>
      <c r="V87" s="19"/>
      <c r="W87" s="19">
        <f t="shared" si="21"/>
        <v>6.4</v>
      </c>
      <c r="X87" s="19"/>
      <c r="Y87" s="106">
        <v>-9.9</v>
      </c>
      <c r="Z87" s="97"/>
      <c r="AA87" s="97">
        <v>9.9</v>
      </c>
      <c r="AB87" s="112"/>
      <c r="AC87" s="19">
        <f t="shared" si="25"/>
        <v>0</v>
      </c>
      <c r="AD87" s="19">
        <f t="shared" si="26"/>
        <v>-0.1</v>
      </c>
      <c r="AE87" s="19"/>
      <c r="AF87" s="19"/>
      <c r="AG87" s="20">
        <f t="shared" si="41"/>
        <v>1.128</v>
      </c>
      <c r="AK87" s="53">
        <f t="shared" si="38"/>
        <v>6776.6</v>
      </c>
      <c r="AL87" s="18">
        <f t="shared" si="27"/>
        <v>5778.6</v>
      </c>
      <c r="AM87" s="19">
        <f t="shared" si="27"/>
        <v>961.5</v>
      </c>
      <c r="AN87" s="19">
        <f t="shared" si="24"/>
        <v>26.5</v>
      </c>
      <c r="AO87" s="19">
        <f t="shared" si="24"/>
        <v>10</v>
      </c>
      <c r="AP87" s="19">
        <f t="shared" si="28"/>
        <v>6740.1</v>
      </c>
      <c r="AQ87" s="19">
        <f t="shared" si="29"/>
        <v>36.5</v>
      </c>
      <c r="AR87" s="19">
        <f t="shared" si="30"/>
        <v>2304.4</v>
      </c>
      <c r="AS87" s="19">
        <f t="shared" si="30"/>
        <v>67.30000000000001</v>
      </c>
      <c r="AT87" s="20">
        <f t="shared" si="31"/>
        <v>79.4</v>
      </c>
      <c r="AU87" s="57">
        <f t="shared" si="32"/>
        <v>9227.699999999999</v>
      </c>
      <c r="AV87" s="67">
        <f t="shared" si="33"/>
        <v>30.798000000000002</v>
      </c>
      <c r="AW87" s="67">
        <v>30.8</v>
      </c>
      <c r="AX87" s="152"/>
      <c r="AY87" s="158">
        <f t="shared" si="34"/>
        <v>-0.1000000000003638</v>
      </c>
      <c r="BA87" s="18">
        <v>263</v>
      </c>
      <c r="BB87" s="19">
        <v>0</v>
      </c>
      <c r="BC87" s="19">
        <v>263</v>
      </c>
      <c r="BD87" s="19">
        <v>89.4</v>
      </c>
      <c r="BE87" s="19">
        <v>2.6</v>
      </c>
      <c r="BF87" s="128">
        <v>355</v>
      </c>
      <c r="BH87" s="19">
        <f t="shared" si="35"/>
        <v>3.5</v>
      </c>
      <c r="BI87" s="19">
        <f t="shared" si="35"/>
        <v>0</v>
      </c>
    </row>
    <row r="88" spans="1:61" ht="24.75" customHeight="1">
      <c r="A88" s="15">
        <v>133</v>
      </c>
      <c r="B88" s="15">
        <v>3114</v>
      </c>
      <c r="C88" s="16">
        <v>5</v>
      </c>
      <c r="D88" s="21" t="s">
        <v>99</v>
      </c>
      <c r="E88" s="18">
        <v>2415.9</v>
      </c>
      <c r="F88" s="19">
        <v>291.6</v>
      </c>
      <c r="G88" s="19">
        <v>0</v>
      </c>
      <c r="H88" s="19">
        <v>0</v>
      </c>
      <c r="I88" s="19">
        <f t="shared" si="36"/>
        <v>2707.5</v>
      </c>
      <c r="J88" s="19">
        <f t="shared" si="39"/>
        <v>0</v>
      </c>
      <c r="K88" s="19">
        <v>920.8</v>
      </c>
      <c r="L88" s="19">
        <v>27.1</v>
      </c>
      <c r="M88" s="20">
        <v>45.7</v>
      </c>
      <c r="N88" s="57">
        <f t="shared" si="37"/>
        <v>3701.1</v>
      </c>
      <c r="O88" s="67">
        <v>9.83</v>
      </c>
      <c r="Q88" s="137">
        <f t="shared" si="23"/>
        <v>22.953</v>
      </c>
      <c r="S88" s="18"/>
      <c r="T88" s="19"/>
      <c r="U88" s="19">
        <f t="shared" si="40"/>
        <v>0</v>
      </c>
      <c r="V88" s="19"/>
      <c r="W88" s="19">
        <f t="shared" si="21"/>
        <v>0</v>
      </c>
      <c r="X88" s="19"/>
      <c r="Y88" s="106">
        <v>0</v>
      </c>
      <c r="Z88" s="97"/>
      <c r="AA88" s="97">
        <v>0</v>
      </c>
      <c r="AB88" s="112"/>
      <c r="AC88" s="19">
        <f t="shared" si="25"/>
        <v>0</v>
      </c>
      <c r="AD88" s="19">
        <f t="shared" si="26"/>
        <v>0</v>
      </c>
      <c r="AE88" s="19"/>
      <c r="AF88" s="19"/>
      <c r="AG88" s="20">
        <f t="shared" si="41"/>
        <v>0</v>
      </c>
      <c r="AK88" s="53">
        <f t="shared" si="38"/>
        <v>2707.5</v>
      </c>
      <c r="AL88" s="18">
        <f t="shared" si="27"/>
        <v>2415.9</v>
      </c>
      <c r="AM88" s="19">
        <f t="shared" si="27"/>
        <v>291.6</v>
      </c>
      <c r="AN88" s="19">
        <f t="shared" si="24"/>
        <v>0</v>
      </c>
      <c r="AO88" s="19">
        <f t="shared" si="24"/>
        <v>0</v>
      </c>
      <c r="AP88" s="19">
        <f t="shared" si="28"/>
        <v>2707.5</v>
      </c>
      <c r="AQ88" s="19">
        <f t="shared" si="29"/>
        <v>0</v>
      </c>
      <c r="AR88" s="19">
        <f t="shared" si="30"/>
        <v>920.8</v>
      </c>
      <c r="AS88" s="19">
        <f t="shared" si="30"/>
        <v>27.1</v>
      </c>
      <c r="AT88" s="20">
        <f t="shared" si="31"/>
        <v>45.7</v>
      </c>
      <c r="AU88" s="57">
        <f t="shared" si="32"/>
        <v>3701.1</v>
      </c>
      <c r="AV88" s="67">
        <f t="shared" si="33"/>
        <v>9.83</v>
      </c>
      <c r="AW88" s="67">
        <v>9.83</v>
      </c>
      <c r="AX88" s="152"/>
      <c r="AY88" s="158">
        <f t="shared" si="34"/>
        <v>0</v>
      </c>
      <c r="BA88" s="18">
        <v>0</v>
      </c>
      <c r="BB88" s="19">
        <v>0</v>
      </c>
      <c r="BC88" s="19">
        <v>0</v>
      </c>
      <c r="BD88" s="19">
        <v>0</v>
      </c>
      <c r="BE88" s="19">
        <v>0</v>
      </c>
      <c r="BF88" s="128">
        <v>0</v>
      </c>
      <c r="BH88" s="19">
        <f t="shared" si="35"/>
        <v>0</v>
      </c>
      <c r="BI88" s="19">
        <f t="shared" si="35"/>
        <v>0</v>
      </c>
    </row>
    <row r="89" spans="1:61" ht="26.25" customHeight="1">
      <c r="A89" s="15">
        <v>136</v>
      </c>
      <c r="B89" s="15">
        <v>3114</v>
      </c>
      <c r="C89" s="16">
        <v>5</v>
      </c>
      <c r="D89" s="21" t="s">
        <v>96</v>
      </c>
      <c r="E89" s="18">
        <v>7396.8</v>
      </c>
      <c r="F89" s="19">
        <v>1174.1</v>
      </c>
      <c r="G89" s="19">
        <v>43.6</v>
      </c>
      <c r="H89" s="19">
        <v>0</v>
      </c>
      <c r="I89" s="19">
        <f t="shared" si="36"/>
        <v>8570.9</v>
      </c>
      <c r="J89" s="19">
        <f t="shared" si="39"/>
        <v>43.6</v>
      </c>
      <c r="K89" s="19">
        <v>2929.4</v>
      </c>
      <c r="L89" s="19">
        <v>85.9</v>
      </c>
      <c r="M89" s="20">
        <v>144.7</v>
      </c>
      <c r="N89" s="57">
        <f t="shared" si="37"/>
        <v>11774.5</v>
      </c>
      <c r="O89" s="67">
        <v>25.66</v>
      </c>
      <c r="Q89" s="137">
        <f t="shared" si="23"/>
        <v>27.835</v>
      </c>
      <c r="S89" s="18">
        <v>1000</v>
      </c>
      <c r="T89" s="19">
        <v>-1000</v>
      </c>
      <c r="U89" s="19">
        <f t="shared" si="40"/>
        <v>-13.8</v>
      </c>
      <c r="V89" s="19"/>
      <c r="W89" s="19">
        <f t="shared" si="21"/>
        <v>13.8</v>
      </c>
      <c r="X89" s="19"/>
      <c r="Y89" s="106">
        <v>-21.4</v>
      </c>
      <c r="Z89" s="97"/>
      <c r="AA89" s="97">
        <v>21.4</v>
      </c>
      <c r="AB89" s="112"/>
      <c r="AC89" s="19">
        <f t="shared" si="25"/>
        <v>0</v>
      </c>
      <c r="AD89" s="19">
        <f t="shared" si="26"/>
        <v>-0.1</v>
      </c>
      <c r="AE89" s="19"/>
      <c r="AF89" s="19"/>
      <c r="AG89" s="20">
        <f t="shared" si="41"/>
        <v>0.857</v>
      </c>
      <c r="AK89" s="53">
        <f t="shared" si="38"/>
        <v>8614.5</v>
      </c>
      <c r="AL89" s="18">
        <f t="shared" si="27"/>
        <v>8383</v>
      </c>
      <c r="AM89" s="19">
        <f t="shared" si="27"/>
        <v>174.1</v>
      </c>
      <c r="AN89" s="19">
        <f t="shared" si="24"/>
        <v>57.4</v>
      </c>
      <c r="AO89" s="19">
        <f t="shared" si="24"/>
        <v>0</v>
      </c>
      <c r="AP89" s="19">
        <f t="shared" si="28"/>
        <v>8557.1</v>
      </c>
      <c r="AQ89" s="19">
        <f t="shared" si="29"/>
        <v>57.4</v>
      </c>
      <c r="AR89" s="19">
        <f t="shared" si="30"/>
        <v>2929.4</v>
      </c>
      <c r="AS89" s="19">
        <f t="shared" si="30"/>
        <v>85.80000000000001</v>
      </c>
      <c r="AT89" s="20">
        <f t="shared" si="31"/>
        <v>144.7</v>
      </c>
      <c r="AU89" s="57">
        <f t="shared" si="32"/>
        <v>11774.4</v>
      </c>
      <c r="AV89" s="67">
        <f t="shared" si="33"/>
        <v>26.517</v>
      </c>
      <c r="AW89" s="67">
        <v>26.52</v>
      </c>
      <c r="AX89" s="152"/>
      <c r="AY89" s="158">
        <f t="shared" si="34"/>
        <v>-0.1000000000003638</v>
      </c>
      <c r="BA89" s="18">
        <v>300</v>
      </c>
      <c r="BB89" s="19">
        <v>0</v>
      </c>
      <c r="BC89" s="19">
        <v>300</v>
      </c>
      <c r="BD89" s="19">
        <v>102</v>
      </c>
      <c r="BE89" s="19">
        <v>3</v>
      </c>
      <c r="BF89" s="128">
        <v>405</v>
      </c>
      <c r="BH89" s="19">
        <f t="shared" si="35"/>
        <v>7.599999999999998</v>
      </c>
      <c r="BI89" s="19">
        <f t="shared" si="35"/>
        <v>0</v>
      </c>
    </row>
    <row r="90" spans="1:61" ht="24.75" customHeight="1">
      <c r="A90" s="15">
        <v>126</v>
      </c>
      <c r="B90" s="15">
        <v>3114</v>
      </c>
      <c r="C90" s="16">
        <v>5</v>
      </c>
      <c r="D90" s="21" t="s">
        <v>78</v>
      </c>
      <c r="E90" s="18">
        <v>5619.7</v>
      </c>
      <c r="F90" s="19">
        <v>579.1</v>
      </c>
      <c r="G90" s="19">
        <v>0</v>
      </c>
      <c r="H90" s="19">
        <v>0</v>
      </c>
      <c r="I90" s="19">
        <f t="shared" si="36"/>
        <v>6198.8</v>
      </c>
      <c r="J90" s="19">
        <f t="shared" si="39"/>
        <v>0</v>
      </c>
      <c r="K90" s="19">
        <v>2107.8</v>
      </c>
      <c r="L90" s="19">
        <v>62</v>
      </c>
      <c r="M90" s="20">
        <v>88.5</v>
      </c>
      <c r="N90" s="57">
        <f t="shared" si="37"/>
        <v>8457.1</v>
      </c>
      <c r="O90" s="67">
        <v>18</v>
      </c>
      <c r="Q90" s="137">
        <f t="shared" si="23"/>
        <v>28.698</v>
      </c>
      <c r="S90" s="18">
        <v>-200</v>
      </c>
      <c r="T90" s="19">
        <v>200</v>
      </c>
      <c r="U90" s="19">
        <f t="shared" si="40"/>
        <v>0</v>
      </c>
      <c r="V90" s="19"/>
      <c r="W90" s="19">
        <f t="shared" si="21"/>
        <v>0</v>
      </c>
      <c r="X90" s="19"/>
      <c r="Y90" s="106">
        <v>0</v>
      </c>
      <c r="Z90" s="97"/>
      <c r="AA90" s="97">
        <v>0</v>
      </c>
      <c r="AB90" s="112"/>
      <c r="AC90" s="19">
        <f t="shared" si="25"/>
        <v>0</v>
      </c>
      <c r="AD90" s="19">
        <f t="shared" si="26"/>
        <v>0</v>
      </c>
      <c r="AE90" s="19"/>
      <c r="AF90" s="19"/>
      <c r="AG90" s="20">
        <f t="shared" si="41"/>
        <v>0</v>
      </c>
      <c r="AK90" s="53">
        <f t="shared" si="38"/>
        <v>6198.8</v>
      </c>
      <c r="AL90" s="18">
        <f t="shared" si="27"/>
        <v>5419.7</v>
      </c>
      <c r="AM90" s="19">
        <f t="shared" si="27"/>
        <v>779.1</v>
      </c>
      <c r="AN90" s="19">
        <f t="shared" si="24"/>
        <v>0</v>
      </c>
      <c r="AO90" s="19">
        <f t="shared" si="24"/>
        <v>0</v>
      </c>
      <c r="AP90" s="19">
        <f t="shared" si="28"/>
        <v>6198.8</v>
      </c>
      <c r="AQ90" s="19">
        <f t="shared" si="29"/>
        <v>0</v>
      </c>
      <c r="AR90" s="19">
        <f t="shared" si="30"/>
        <v>2107.8</v>
      </c>
      <c r="AS90" s="19">
        <f t="shared" si="30"/>
        <v>62</v>
      </c>
      <c r="AT90" s="20">
        <f t="shared" si="31"/>
        <v>88.5</v>
      </c>
      <c r="AU90" s="57">
        <f t="shared" si="32"/>
        <v>8457.1</v>
      </c>
      <c r="AV90" s="67">
        <f t="shared" si="33"/>
        <v>18</v>
      </c>
      <c r="AW90" s="67">
        <v>18</v>
      </c>
      <c r="AX90" s="152"/>
      <c r="AY90" s="158">
        <f t="shared" si="34"/>
        <v>0</v>
      </c>
      <c r="BA90" s="18">
        <v>0</v>
      </c>
      <c r="BB90" s="19">
        <v>0</v>
      </c>
      <c r="BC90" s="19">
        <v>0</v>
      </c>
      <c r="BD90" s="19">
        <v>0</v>
      </c>
      <c r="BE90" s="19">
        <v>0</v>
      </c>
      <c r="BF90" s="128">
        <v>0</v>
      </c>
      <c r="BH90" s="19">
        <f t="shared" si="35"/>
        <v>0</v>
      </c>
      <c r="BI90" s="19">
        <f t="shared" si="35"/>
        <v>0</v>
      </c>
    </row>
    <row r="91" spans="1:61" ht="24.75" customHeight="1">
      <c r="A91" s="15">
        <v>130</v>
      </c>
      <c r="B91" s="15">
        <v>3114</v>
      </c>
      <c r="C91" s="16">
        <v>5</v>
      </c>
      <c r="D91" s="21" t="s">
        <v>79</v>
      </c>
      <c r="E91" s="18">
        <v>3308.4</v>
      </c>
      <c r="F91" s="19">
        <v>520.1</v>
      </c>
      <c r="G91" s="19">
        <v>10.1</v>
      </c>
      <c r="H91" s="19">
        <v>25</v>
      </c>
      <c r="I91" s="19">
        <f t="shared" si="36"/>
        <v>3828.5</v>
      </c>
      <c r="J91" s="19">
        <f t="shared" si="39"/>
        <v>35.1</v>
      </c>
      <c r="K91" s="19">
        <v>1313.8</v>
      </c>
      <c r="L91" s="19">
        <v>38.4</v>
      </c>
      <c r="M91" s="20">
        <v>55.5</v>
      </c>
      <c r="N91" s="57">
        <f t="shared" si="37"/>
        <v>5271.299999999999</v>
      </c>
      <c r="O91" s="67">
        <v>15.62</v>
      </c>
      <c r="Q91" s="137">
        <f t="shared" si="23"/>
        <v>20.425</v>
      </c>
      <c r="S91" s="18"/>
      <c r="T91" s="19"/>
      <c r="U91" s="19">
        <f t="shared" si="40"/>
        <v>-3.2</v>
      </c>
      <c r="V91" s="19"/>
      <c r="W91" s="19">
        <f>IF(AA91&lt;0,AA91,ROUND(AA91*$U$111,1))</f>
        <v>3.2</v>
      </c>
      <c r="X91" s="19"/>
      <c r="Y91" s="106">
        <v>-4.9</v>
      </c>
      <c r="Z91" s="97"/>
      <c r="AA91" s="97">
        <v>4.9</v>
      </c>
      <c r="AB91" s="112"/>
      <c r="AC91" s="19">
        <f t="shared" si="25"/>
        <v>0</v>
      </c>
      <c r="AD91" s="19">
        <f t="shared" si="26"/>
        <v>0</v>
      </c>
      <c r="AE91" s="19"/>
      <c r="AF91" s="19"/>
      <c r="AG91" s="20">
        <f t="shared" si="41"/>
        <v>1.093</v>
      </c>
      <c r="AK91" s="53">
        <f t="shared" si="38"/>
        <v>3863.6</v>
      </c>
      <c r="AL91" s="18">
        <f t="shared" si="27"/>
        <v>3305.2</v>
      </c>
      <c r="AM91" s="19">
        <f t="shared" si="27"/>
        <v>520.1</v>
      </c>
      <c r="AN91" s="19">
        <f t="shared" si="24"/>
        <v>13.3</v>
      </c>
      <c r="AO91" s="19">
        <f t="shared" si="24"/>
        <v>25</v>
      </c>
      <c r="AP91" s="19">
        <f t="shared" si="28"/>
        <v>3825.2999999999997</v>
      </c>
      <c r="AQ91" s="19">
        <f t="shared" si="29"/>
        <v>38.3</v>
      </c>
      <c r="AR91" s="19">
        <f t="shared" si="30"/>
        <v>1313.8</v>
      </c>
      <c r="AS91" s="19">
        <f t="shared" si="30"/>
        <v>38.4</v>
      </c>
      <c r="AT91" s="20">
        <f t="shared" si="31"/>
        <v>55.5</v>
      </c>
      <c r="AU91" s="57">
        <f t="shared" si="32"/>
        <v>5271.299999999999</v>
      </c>
      <c r="AV91" s="67">
        <f t="shared" si="33"/>
        <v>16.713</v>
      </c>
      <c r="AW91" s="67">
        <v>16.71</v>
      </c>
      <c r="AX91" s="152"/>
      <c r="AY91" s="158">
        <f t="shared" si="34"/>
        <v>0</v>
      </c>
      <c r="BA91" s="18">
        <v>271</v>
      </c>
      <c r="BB91" s="19">
        <v>0</v>
      </c>
      <c r="BC91" s="19">
        <v>271</v>
      </c>
      <c r="BD91" s="19">
        <v>92.1</v>
      </c>
      <c r="BE91" s="19">
        <v>2.7</v>
      </c>
      <c r="BF91" s="128">
        <v>365.8</v>
      </c>
      <c r="BH91" s="19">
        <f t="shared" si="35"/>
        <v>1.7000000000000002</v>
      </c>
      <c r="BI91" s="19">
        <f t="shared" si="35"/>
        <v>0</v>
      </c>
    </row>
    <row r="92" spans="1:61" ht="24.75" customHeight="1">
      <c r="A92" s="15">
        <v>132</v>
      </c>
      <c r="B92" s="15">
        <v>3114</v>
      </c>
      <c r="C92" s="16">
        <v>5</v>
      </c>
      <c r="D92" s="21" t="s">
        <v>95</v>
      </c>
      <c r="E92" s="18">
        <v>5271.6</v>
      </c>
      <c r="F92" s="19">
        <v>670.7</v>
      </c>
      <c r="G92" s="19">
        <v>0</v>
      </c>
      <c r="H92" s="19">
        <v>30</v>
      </c>
      <c r="I92" s="19">
        <f t="shared" si="36"/>
        <v>5942.3</v>
      </c>
      <c r="J92" s="19">
        <f t="shared" si="39"/>
        <v>30</v>
      </c>
      <c r="K92" s="19">
        <v>2030.9</v>
      </c>
      <c r="L92" s="19">
        <v>59.6</v>
      </c>
      <c r="M92" s="20">
        <v>100.4</v>
      </c>
      <c r="N92" s="57">
        <f t="shared" si="37"/>
        <v>8163.200000000001</v>
      </c>
      <c r="O92" s="67">
        <v>23.08</v>
      </c>
      <c r="Q92" s="137">
        <f t="shared" si="23"/>
        <v>21.455</v>
      </c>
      <c r="S92" s="18">
        <v>42</v>
      </c>
      <c r="T92" s="19"/>
      <c r="U92" s="19">
        <f t="shared" si="40"/>
        <v>0</v>
      </c>
      <c r="V92" s="19"/>
      <c r="W92" s="19">
        <f>IF(AA92&lt;0,AA92,ROUND(AA92*$U$111,1))</f>
        <v>0</v>
      </c>
      <c r="X92" s="19"/>
      <c r="Y92" s="106">
        <v>0</v>
      </c>
      <c r="Z92" s="97"/>
      <c r="AA92" s="97">
        <v>0</v>
      </c>
      <c r="AB92" s="112"/>
      <c r="AC92" s="19">
        <f t="shared" si="25"/>
        <v>14.3</v>
      </c>
      <c r="AD92" s="19">
        <f t="shared" si="26"/>
        <v>0.4</v>
      </c>
      <c r="AE92" s="19"/>
      <c r="AF92" s="19"/>
      <c r="AG92" s="20">
        <f t="shared" si="41"/>
        <v>1.274</v>
      </c>
      <c r="AK92" s="53">
        <f t="shared" si="38"/>
        <v>6014.3</v>
      </c>
      <c r="AL92" s="18">
        <f t="shared" si="27"/>
        <v>5313.6</v>
      </c>
      <c r="AM92" s="19">
        <f t="shared" si="27"/>
        <v>670.7</v>
      </c>
      <c r="AN92" s="19">
        <f t="shared" si="24"/>
        <v>0</v>
      </c>
      <c r="AO92" s="19">
        <f t="shared" si="24"/>
        <v>30</v>
      </c>
      <c r="AP92" s="19">
        <f t="shared" si="28"/>
        <v>5984.3</v>
      </c>
      <c r="AQ92" s="19">
        <f t="shared" si="29"/>
        <v>30</v>
      </c>
      <c r="AR92" s="19">
        <f t="shared" si="30"/>
        <v>2045.2</v>
      </c>
      <c r="AS92" s="19">
        <f t="shared" si="30"/>
        <v>60</v>
      </c>
      <c r="AT92" s="20">
        <f t="shared" si="31"/>
        <v>100.4</v>
      </c>
      <c r="AU92" s="57">
        <f t="shared" si="32"/>
        <v>8219.9</v>
      </c>
      <c r="AV92" s="67">
        <f t="shared" si="33"/>
        <v>24.354</v>
      </c>
      <c r="AW92" s="67">
        <v>24.35</v>
      </c>
      <c r="AX92" s="152"/>
      <c r="AY92" s="158">
        <f t="shared" si="34"/>
        <v>56.69999999999891</v>
      </c>
      <c r="BA92" s="18">
        <v>286</v>
      </c>
      <c r="BB92" s="19">
        <v>0</v>
      </c>
      <c r="BC92" s="19">
        <v>286</v>
      </c>
      <c r="BD92" s="19">
        <v>97.2</v>
      </c>
      <c r="BE92" s="19">
        <v>2.9</v>
      </c>
      <c r="BF92" s="128">
        <v>386.09999999999997</v>
      </c>
      <c r="BH92" s="19">
        <f t="shared" si="35"/>
        <v>0</v>
      </c>
      <c r="BI92" s="19">
        <f t="shared" si="35"/>
        <v>0</v>
      </c>
    </row>
    <row r="93" spans="1:61" s="26" customFormat="1" ht="24.75" customHeight="1">
      <c r="A93" s="24">
        <v>131</v>
      </c>
      <c r="B93" s="24">
        <v>3114</v>
      </c>
      <c r="C93" s="25">
        <v>5</v>
      </c>
      <c r="D93" s="23" t="s">
        <v>106</v>
      </c>
      <c r="E93" s="27">
        <v>6911</v>
      </c>
      <c r="F93" s="28">
        <v>700.6</v>
      </c>
      <c r="G93" s="28">
        <v>0</v>
      </c>
      <c r="H93" s="28">
        <v>80</v>
      </c>
      <c r="I93" s="28">
        <f t="shared" si="36"/>
        <v>7611.6</v>
      </c>
      <c r="J93" s="28">
        <f t="shared" si="39"/>
        <v>80</v>
      </c>
      <c r="K93" s="28">
        <v>2615.6</v>
      </c>
      <c r="L93" s="28">
        <v>76.2</v>
      </c>
      <c r="M93" s="56">
        <v>118</v>
      </c>
      <c r="N93" s="57">
        <f t="shared" si="37"/>
        <v>10501.400000000001</v>
      </c>
      <c r="O93" s="68">
        <v>31.23</v>
      </c>
      <c r="Q93" s="137">
        <f t="shared" si="23"/>
        <v>20.311</v>
      </c>
      <c r="S93" s="18"/>
      <c r="T93" s="19">
        <v>80</v>
      </c>
      <c r="U93" s="19">
        <f t="shared" si="40"/>
        <v>0</v>
      </c>
      <c r="V93" s="19"/>
      <c r="W93" s="19">
        <f>IF(AA93&lt;0,AA93,ROUND(AA93*$U$111,1))</f>
        <v>0</v>
      </c>
      <c r="X93" s="19"/>
      <c r="Y93" s="106">
        <v>0</v>
      </c>
      <c r="Z93" s="97"/>
      <c r="AA93" s="97">
        <v>0</v>
      </c>
      <c r="AB93" s="112"/>
      <c r="AC93" s="19">
        <f t="shared" si="25"/>
        <v>27.2</v>
      </c>
      <c r="AD93" s="19">
        <f t="shared" si="26"/>
        <v>0.8</v>
      </c>
      <c r="AE93" s="19"/>
      <c r="AF93" s="19"/>
      <c r="AG93" s="20">
        <f t="shared" si="41"/>
        <v>1.526</v>
      </c>
      <c r="AK93" s="53">
        <f t="shared" si="38"/>
        <v>7771.6</v>
      </c>
      <c r="AL93" s="27">
        <f t="shared" si="27"/>
        <v>6911</v>
      </c>
      <c r="AM93" s="28">
        <f t="shared" si="27"/>
        <v>780.6</v>
      </c>
      <c r="AN93" s="28">
        <f t="shared" si="24"/>
        <v>0</v>
      </c>
      <c r="AO93" s="28">
        <f t="shared" si="24"/>
        <v>80</v>
      </c>
      <c r="AP93" s="28">
        <f t="shared" si="28"/>
        <v>7691.6</v>
      </c>
      <c r="AQ93" s="28">
        <f t="shared" si="29"/>
        <v>80</v>
      </c>
      <c r="AR93" s="28">
        <f t="shared" si="30"/>
        <v>2642.7999999999997</v>
      </c>
      <c r="AS93" s="28">
        <f t="shared" si="30"/>
        <v>77</v>
      </c>
      <c r="AT93" s="56">
        <f t="shared" si="31"/>
        <v>118</v>
      </c>
      <c r="AU93" s="57">
        <f t="shared" si="32"/>
        <v>10609.4</v>
      </c>
      <c r="AV93" s="68">
        <f t="shared" si="33"/>
        <v>32.756</v>
      </c>
      <c r="AW93" s="68">
        <v>32.76</v>
      </c>
      <c r="AX93" s="153"/>
      <c r="AY93" s="158">
        <f t="shared" si="34"/>
        <v>107.99999999999818</v>
      </c>
      <c r="BA93" s="27">
        <v>292</v>
      </c>
      <c r="BB93" s="28">
        <v>0</v>
      </c>
      <c r="BC93" s="28">
        <v>292</v>
      </c>
      <c r="BD93" s="28">
        <v>99.3</v>
      </c>
      <c r="BE93" s="28">
        <v>2.9</v>
      </c>
      <c r="BF93" s="128">
        <v>394.2</v>
      </c>
      <c r="BH93" s="28">
        <f t="shared" si="35"/>
        <v>0</v>
      </c>
      <c r="BI93" s="28">
        <f t="shared" si="35"/>
        <v>0</v>
      </c>
    </row>
    <row r="94" spans="1:61" ht="24.75" customHeight="1">
      <c r="A94" s="15">
        <v>128</v>
      </c>
      <c r="B94" s="15">
        <v>4322</v>
      </c>
      <c r="C94" s="16">
        <v>5</v>
      </c>
      <c r="D94" s="21" t="s">
        <v>80</v>
      </c>
      <c r="E94" s="18">
        <v>4266.4</v>
      </c>
      <c r="F94" s="19">
        <v>1813.4</v>
      </c>
      <c r="G94" s="19">
        <v>0</v>
      </c>
      <c r="H94" s="19">
        <v>0</v>
      </c>
      <c r="I94" s="19">
        <f t="shared" si="36"/>
        <v>6079.799999999999</v>
      </c>
      <c r="J94" s="19">
        <f t="shared" si="39"/>
        <v>0</v>
      </c>
      <c r="K94" s="19">
        <v>2067.2</v>
      </c>
      <c r="L94" s="19">
        <v>60.8</v>
      </c>
      <c r="M94" s="20">
        <v>70.2</v>
      </c>
      <c r="N94" s="57">
        <f t="shared" si="37"/>
        <v>8278</v>
      </c>
      <c r="O94" s="67">
        <v>29.59</v>
      </c>
      <c r="Q94" s="137">
        <f t="shared" si="23"/>
        <v>17.122</v>
      </c>
      <c r="S94" s="18">
        <v>560</v>
      </c>
      <c r="T94" s="19">
        <v>-560</v>
      </c>
      <c r="U94" s="19">
        <f t="shared" si="40"/>
        <v>-50.4</v>
      </c>
      <c r="V94" s="19"/>
      <c r="W94" s="19">
        <f>IF(AA94&lt;0,AA94,ROUND(AA94*$U$111,1))</f>
        <v>50.4</v>
      </c>
      <c r="X94" s="19"/>
      <c r="Y94" s="106">
        <v>-78</v>
      </c>
      <c r="Z94" s="97"/>
      <c r="AA94" s="97">
        <v>78</v>
      </c>
      <c r="AB94" s="112"/>
      <c r="AC94" s="19">
        <f t="shared" si="25"/>
        <v>0</v>
      </c>
      <c r="AD94" s="19">
        <f t="shared" si="26"/>
        <v>-0.5</v>
      </c>
      <c r="AE94" s="19"/>
      <c r="AF94" s="19"/>
      <c r="AG94" s="20">
        <f t="shared" si="41"/>
        <v>4.135</v>
      </c>
      <c r="AK94" s="53">
        <f t="shared" si="38"/>
        <v>6079.799999999999</v>
      </c>
      <c r="AL94" s="18">
        <f t="shared" si="27"/>
        <v>4776</v>
      </c>
      <c r="AM94" s="19">
        <f t="shared" si="27"/>
        <v>1253.4</v>
      </c>
      <c r="AN94" s="19">
        <f t="shared" si="24"/>
        <v>50.4</v>
      </c>
      <c r="AO94" s="19">
        <f t="shared" si="24"/>
        <v>0</v>
      </c>
      <c r="AP94" s="19">
        <f t="shared" si="28"/>
        <v>6029.4</v>
      </c>
      <c r="AQ94" s="19">
        <f t="shared" si="29"/>
        <v>50.4</v>
      </c>
      <c r="AR94" s="19">
        <f t="shared" si="30"/>
        <v>2067.2</v>
      </c>
      <c r="AS94" s="19">
        <f t="shared" si="30"/>
        <v>60.3</v>
      </c>
      <c r="AT94" s="20">
        <f t="shared" si="31"/>
        <v>70.2</v>
      </c>
      <c r="AU94" s="57">
        <f t="shared" si="32"/>
        <v>8277.5</v>
      </c>
      <c r="AV94" s="67">
        <f t="shared" si="33"/>
        <v>33.725</v>
      </c>
      <c r="AW94" s="67">
        <v>33.73</v>
      </c>
      <c r="AX94" s="152"/>
      <c r="AY94" s="158">
        <f t="shared" si="34"/>
        <v>-0.5</v>
      </c>
      <c r="BA94" s="18">
        <v>900</v>
      </c>
      <c r="BB94" s="19">
        <v>0</v>
      </c>
      <c r="BC94" s="19">
        <v>900</v>
      </c>
      <c r="BD94" s="19">
        <v>306</v>
      </c>
      <c r="BE94" s="19">
        <v>9</v>
      </c>
      <c r="BF94" s="128">
        <v>1215</v>
      </c>
      <c r="BH94" s="19">
        <f t="shared" si="35"/>
        <v>27.6</v>
      </c>
      <c r="BI94" s="19">
        <f t="shared" si="35"/>
        <v>0</v>
      </c>
    </row>
    <row r="95" spans="1:61" ht="24.75" customHeight="1" thickBot="1">
      <c r="A95" s="15">
        <v>127</v>
      </c>
      <c r="B95" s="15">
        <v>4322</v>
      </c>
      <c r="C95" s="16">
        <v>5</v>
      </c>
      <c r="D95" s="21" t="s">
        <v>81</v>
      </c>
      <c r="E95" s="18">
        <v>2610.5</v>
      </c>
      <c r="F95" s="19">
        <v>1292.1</v>
      </c>
      <c r="G95" s="19">
        <v>0</v>
      </c>
      <c r="H95" s="19">
        <v>0</v>
      </c>
      <c r="I95" s="19">
        <f t="shared" si="36"/>
        <v>3902.6</v>
      </c>
      <c r="J95" s="19">
        <f t="shared" si="39"/>
        <v>0</v>
      </c>
      <c r="K95" s="19">
        <v>1326.9</v>
      </c>
      <c r="L95" s="19">
        <v>39</v>
      </c>
      <c r="M95" s="20">
        <v>40.9</v>
      </c>
      <c r="N95" s="57">
        <f t="shared" si="37"/>
        <v>5309.4</v>
      </c>
      <c r="O95" s="67">
        <v>17.44</v>
      </c>
      <c r="Q95" s="137">
        <f t="shared" si="23"/>
        <v>18.648</v>
      </c>
      <c r="S95" s="18"/>
      <c r="T95" s="19"/>
      <c r="U95" s="19">
        <f t="shared" si="40"/>
        <v>0</v>
      </c>
      <c r="V95" s="19"/>
      <c r="W95" s="19">
        <f>IF(AA95&lt;0,AA95,ROUND(AA95*$U$111,1))</f>
        <v>0</v>
      </c>
      <c r="X95" s="19"/>
      <c r="Y95" s="106">
        <v>0</v>
      </c>
      <c r="Z95" s="97"/>
      <c r="AA95" s="97">
        <v>0</v>
      </c>
      <c r="AB95" s="112"/>
      <c r="AC95" s="19">
        <f t="shared" si="25"/>
        <v>0</v>
      </c>
      <c r="AD95" s="19">
        <f t="shared" si="26"/>
        <v>0</v>
      </c>
      <c r="AE95" s="19"/>
      <c r="AF95" s="19"/>
      <c r="AG95" s="20">
        <f t="shared" si="41"/>
        <v>0.894</v>
      </c>
      <c r="AK95" s="53">
        <f t="shared" si="38"/>
        <v>3902.6</v>
      </c>
      <c r="AL95" s="18">
        <f t="shared" si="27"/>
        <v>2610.5</v>
      </c>
      <c r="AM95" s="19">
        <f t="shared" si="27"/>
        <v>1292.1</v>
      </c>
      <c r="AN95" s="19">
        <f t="shared" si="24"/>
        <v>0</v>
      </c>
      <c r="AO95" s="19">
        <f t="shared" si="24"/>
        <v>0</v>
      </c>
      <c r="AP95" s="19">
        <f t="shared" si="28"/>
        <v>3902.6</v>
      </c>
      <c r="AQ95" s="19">
        <f t="shared" si="29"/>
        <v>0</v>
      </c>
      <c r="AR95" s="19">
        <f t="shared" si="30"/>
        <v>1326.9</v>
      </c>
      <c r="AS95" s="19">
        <f t="shared" si="30"/>
        <v>39</v>
      </c>
      <c r="AT95" s="20">
        <f t="shared" si="31"/>
        <v>40.9</v>
      </c>
      <c r="AU95" s="57">
        <f t="shared" si="32"/>
        <v>5309.4</v>
      </c>
      <c r="AV95" s="67">
        <f t="shared" si="33"/>
        <v>18.334</v>
      </c>
      <c r="AW95" s="67">
        <v>18.33</v>
      </c>
      <c r="AX95" s="152"/>
      <c r="AY95" s="159">
        <f t="shared" si="34"/>
        <v>0</v>
      </c>
      <c r="BA95" s="18">
        <v>200</v>
      </c>
      <c r="BB95" s="19">
        <v>0</v>
      </c>
      <c r="BC95" s="19">
        <v>200</v>
      </c>
      <c r="BD95" s="19">
        <v>68</v>
      </c>
      <c r="BE95" s="19">
        <v>2</v>
      </c>
      <c r="BF95" s="128">
        <v>270</v>
      </c>
      <c r="BH95" s="19">
        <f t="shared" si="35"/>
        <v>0</v>
      </c>
      <c r="BI95" s="19">
        <f t="shared" si="35"/>
        <v>0</v>
      </c>
    </row>
    <row r="96" spans="4:61" ht="27" customHeight="1" thickBot="1">
      <c r="D96" s="29" t="s">
        <v>82</v>
      </c>
      <c r="E96" s="46">
        <f aca="true" t="shared" si="42" ref="E96:AG96">SUM(E3:E95)</f>
        <v>895566.7999999999</v>
      </c>
      <c r="F96" s="47">
        <f t="shared" si="42"/>
        <v>206370.29999999987</v>
      </c>
      <c r="G96" s="47">
        <f t="shared" si="42"/>
        <v>8949.199999999999</v>
      </c>
      <c r="H96" s="47">
        <f t="shared" si="42"/>
        <v>9261</v>
      </c>
      <c r="I96" s="47">
        <f t="shared" si="42"/>
        <v>1101937.1</v>
      </c>
      <c r="J96" s="47">
        <f t="shared" si="42"/>
        <v>18210.2</v>
      </c>
      <c r="K96" s="47">
        <f t="shared" si="42"/>
        <v>380875.39999999997</v>
      </c>
      <c r="L96" s="47">
        <f t="shared" si="42"/>
        <v>11023.199999999997</v>
      </c>
      <c r="M96" s="48">
        <f t="shared" si="42"/>
        <v>17729.700000000008</v>
      </c>
      <c r="N96" s="58">
        <f t="shared" si="42"/>
        <v>1529775.6000000003</v>
      </c>
      <c r="O96" s="69">
        <f>SUM(O3:O95)</f>
        <v>4152.479999999999</v>
      </c>
      <c r="S96" s="46">
        <f t="shared" si="42"/>
        <v>4901.5</v>
      </c>
      <c r="T96" s="47">
        <f t="shared" si="42"/>
        <v>-1347.8000000000002</v>
      </c>
      <c r="U96" s="47">
        <f t="shared" si="42"/>
        <v>-2739.7999999999993</v>
      </c>
      <c r="V96" s="47">
        <f t="shared" si="42"/>
        <v>60.00000000000001</v>
      </c>
      <c r="W96" s="47">
        <f>SUM(W3:W95)</f>
        <v>2645.7999999999993</v>
      </c>
      <c r="X96" s="47">
        <f>SUM(X3:X95)</f>
        <v>15.999999999999995</v>
      </c>
      <c r="Y96" s="120">
        <f t="shared" si="42"/>
        <v>-4198.8</v>
      </c>
      <c r="Z96" s="121">
        <f t="shared" si="42"/>
        <v>-558.6</v>
      </c>
      <c r="AA96" s="121">
        <f t="shared" si="42"/>
        <v>4198.8</v>
      </c>
      <c r="AB96" s="122">
        <f t="shared" si="42"/>
        <v>634.6</v>
      </c>
      <c r="AC96" s="47">
        <f t="shared" si="42"/>
        <v>1202.2</v>
      </c>
      <c r="AD96" s="47">
        <f t="shared" si="42"/>
        <v>9.100000000000003</v>
      </c>
      <c r="AE96" s="47">
        <f t="shared" si="42"/>
        <v>121</v>
      </c>
      <c r="AF96" s="47">
        <f t="shared" si="42"/>
        <v>59.4</v>
      </c>
      <c r="AG96" s="48">
        <f t="shared" si="42"/>
        <v>57.15000000000001</v>
      </c>
      <c r="AK96" s="53">
        <f aca="true" t="shared" si="43" ref="AK96:AV96">SUM(AK3:AK95)</f>
        <v>1123683.0000000007</v>
      </c>
      <c r="AL96" s="46">
        <f t="shared" si="43"/>
        <v>897728.5000000001</v>
      </c>
      <c r="AM96" s="47">
        <f t="shared" si="43"/>
        <v>205082.49999999988</v>
      </c>
      <c r="AN96" s="47">
        <f t="shared" si="43"/>
        <v>11595</v>
      </c>
      <c r="AO96" s="47">
        <f t="shared" si="43"/>
        <v>9277</v>
      </c>
      <c r="AP96" s="47">
        <f t="shared" si="43"/>
        <v>1102811.0000000002</v>
      </c>
      <c r="AQ96" s="47">
        <f t="shared" si="43"/>
        <v>20872.000000000004</v>
      </c>
      <c r="AR96" s="47">
        <f t="shared" si="43"/>
        <v>382077.60000000003</v>
      </c>
      <c r="AS96" s="47">
        <f t="shared" si="43"/>
        <v>11032.299999999997</v>
      </c>
      <c r="AT96" s="48">
        <f t="shared" si="43"/>
        <v>17910.10000000001</v>
      </c>
      <c r="AU96" s="58">
        <f t="shared" si="43"/>
        <v>1534703.0000000002</v>
      </c>
      <c r="AV96" s="69">
        <f t="shared" si="43"/>
        <v>4209.630000000001</v>
      </c>
      <c r="AW96" s="148">
        <f>SUM(AW3:AW95)</f>
        <v>4209.700000000001</v>
      </c>
      <c r="AX96" s="154"/>
      <c r="AY96" s="148">
        <f>SUM(AY3:AY95)</f>
        <v>4927.39999999998</v>
      </c>
      <c r="BA96" s="129">
        <f aca="true" t="shared" si="44" ref="BA96:BF96">SUM(BA3:BA95)</f>
        <v>10340</v>
      </c>
      <c r="BB96" s="129">
        <f t="shared" si="44"/>
        <v>1776</v>
      </c>
      <c r="BC96" s="129">
        <f t="shared" si="44"/>
        <v>12116</v>
      </c>
      <c r="BD96" s="130">
        <f t="shared" si="44"/>
        <v>4119.200000000001</v>
      </c>
      <c r="BE96" s="130">
        <f t="shared" si="44"/>
        <v>121.30000000000001</v>
      </c>
      <c r="BF96" s="130">
        <f t="shared" si="44"/>
        <v>16356.500000000002</v>
      </c>
      <c r="BH96" s="141">
        <f>SUM(BH3:BH95)</f>
        <v>1552.9999999999998</v>
      </c>
      <c r="BI96" s="130">
        <f>SUM(BI3:BI95)</f>
        <v>618.6</v>
      </c>
    </row>
    <row r="97" spans="25:61" ht="12.75" customHeight="1">
      <c r="Y97" s="108"/>
      <c r="AB97" s="113"/>
      <c r="BH97" s="19"/>
      <c r="BI97" s="78"/>
    </row>
    <row r="98" spans="4:61" ht="18" customHeight="1">
      <c r="D98" s="31" t="s">
        <v>83</v>
      </c>
      <c r="E98" s="32">
        <f aca="true" t="shared" si="45" ref="E98:AG98">SUMIF($C$3:$C$95,"1",E$3:E$95)</f>
        <v>323264.6</v>
      </c>
      <c r="F98" s="32">
        <f t="shared" si="45"/>
        <v>75592.5</v>
      </c>
      <c r="G98" s="32">
        <f t="shared" si="45"/>
        <v>3557.4999999999995</v>
      </c>
      <c r="H98" s="32">
        <f t="shared" si="45"/>
        <v>3706.2</v>
      </c>
      <c r="I98" s="32">
        <f t="shared" si="45"/>
        <v>398857.10000000003</v>
      </c>
      <c r="J98" s="32">
        <f t="shared" si="45"/>
        <v>7263.700000000001</v>
      </c>
      <c r="K98" s="32">
        <f t="shared" si="45"/>
        <v>138090.1</v>
      </c>
      <c r="L98" s="32">
        <f t="shared" si="45"/>
        <v>3990.9999999999995</v>
      </c>
      <c r="M98" s="32">
        <f t="shared" si="45"/>
        <v>6631.999999999999</v>
      </c>
      <c r="N98" s="32">
        <f t="shared" si="45"/>
        <v>554833.9</v>
      </c>
      <c r="O98" s="71">
        <f t="shared" si="45"/>
        <v>1483.06</v>
      </c>
      <c r="S98" s="32">
        <f t="shared" si="45"/>
        <v>2195</v>
      </c>
      <c r="T98" s="32">
        <f t="shared" si="45"/>
        <v>-1181.8000000000002</v>
      </c>
      <c r="U98" s="32">
        <f>SUMIF($C$3:$C$95,"1",U$3:U$95)</f>
        <v>-1128.3999999999999</v>
      </c>
      <c r="V98" s="32">
        <f t="shared" si="45"/>
        <v>-39.1</v>
      </c>
      <c r="W98" s="32">
        <f t="shared" si="45"/>
        <v>1034.4</v>
      </c>
      <c r="X98" s="32">
        <f>SUMIF($C$3:$C$95,"1",X$3:X$95)</f>
        <v>39.1</v>
      </c>
      <c r="Y98" s="109">
        <f t="shared" si="45"/>
        <v>-1678.6999999999998</v>
      </c>
      <c r="Z98" s="101">
        <f t="shared" si="45"/>
        <v>-332.1</v>
      </c>
      <c r="AA98" s="101">
        <f t="shared" si="45"/>
        <v>1678.6999999999998</v>
      </c>
      <c r="AB98" s="114">
        <f t="shared" si="45"/>
        <v>332.1</v>
      </c>
      <c r="AC98" s="32">
        <f t="shared" si="45"/>
        <v>312.6</v>
      </c>
      <c r="AD98" s="32">
        <f t="shared" si="45"/>
        <v>-1.2000000000000002</v>
      </c>
      <c r="AE98" s="32">
        <f t="shared" si="45"/>
        <v>121</v>
      </c>
      <c r="AF98" s="32">
        <f t="shared" si="45"/>
        <v>59.4</v>
      </c>
      <c r="AG98" s="32">
        <f t="shared" si="45"/>
        <v>11.455000000000005</v>
      </c>
      <c r="AL98" s="32">
        <f aca="true" t="shared" si="46" ref="AL98:AY98">SUMIF($C$3:$C$95,"1",AL$3:AL$95)</f>
        <v>324331.2</v>
      </c>
      <c r="AM98" s="32">
        <f t="shared" si="46"/>
        <v>74371.59999999999</v>
      </c>
      <c r="AN98" s="32">
        <f t="shared" si="46"/>
        <v>4591.9000000000015</v>
      </c>
      <c r="AO98" s="32">
        <f t="shared" si="46"/>
        <v>3745.3</v>
      </c>
      <c r="AP98" s="32">
        <f t="shared" si="46"/>
        <v>398702.8</v>
      </c>
      <c r="AQ98" s="32">
        <f t="shared" si="46"/>
        <v>8337.199999999999</v>
      </c>
      <c r="AR98" s="32">
        <f t="shared" si="46"/>
        <v>138402.7</v>
      </c>
      <c r="AS98" s="32">
        <f t="shared" si="46"/>
        <v>3989.7999999999997</v>
      </c>
      <c r="AT98" s="32">
        <f t="shared" si="46"/>
        <v>6812.399999999999</v>
      </c>
      <c r="AU98" s="32">
        <f t="shared" si="46"/>
        <v>556244.9</v>
      </c>
      <c r="AV98" s="71">
        <f t="shared" si="46"/>
        <v>1494.515</v>
      </c>
      <c r="AW98" s="71">
        <f t="shared" si="46"/>
        <v>1494.5400000000002</v>
      </c>
      <c r="AX98" s="155"/>
      <c r="AY98" s="71">
        <f t="shared" si="46"/>
        <v>1410.9999999999968</v>
      </c>
      <c r="BA98" s="131">
        <f aca="true" t="shared" si="47" ref="BA98:BI98">SUMIF($C$3:$C$95,"1",BA$3:BA$95)</f>
        <v>2187</v>
      </c>
      <c r="BB98" s="131">
        <f t="shared" si="47"/>
        <v>0</v>
      </c>
      <c r="BC98" s="131">
        <f t="shared" si="47"/>
        <v>2187</v>
      </c>
      <c r="BD98" s="131">
        <f t="shared" si="47"/>
        <v>743.5</v>
      </c>
      <c r="BE98" s="131">
        <f t="shared" si="47"/>
        <v>21.9</v>
      </c>
      <c r="BF98" s="131">
        <f t="shared" si="47"/>
        <v>2952.4000000000005</v>
      </c>
      <c r="BH98" s="19">
        <f t="shared" si="47"/>
        <v>644.3000000000001</v>
      </c>
      <c r="BI98" s="131">
        <f t="shared" si="47"/>
        <v>293</v>
      </c>
    </row>
    <row r="99" spans="4:61" ht="18" customHeight="1">
      <c r="D99" s="31" t="s">
        <v>84</v>
      </c>
      <c r="E99" s="32">
        <f aca="true" t="shared" si="48" ref="E99:AG99">SUMIF($C$3:$C$95,"2",E$3:E$95)</f>
        <v>132878.7</v>
      </c>
      <c r="F99" s="32">
        <f t="shared" si="48"/>
        <v>30977.400000000005</v>
      </c>
      <c r="G99" s="32">
        <f t="shared" si="48"/>
        <v>1289.3</v>
      </c>
      <c r="H99" s="32">
        <f t="shared" si="48"/>
        <v>812.6</v>
      </c>
      <c r="I99" s="32">
        <f t="shared" si="48"/>
        <v>163856.10000000003</v>
      </c>
      <c r="J99" s="32">
        <f t="shared" si="48"/>
        <v>2101.9</v>
      </c>
      <c r="K99" s="32">
        <f t="shared" si="48"/>
        <v>56429.899999999994</v>
      </c>
      <c r="L99" s="32">
        <f t="shared" si="48"/>
        <v>1638.4000000000005</v>
      </c>
      <c r="M99" s="32">
        <f t="shared" si="48"/>
        <v>2605.7</v>
      </c>
      <c r="N99" s="32">
        <f t="shared" si="48"/>
        <v>226632</v>
      </c>
      <c r="O99" s="71">
        <f t="shared" si="48"/>
        <v>601.3700000000001</v>
      </c>
      <c r="S99" s="32">
        <f t="shared" si="48"/>
        <v>40</v>
      </c>
      <c r="T99" s="32">
        <f t="shared" si="48"/>
        <v>56</v>
      </c>
      <c r="U99" s="32">
        <f>SUMIF($C$3:$C$95,"2",U$3:U$95)</f>
        <v>-351.2</v>
      </c>
      <c r="V99" s="32">
        <f t="shared" si="48"/>
        <v>-30</v>
      </c>
      <c r="W99" s="32">
        <f t="shared" si="48"/>
        <v>351.2</v>
      </c>
      <c r="X99" s="32">
        <f>SUMIF($C$3:$C$95,"2",X$3:X$95)</f>
        <v>106</v>
      </c>
      <c r="Y99" s="109">
        <f t="shared" si="48"/>
        <v>-558.9999999999999</v>
      </c>
      <c r="Z99" s="101">
        <f t="shared" si="48"/>
        <v>-65</v>
      </c>
      <c r="AA99" s="101">
        <f t="shared" si="48"/>
        <v>558.9999999999999</v>
      </c>
      <c r="AB99" s="114">
        <f t="shared" si="48"/>
        <v>141</v>
      </c>
      <c r="AC99" s="32">
        <f t="shared" si="48"/>
        <v>58.5</v>
      </c>
      <c r="AD99" s="32">
        <f t="shared" si="48"/>
        <v>-2.9</v>
      </c>
      <c r="AE99" s="32">
        <f t="shared" si="48"/>
        <v>0</v>
      </c>
      <c r="AF99" s="32">
        <f t="shared" si="48"/>
        <v>0</v>
      </c>
      <c r="AG99" s="32">
        <f t="shared" si="48"/>
        <v>0.493</v>
      </c>
      <c r="AL99" s="32">
        <f aca="true" t="shared" si="49" ref="AL99:AY99">SUMIF($C$3:$C$95,"2",AL$3:AL$95)</f>
        <v>132567.5</v>
      </c>
      <c r="AM99" s="32">
        <f t="shared" si="49"/>
        <v>31003.400000000005</v>
      </c>
      <c r="AN99" s="32">
        <f t="shared" si="49"/>
        <v>1640.5</v>
      </c>
      <c r="AO99" s="32">
        <f t="shared" si="49"/>
        <v>918.6</v>
      </c>
      <c r="AP99" s="32">
        <f t="shared" si="49"/>
        <v>163570.9</v>
      </c>
      <c r="AQ99" s="32">
        <f t="shared" si="49"/>
        <v>2559.1</v>
      </c>
      <c r="AR99" s="32">
        <f t="shared" si="49"/>
        <v>56488.399999999994</v>
      </c>
      <c r="AS99" s="32">
        <f t="shared" si="49"/>
        <v>1635.5000000000002</v>
      </c>
      <c r="AT99" s="32">
        <f t="shared" si="49"/>
        <v>2605.7</v>
      </c>
      <c r="AU99" s="32">
        <f t="shared" si="49"/>
        <v>226859.60000000006</v>
      </c>
      <c r="AV99" s="71">
        <f t="shared" si="49"/>
        <v>601.8629999999999</v>
      </c>
      <c r="AW99" s="71">
        <f t="shared" si="49"/>
        <v>601.8700000000001</v>
      </c>
      <c r="AX99" s="155"/>
      <c r="AY99" s="71">
        <f t="shared" si="49"/>
        <v>227.60000000000218</v>
      </c>
      <c r="BA99" s="131">
        <f aca="true" t="shared" si="50" ref="BA99:BI99">SUMIF($C$3:$C$95,"2",BA$3:BA$95)</f>
        <v>401</v>
      </c>
      <c r="BB99" s="131">
        <f t="shared" si="50"/>
        <v>0</v>
      </c>
      <c r="BC99" s="131">
        <f t="shared" si="50"/>
        <v>401</v>
      </c>
      <c r="BD99" s="131">
        <f t="shared" si="50"/>
        <v>136.3</v>
      </c>
      <c r="BE99" s="131">
        <f t="shared" si="50"/>
        <v>4</v>
      </c>
      <c r="BF99" s="131">
        <f t="shared" si="50"/>
        <v>541.3</v>
      </c>
      <c r="BH99" s="19">
        <f t="shared" si="50"/>
        <v>207.8</v>
      </c>
      <c r="BI99" s="131">
        <f t="shared" si="50"/>
        <v>35</v>
      </c>
    </row>
    <row r="100" spans="4:61" ht="18" customHeight="1">
      <c r="D100" s="31" t="s">
        <v>85</v>
      </c>
      <c r="E100" s="32">
        <f aca="true" t="shared" si="51" ref="E100:AG100">SUMIF($C$3:$C$95,"3",E$3:E$95)</f>
        <v>166910.90000000002</v>
      </c>
      <c r="F100" s="32">
        <f t="shared" si="51"/>
        <v>37657.6</v>
      </c>
      <c r="G100" s="32">
        <f t="shared" si="51"/>
        <v>1850.7000000000003</v>
      </c>
      <c r="H100" s="32">
        <f t="shared" si="51"/>
        <v>2064.4</v>
      </c>
      <c r="I100" s="32">
        <f t="shared" si="51"/>
        <v>204568.5</v>
      </c>
      <c r="J100" s="32">
        <f t="shared" si="51"/>
        <v>3915.100000000001</v>
      </c>
      <c r="K100" s="32">
        <f t="shared" si="51"/>
        <v>70889.5</v>
      </c>
      <c r="L100" s="32">
        <f t="shared" si="51"/>
        <v>2046.1000000000001</v>
      </c>
      <c r="M100" s="32">
        <f t="shared" si="51"/>
        <v>3145.2</v>
      </c>
      <c r="N100" s="32">
        <f t="shared" si="51"/>
        <v>284564.39999999997</v>
      </c>
      <c r="O100" s="71">
        <f t="shared" si="51"/>
        <v>787.16</v>
      </c>
      <c r="S100" s="32">
        <f t="shared" si="51"/>
        <v>300</v>
      </c>
      <c r="T100" s="32">
        <f t="shared" si="51"/>
        <v>793</v>
      </c>
      <c r="U100" s="32">
        <f>SUMIF($C$3:$C$95,"3",U$3:U$95)</f>
        <v>-472.5</v>
      </c>
      <c r="V100" s="32">
        <f t="shared" si="51"/>
        <v>80</v>
      </c>
      <c r="W100" s="32">
        <f t="shared" si="51"/>
        <v>472.5</v>
      </c>
      <c r="X100" s="32">
        <f>SUMIF($C$3:$C$95,"3",X$3:X$95)</f>
        <v>-80</v>
      </c>
      <c r="Y100" s="109">
        <f t="shared" si="51"/>
        <v>-738.7</v>
      </c>
      <c r="Z100" s="101">
        <f t="shared" si="51"/>
        <v>-105.6</v>
      </c>
      <c r="AA100" s="101">
        <f t="shared" si="51"/>
        <v>738.7</v>
      </c>
      <c r="AB100" s="114">
        <f t="shared" si="51"/>
        <v>105.6</v>
      </c>
      <c r="AC100" s="32">
        <f t="shared" si="51"/>
        <v>371.59999999999997</v>
      </c>
      <c r="AD100" s="32">
        <f t="shared" si="51"/>
        <v>7.000000000000001</v>
      </c>
      <c r="AE100" s="32">
        <f t="shared" si="51"/>
        <v>0</v>
      </c>
      <c r="AF100" s="32">
        <f t="shared" si="51"/>
        <v>0</v>
      </c>
      <c r="AG100" s="32">
        <f t="shared" si="51"/>
        <v>17.145999999999997</v>
      </c>
      <c r="AL100" s="32">
        <f aca="true" t="shared" si="52" ref="AL100:AY100">SUMIF($C$3:$C$95,"3",AL$3:AL$95)</f>
        <v>166738.40000000002</v>
      </c>
      <c r="AM100" s="32">
        <f t="shared" si="52"/>
        <v>38530.6</v>
      </c>
      <c r="AN100" s="32">
        <f t="shared" si="52"/>
        <v>2323.2</v>
      </c>
      <c r="AO100" s="32">
        <f t="shared" si="52"/>
        <v>1984.4</v>
      </c>
      <c r="AP100" s="32">
        <f t="shared" si="52"/>
        <v>205269</v>
      </c>
      <c r="AQ100" s="32">
        <f t="shared" si="52"/>
        <v>4307.6</v>
      </c>
      <c r="AR100" s="32">
        <f t="shared" si="52"/>
        <v>71261.1</v>
      </c>
      <c r="AS100" s="32">
        <f t="shared" si="52"/>
        <v>2053.0999999999995</v>
      </c>
      <c r="AT100" s="32">
        <f t="shared" si="52"/>
        <v>3145.2</v>
      </c>
      <c r="AU100" s="32">
        <f t="shared" si="52"/>
        <v>286036</v>
      </c>
      <c r="AV100" s="71">
        <f t="shared" si="52"/>
        <v>804.3060000000002</v>
      </c>
      <c r="AW100" s="71">
        <f t="shared" si="52"/>
        <v>804.32</v>
      </c>
      <c r="AX100" s="155"/>
      <c r="AY100" s="71">
        <f t="shared" si="52"/>
        <v>1471.5999999999958</v>
      </c>
      <c r="BA100" s="131">
        <f aca="true" t="shared" si="53" ref="BA100:BI100">SUMIF($C$3:$C$95,"3",BA$3:BA$95)</f>
        <v>2273</v>
      </c>
      <c r="BB100" s="131">
        <f t="shared" si="53"/>
        <v>1110</v>
      </c>
      <c r="BC100" s="131">
        <f t="shared" si="53"/>
        <v>3383</v>
      </c>
      <c r="BD100" s="131">
        <f t="shared" si="53"/>
        <v>1150.2</v>
      </c>
      <c r="BE100" s="131">
        <f t="shared" si="53"/>
        <v>33.900000000000006</v>
      </c>
      <c r="BF100" s="131">
        <f t="shared" si="53"/>
        <v>4567.1</v>
      </c>
      <c r="BH100" s="19">
        <f t="shared" si="53"/>
        <v>266.20000000000005</v>
      </c>
      <c r="BI100" s="131">
        <f t="shared" si="53"/>
        <v>185.6</v>
      </c>
    </row>
    <row r="101" spans="4:61" ht="18" customHeight="1">
      <c r="D101" s="31" t="s">
        <v>86</v>
      </c>
      <c r="E101" s="32">
        <f aca="true" t="shared" si="54" ref="E101:AG101">SUMIF($C$3:$C$95,"4",E$3:E$95)</f>
        <v>93716.89999999998</v>
      </c>
      <c r="F101" s="32">
        <f t="shared" si="54"/>
        <v>21887.5</v>
      </c>
      <c r="G101" s="32">
        <f t="shared" si="54"/>
        <v>733.7000000000002</v>
      </c>
      <c r="H101" s="32">
        <f t="shared" si="54"/>
        <v>811.2</v>
      </c>
      <c r="I101" s="32">
        <f t="shared" si="54"/>
        <v>115604.40000000001</v>
      </c>
      <c r="J101" s="32">
        <f t="shared" si="54"/>
        <v>1544.8999999999999</v>
      </c>
      <c r="K101" s="32">
        <f t="shared" si="54"/>
        <v>39832.5</v>
      </c>
      <c r="L101" s="32">
        <f t="shared" si="54"/>
        <v>1156.5</v>
      </c>
      <c r="M101" s="32">
        <f t="shared" si="54"/>
        <v>1784.0000000000002</v>
      </c>
      <c r="N101" s="32">
        <f t="shared" si="54"/>
        <v>159922.30000000002</v>
      </c>
      <c r="O101" s="71">
        <f t="shared" si="54"/>
        <v>432.84999999999997</v>
      </c>
      <c r="S101" s="32">
        <f t="shared" si="54"/>
        <v>573.7</v>
      </c>
      <c r="T101" s="32">
        <f t="shared" si="54"/>
        <v>-187</v>
      </c>
      <c r="U101" s="32">
        <f>SUMIF($C$3:$C$95,"4",U$3:U$95)</f>
        <v>-214.5</v>
      </c>
      <c r="V101" s="32">
        <f t="shared" si="54"/>
        <v>40</v>
      </c>
      <c r="W101" s="32">
        <f t="shared" si="54"/>
        <v>214.5</v>
      </c>
      <c r="X101" s="32">
        <f>SUMIF($C$3:$C$95,"4",X$3:X$95)</f>
        <v>-40</v>
      </c>
      <c r="Y101" s="109">
        <f t="shared" si="54"/>
        <v>-335.3</v>
      </c>
      <c r="Z101" s="101">
        <f t="shared" si="54"/>
        <v>-30</v>
      </c>
      <c r="AA101" s="101">
        <f t="shared" si="54"/>
        <v>335.3</v>
      </c>
      <c r="AB101" s="114">
        <f t="shared" si="54"/>
        <v>30</v>
      </c>
      <c r="AC101" s="32">
        <f t="shared" si="54"/>
        <v>131.5</v>
      </c>
      <c r="AD101" s="32">
        <f t="shared" si="54"/>
        <v>2.3000000000000003</v>
      </c>
      <c r="AE101" s="32">
        <f t="shared" si="54"/>
        <v>0</v>
      </c>
      <c r="AF101" s="32">
        <f t="shared" si="54"/>
        <v>0</v>
      </c>
      <c r="AG101" s="32">
        <f t="shared" si="54"/>
        <v>5.421999999999999</v>
      </c>
      <c r="AL101" s="32">
        <f aca="true" t="shared" si="55" ref="AL101:AY101">SUMIF($C$3:$C$95,"4",AL$3:AL$95)</f>
        <v>94076.1</v>
      </c>
      <c r="AM101" s="32">
        <f t="shared" si="55"/>
        <v>21740.5</v>
      </c>
      <c r="AN101" s="32">
        <f t="shared" si="55"/>
        <v>948.2</v>
      </c>
      <c r="AO101" s="32">
        <f t="shared" si="55"/>
        <v>771.2</v>
      </c>
      <c r="AP101" s="32">
        <f t="shared" si="55"/>
        <v>115816.59999999999</v>
      </c>
      <c r="AQ101" s="32">
        <f t="shared" si="55"/>
        <v>1719.4000000000003</v>
      </c>
      <c r="AR101" s="32">
        <f t="shared" si="55"/>
        <v>39964.00000000001</v>
      </c>
      <c r="AS101" s="32">
        <f t="shared" si="55"/>
        <v>1158.8</v>
      </c>
      <c r="AT101" s="32">
        <f t="shared" si="55"/>
        <v>1784.0000000000002</v>
      </c>
      <c r="AU101" s="32">
        <f t="shared" si="55"/>
        <v>160442.80000000002</v>
      </c>
      <c r="AV101" s="71">
        <f t="shared" si="55"/>
        <v>438.272</v>
      </c>
      <c r="AW101" s="71">
        <f t="shared" si="55"/>
        <v>438.28000000000003</v>
      </c>
      <c r="AX101" s="155"/>
      <c r="AY101" s="71">
        <f t="shared" si="55"/>
        <v>520.4999999999991</v>
      </c>
      <c r="BA101" s="131">
        <f aca="true" t="shared" si="56" ref="BA101:BI101">SUMIF($C$3:$C$95,"4",BA$3:BA$95)</f>
        <v>1230</v>
      </c>
      <c r="BB101" s="131">
        <f t="shared" si="56"/>
        <v>0</v>
      </c>
      <c r="BC101" s="131">
        <f t="shared" si="56"/>
        <v>1230</v>
      </c>
      <c r="BD101" s="131">
        <f t="shared" si="56"/>
        <v>418.2</v>
      </c>
      <c r="BE101" s="131">
        <f t="shared" si="56"/>
        <v>12.299999999999999</v>
      </c>
      <c r="BF101" s="131">
        <f t="shared" si="56"/>
        <v>1660.4999999999998</v>
      </c>
      <c r="BH101" s="19">
        <f t="shared" si="56"/>
        <v>120.8</v>
      </c>
      <c r="BI101" s="131">
        <f t="shared" si="56"/>
        <v>70</v>
      </c>
    </row>
    <row r="102" spans="4:61" ht="18" customHeight="1">
      <c r="D102" s="31" t="s">
        <v>87</v>
      </c>
      <c r="E102" s="32">
        <f aca="true" t="shared" si="57" ref="E102:AG102">SUMIF($C$3:$C$95,"5",E$3:E$95)</f>
        <v>178795.7</v>
      </c>
      <c r="F102" s="32">
        <f t="shared" si="57"/>
        <v>40255.29999999999</v>
      </c>
      <c r="G102" s="32">
        <f t="shared" si="57"/>
        <v>1518</v>
      </c>
      <c r="H102" s="32">
        <f t="shared" si="57"/>
        <v>1866.6</v>
      </c>
      <c r="I102" s="32">
        <f t="shared" si="57"/>
        <v>219050.99999999997</v>
      </c>
      <c r="J102" s="32">
        <f t="shared" si="57"/>
        <v>3384.5999999999995</v>
      </c>
      <c r="K102" s="32">
        <f t="shared" si="57"/>
        <v>75633.4</v>
      </c>
      <c r="L102" s="32">
        <f t="shared" si="57"/>
        <v>2191.2000000000003</v>
      </c>
      <c r="M102" s="32">
        <f t="shared" si="57"/>
        <v>3562.7999999999993</v>
      </c>
      <c r="N102" s="32">
        <f t="shared" si="57"/>
        <v>303823.00000000006</v>
      </c>
      <c r="O102" s="71">
        <f t="shared" si="57"/>
        <v>848.0400000000002</v>
      </c>
      <c r="S102" s="32">
        <f t="shared" si="57"/>
        <v>1792.8</v>
      </c>
      <c r="T102" s="32">
        <f t="shared" si="57"/>
        <v>-828</v>
      </c>
      <c r="U102" s="32">
        <f>SUMIF($C$3:$C$95,"5",U$3:U$95)</f>
        <v>-573.1999999999999</v>
      </c>
      <c r="V102" s="32">
        <f t="shared" si="57"/>
        <v>9.1</v>
      </c>
      <c r="W102" s="32">
        <f t="shared" si="57"/>
        <v>573.1999999999999</v>
      </c>
      <c r="X102" s="32">
        <f>SUMIF($C$3:$C$95,"5",X$3:X$95)</f>
        <v>-9.1</v>
      </c>
      <c r="Y102" s="109">
        <f t="shared" si="57"/>
        <v>-887.0999999999999</v>
      </c>
      <c r="Z102" s="101">
        <f t="shared" si="57"/>
        <v>-25.9</v>
      </c>
      <c r="AA102" s="101">
        <f t="shared" si="57"/>
        <v>887.0999999999999</v>
      </c>
      <c r="AB102" s="114">
        <f t="shared" si="57"/>
        <v>25.9</v>
      </c>
      <c r="AC102" s="32">
        <f t="shared" si="57"/>
        <v>328</v>
      </c>
      <c r="AD102" s="32">
        <f t="shared" si="57"/>
        <v>3.9000000000000004</v>
      </c>
      <c r="AE102" s="32">
        <f t="shared" si="57"/>
        <v>0</v>
      </c>
      <c r="AF102" s="32">
        <f t="shared" si="57"/>
        <v>0</v>
      </c>
      <c r="AG102" s="32">
        <f t="shared" si="57"/>
        <v>22.634</v>
      </c>
      <c r="AL102" s="32">
        <f aca="true" t="shared" si="58" ref="AL102:AY102">SUMIF($C$3:$C$95,"5",AL$3:AL$95)</f>
        <v>180015.30000000005</v>
      </c>
      <c r="AM102" s="32">
        <f t="shared" si="58"/>
        <v>39436.39999999999</v>
      </c>
      <c r="AN102" s="32">
        <f t="shared" si="58"/>
        <v>2091.2</v>
      </c>
      <c r="AO102" s="32">
        <f t="shared" si="58"/>
        <v>1857.5</v>
      </c>
      <c r="AP102" s="32">
        <f t="shared" si="58"/>
        <v>219451.69999999998</v>
      </c>
      <c r="AQ102" s="32">
        <f t="shared" si="58"/>
        <v>3948.7000000000003</v>
      </c>
      <c r="AR102" s="32">
        <f t="shared" si="58"/>
        <v>75961.4</v>
      </c>
      <c r="AS102" s="32">
        <f t="shared" si="58"/>
        <v>2195.1000000000004</v>
      </c>
      <c r="AT102" s="32">
        <f t="shared" si="58"/>
        <v>3562.7999999999993</v>
      </c>
      <c r="AU102" s="32">
        <f t="shared" si="58"/>
        <v>305119.7</v>
      </c>
      <c r="AV102" s="71">
        <f t="shared" si="58"/>
        <v>870.6740000000001</v>
      </c>
      <c r="AW102" s="71">
        <f t="shared" si="58"/>
        <v>870.6900000000002</v>
      </c>
      <c r="AX102" s="155"/>
      <c r="AY102" s="71">
        <f t="shared" si="58"/>
        <v>1296.6999999999862</v>
      </c>
      <c r="BA102" s="131">
        <f aca="true" t="shared" si="59" ref="BA102:BI102">SUMIF($C$3:$C$95,"5",BA$3:BA$95)</f>
        <v>4249</v>
      </c>
      <c r="BB102" s="131">
        <f t="shared" si="59"/>
        <v>666</v>
      </c>
      <c r="BC102" s="131">
        <f t="shared" si="59"/>
        <v>4915</v>
      </c>
      <c r="BD102" s="131">
        <f t="shared" si="59"/>
        <v>1670.9999999999998</v>
      </c>
      <c r="BE102" s="131">
        <f t="shared" si="59"/>
        <v>49.199999999999996</v>
      </c>
      <c r="BF102" s="131">
        <f t="shared" si="59"/>
        <v>6635.2</v>
      </c>
      <c r="BH102" s="19">
        <f t="shared" si="59"/>
        <v>313.90000000000003</v>
      </c>
      <c r="BI102" s="131">
        <f t="shared" si="59"/>
        <v>35</v>
      </c>
    </row>
    <row r="103" spans="4:61" ht="18" customHeight="1">
      <c r="D103" s="33" t="s">
        <v>88</v>
      </c>
      <c r="E103" s="34">
        <f aca="true" t="shared" si="60" ref="E103:N103">SUM(E98:E102)</f>
        <v>895566.8</v>
      </c>
      <c r="F103" s="34">
        <f>SUM(F98:F102)</f>
        <v>206370.3</v>
      </c>
      <c r="G103" s="34">
        <f>SUM(G98:G102)</f>
        <v>8949.2</v>
      </c>
      <c r="H103" s="34">
        <f t="shared" si="60"/>
        <v>9261</v>
      </c>
      <c r="I103" s="34">
        <f>SUM(I98:I102)</f>
        <v>1101937.1</v>
      </c>
      <c r="J103" s="34">
        <f>SUM(J98:J102)</f>
        <v>18210.2</v>
      </c>
      <c r="K103" s="34">
        <f t="shared" si="60"/>
        <v>380875.4</v>
      </c>
      <c r="L103" s="34">
        <f t="shared" si="60"/>
        <v>11023.2</v>
      </c>
      <c r="M103" s="34">
        <f t="shared" si="60"/>
        <v>17729.699999999997</v>
      </c>
      <c r="N103" s="34">
        <f t="shared" si="60"/>
        <v>1529775.6</v>
      </c>
      <c r="O103" s="70">
        <f>SUM(O98:O102)</f>
        <v>4152.4800000000005</v>
      </c>
      <c r="S103" s="34">
        <f aca="true" t="shared" si="61" ref="S103:AG103">SUM(S98:S102)</f>
        <v>4901.5</v>
      </c>
      <c r="T103" s="34">
        <f t="shared" si="61"/>
        <v>-1347.8000000000002</v>
      </c>
      <c r="U103" s="34">
        <f>SUM(U98:U102)</f>
        <v>-2739.7999999999997</v>
      </c>
      <c r="V103" s="34">
        <f t="shared" si="61"/>
        <v>60.00000000000001</v>
      </c>
      <c r="W103" s="34">
        <f>SUM(W98:W102)</f>
        <v>2645.8</v>
      </c>
      <c r="X103" s="34">
        <f>SUM(X98:X102)</f>
        <v>15.999999999999995</v>
      </c>
      <c r="Y103" s="110">
        <f t="shared" si="61"/>
        <v>-4198.799999999999</v>
      </c>
      <c r="Z103" s="102">
        <f t="shared" si="61"/>
        <v>-558.6</v>
      </c>
      <c r="AA103" s="102">
        <f t="shared" si="61"/>
        <v>4198.799999999999</v>
      </c>
      <c r="AB103" s="115">
        <f t="shared" si="61"/>
        <v>634.6</v>
      </c>
      <c r="AC103" s="34">
        <f t="shared" si="61"/>
        <v>1202.2</v>
      </c>
      <c r="AD103" s="34">
        <f t="shared" si="61"/>
        <v>9.100000000000001</v>
      </c>
      <c r="AE103" s="34">
        <f t="shared" si="61"/>
        <v>121</v>
      </c>
      <c r="AF103" s="34">
        <f t="shared" si="61"/>
        <v>59.4</v>
      </c>
      <c r="AG103" s="34">
        <f t="shared" si="61"/>
        <v>57.15</v>
      </c>
      <c r="AL103" s="34">
        <f aca="true" t="shared" si="62" ref="AL103:AV103">SUM(AL98:AL102)</f>
        <v>897728.5000000001</v>
      </c>
      <c r="AM103" s="34">
        <f t="shared" si="62"/>
        <v>205082.5</v>
      </c>
      <c r="AN103" s="34">
        <f t="shared" si="62"/>
        <v>11595.000000000004</v>
      </c>
      <c r="AO103" s="34">
        <f t="shared" si="62"/>
        <v>9277</v>
      </c>
      <c r="AP103" s="34">
        <f t="shared" si="62"/>
        <v>1102811</v>
      </c>
      <c r="AQ103" s="34">
        <f t="shared" si="62"/>
        <v>20872</v>
      </c>
      <c r="AR103" s="34">
        <f t="shared" si="62"/>
        <v>382077.6</v>
      </c>
      <c r="AS103" s="34">
        <f t="shared" si="62"/>
        <v>11032.3</v>
      </c>
      <c r="AT103" s="34">
        <f t="shared" si="62"/>
        <v>17910.1</v>
      </c>
      <c r="AU103" s="34">
        <f t="shared" si="62"/>
        <v>1534703</v>
      </c>
      <c r="AV103" s="70">
        <f t="shared" si="62"/>
        <v>4209.63</v>
      </c>
      <c r="AW103" s="70">
        <f>SUM(AW98:AW102)</f>
        <v>4209.700000000001</v>
      </c>
      <c r="AX103" s="156"/>
      <c r="AY103" s="70">
        <f>SUM(AY98:AY102)</f>
        <v>4927.39999999998</v>
      </c>
      <c r="BA103" s="132">
        <f aca="true" t="shared" si="63" ref="BA103:BF103">SUM(BA98:BA102)</f>
        <v>10340</v>
      </c>
      <c r="BB103" s="132">
        <f t="shared" si="63"/>
        <v>1776</v>
      </c>
      <c r="BC103" s="132">
        <f t="shared" si="63"/>
        <v>12116</v>
      </c>
      <c r="BD103" s="132">
        <f t="shared" si="63"/>
        <v>4119.2</v>
      </c>
      <c r="BE103" s="132">
        <f t="shared" si="63"/>
        <v>121.30000000000001</v>
      </c>
      <c r="BF103" s="132">
        <f t="shared" si="63"/>
        <v>16356.5</v>
      </c>
      <c r="BH103" s="141">
        <f>SUM(BH98:BH102)</f>
        <v>1553.0000000000002</v>
      </c>
      <c r="BI103" s="132">
        <f>SUM(BI98:BI102)</f>
        <v>618.6</v>
      </c>
    </row>
    <row r="104" spans="50:60" ht="27" customHeight="1">
      <c r="AX104" s="161" t="s">
        <v>146</v>
      </c>
      <c r="AY104" s="160">
        <f>AU96-N103</f>
        <v>4927.40000000014</v>
      </c>
      <c r="BH104" s="138"/>
    </row>
    <row r="105" ht="27" customHeight="1">
      <c r="BH105" s="139"/>
    </row>
    <row r="106" ht="17.25" customHeight="1">
      <c r="BH106" s="139"/>
    </row>
    <row r="107" spans="3:60" s="89" customFormat="1" ht="15">
      <c r="C107" s="88"/>
      <c r="D107" s="35" t="s">
        <v>136</v>
      </c>
      <c r="Y107" s="103"/>
      <c r="Z107" s="103"/>
      <c r="AA107" s="103"/>
      <c r="AB107" s="103"/>
      <c r="AL107" s="90">
        <v>903331</v>
      </c>
      <c r="AM107" s="90">
        <v>210744</v>
      </c>
      <c r="AN107" s="90">
        <v>11595</v>
      </c>
      <c r="AO107" s="90">
        <v>9277</v>
      </c>
      <c r="AP107" s="90">
        <f>AL107+AM107</f>
        <v>1114075</v>
      </c>
      <c r="AQ107" s="90">
        <f>AN107+AO107</f>
        <v>20872</v>
      </c>
      <c r="AR107" s="90">
        <v>385882</v>
      </c>
      <c r="AS107" s="90">
        <v>11141</v>
      </c>
      <c r="AT107" s="90">
        <v>19594</v>
      </c>
      <c r="AU107" s="90">
        <v>1551564</v>
      </c>
      <c r="AV107" s="90">
        <v>4240</v>
      </c>
      <c r="AW107" s="90">
        <v>4240</v>
      </c>
      <c r="AX107" s="90"/>
      <c r="AY107" s="90"/>
      <c r="BA107" s="134">
        <v>12000</v>
      </c>
      <c r="BB107" s="134">
        <v>1776</v>
      </c>
      <c r="BC107" s="134">
        <f>BA107+BB107</f>
        <v>13776</v>
      </c>
      <c r="BD107" s="134">
        <v>4684</v>
      </c>
      <c r="BE107" s="134">
        <v>138</v>
      </c>
      <c r="BF107" s="134">
        <v>18598</v>
      </c>
      <c r="BH107" s="139"/>
    </row>
    <row r="108" spans="4:60" ht="24" customHeight="1">
      <c r="D108" s="35"/>
      <c r="AT108" s="75"/>
      <c r="BD108" s="78"/>
      <c r="BH108" s="139"/>
    </row>
    <row r="109" spans="3:60" s="93" customFormat="1" ht="21" customHeight="1">
      <c r="C109" s="92"/>
      <c r="D109" s="36" t="s">
        <v>101</v>
      </c>
      <c r="Y109" s="104"/>
      <c r="Z109" s="104"/>
      <c r="AA109" s="104"/>
      <c r="AB109" s="104"/>
      <c r="AL109" s="94">
        <f>AL107-AL103</f>
        <v>5602.499999999884</v>
      </c>
      <c r="AM109" s="94">
        <f>AM107-AM103</f>
        <v>5661.5</v>
      </c>
      <c r="AN109" s="94">
        <f>AN107-AN103</f>
        <v>0</v>
      </c>
      <c r="AO109" s="94">
        <f>AO107-AO103</f>
        <v>0</v>
      </c>
      <c r="AP109" s="76">
        <f aca="true" t="shared" si="64" ref="AP109:AV109">AP107-AP103</f>
        <v>11264</v>
      </c>
      <c r="AQ109" s="76">
        <f t="shared" si="64"/>
        <v>0</v>
      </c>
      <c r="AR109" s="76">
        <f t="shared" si="64"/>
        <v>3804.4000000000233</v>
      </c>
      <c r="AS109" s="76">
        <f t="shared" si="64"/>
        <v>108.70000000000073</v>
      </c>
      <c r="AT109" s="77">
        <f t="shared" si="64"/>
        <v>1683.9000000000015</v>
      </c>
      <c r="AU109" s="76">
        <f t="shared" si="64"/>
        <v>16861</v>
      </c>
      <c r="AV109" s="76">
        <f t="shared" si="64"/>
        <v>30.36999999999989</v>
      </c>
      <c r="AW109" s="76">
        <f>AW107-AW103</f>
        <v>30.299999999999272</v>
      </c>
      <c r="AX109" s="76"/>
      <c r="AY109" s="76"/>
      <c r="BA109" s="133">
        <f aca="true" t="shared" si="65" ref="BA109:BF109">BA107-BA103</f>
        <v>1660</v>
      </c>
      <c r="BB109" s="133">
        <f t="shared" si="65"/>
        <v>0</v>
      </c>
      <c r="BC109" s="94">
        <f t="shared" si="65"/>
        <v>1660</v>
      </c>
      <c r="BD109" s="94">
        <f t="shared" si="65"/>
        <v>564.8000000000002</v>
      </c>
      <c r="BE109" s="94">
        <f t="shared" si="65"/>
        <v>16.69999999999999</v>
      </c>
      <c r="BF109" s="94">
        <f t="shared" si="65"/>
        <v>2241.5</v>
      </c>
      <c r="BH109" s="139"/>
    </row>
    <row r="110" spans="4:60" ht="18.75" customHeight="1">
      <c r="D110" s="1"/>
      <c r="AU110" s="78">
        <f>AP109+AQ109+AR109+AS109+AT109</f>
        <v>16861.000000000025</v>
      </c>
      <c r="BH110" s="139"/>
    </row>
    <row r="111" spans="4:60" ht="27" customHeight="1">
      <c r="D111" s="37"/>
      <c r="U111" s="1">
        <v>0.645999</v>
      </c>
      <c r="BH111" s="139"/>
    </row>
    <row r="112" spans="4:60" ht="27" customHeight="1">
      <c r="D112" s="39"/>
      <c r="BH112" s="139"/>
    </row>
    <row r="113" spans="4:60" ht="15.75">
      <c r="D113" s="41"/>
      <c r="AK113" s="87" t="s">
        <v>133</v>
      </c>
      <c r="AL113" s="91">
        <v>903331</v>
      </c>
      <c r="AM113" s="91">
        <v>210744</v>
      </c>
      <c r="AN113" s="91">
        <v>11595</v>
      </c>
      <c r="AO113" s="91">
        <v>9277</v>
      </c>
      <c r="AP113" s="91">
        <f>AL113+AM113</f>
        <v>1114075</v>
      </c>
      <c r="AQ113" s="91">
        <f>AN113+AO113</f>
        <v>20872</v>
      </c>
      <c r="AR113" s="91">
        <v>385882</v>
      </c>
      <c r="AS113" s="91">
        <v>11141</v>
      </c>
      <c r="AT113" s="91">
        <v>19594</v>
      </c>
      <c r="AU113" s="91">
        <v>1551564</v>
      </c>
      <c r="AV113" s="84"/>
      <c r="AW113" s="84"/>
      <c r="AX113" s="84"/>
      <c r="AY113" s="84"/>
      <c r="BH113" s="139"/>
    </row>
    <row r="114" spans="4:60" ht="15.75">
      <c r="D114" s="43"/>
      <c r="AK114" s="87" t="s">
        <v>134</v>
      </c>
      <c r="AL114" s="91">
        <v>1441049</v>
      </c>
      <c r="AM114" s="91">
        <v>375570</v>
      </c>
      <c r="AN114" s="91">
        <v>12905</v>
      </c>
      <c r="AO114" s="91">
        <v>6223</v>
      </c>
      <c r="AP114" s="91">
        <f>AL114+AM114</f>
        <v>1816619</v>
      </c>
      <c r="AQ114" s="91">
        <f>AN114+AO114</f>
        <v>19128</v>
      </c>
      <c r="AR114" s="91">
        <v>624154</v>
      </c>
      <c r="AS114" s="91">
        <v>18166</v>
      </c>
      <c r="AT114" s="91">
        <v>32280</v>
      </c>
      <c r="AU114" s="91">
        <v>2510347</v>
      </c>
      <c r="BH114" s="139"/>
    </row>
    <row r="115" spans="4:60" ht="27" customHeight="1">
      <c r="D115" s="44"/>
      <c r="AK115" s="87" t="s">
        <v>135</v>
      </c>
      <c r="AL115" s="91">
        <v>2344380</v>
      </c>
      <c r="AM115" s="91">
        <v>586314</v>
      </c>
      <c r="AN115" s="91">
        <v>24500</v>
      </c>
      <c r="AO115" s="91">
        <v>15500</v>
      </c>
      <c r="AP115" s="91">
        <f>AL115+AM115</f>
        <v>2930694</v>
      </c>
      <c r="AQ115" s="91">
        <f>AN115+AO115</f>
        <v>40000</v>
      </c>
      <c r="AR115" s="91">
        <v>1010036</v>
      </c>
      <c r="AS115" s="91">
        <v>29307</v>
      </c>
      <c r="AT115" s="91">
        <v>51874</v>
      </c>
      <c r="AU115" s="91">
        <v>4061911</v>
      </c>
      <c r="BH115" s="139"/>
    </row>
    <row r="116" spans="4:60" ht="12.75">
      <c r="D116" s="44"/>
      <c r="BH116" s="139"/>
    </row>
    <row r="117" spans="37:60" ht="12.75">
      <c r="AK117" s="86" t="s">
        <v>132</v>
      </c>
      <c r="AL117" s="85">
        <f aca="true" t="shared" si="66" ref="AL117:AU117">AL113+AL114</f>
        <v>2344380</v>
      </c>
      <c r="AM117" s="85">
        <f t="shared" si="66"/>
        <v>586314</v>
      </c>
      <c r="AN117" s="85">
        <f t="shared" si="66"/>
        <v>24500</v>
      </c>
      <c r="AO117" s="85">
        <f t="shared" si="66"/>
        <v>15500</v>
      </c>
      <c r="AP117" s="85">
        <f t="shared" si="66"/>
        <v>2930694</v>
      </c>
      <c r="AQ117" s="85">
        <f t="shared" si="66"/>
        <v>40000</v>
      </c>
      <c r="AR117" s="85">
        <f t="shared" si="66"/>
        <v>1010036</v>
      </c>
      <c r="AS117" s="85">
        <f t="shared" si="66"/>
        <v>29307</v>
      </c>
      <c r="AT117" s="85">
        <f t="shared" si="66"/>
        <v>51874</v>
      </c>
      <c r="AU117" s="85">
        <f t="shared" si="66"/>
        <v>4061911</v>
      </c>
      <c r="BH117" s="139"/>
    </row>
    <row r="118" spans="38:60" ht="27" customHeight="1"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BH118" s="139"/>
    </row>
    <row r="119" ht="27" customHeight="1">
      <c r="BH119" s="140"/>
    </row>
    <row r="120" ht="27" customHeight="1">
      <c r="BH120" s="139"/>
    </row>
    <row r="121" ht="27" customHeight="1">
      <c r="BH121" s="139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1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121"/>
  <sheetViews>
    <sheetView zoomScalePageLayoutView="0" workbookViewId="0" topLeftCell="A1">
      <selection activeCell="A1" sqref="A1"/>
    </sheetView>
  </sheetViews>
  <sheetFormatPr defaultColWidth="9.140625" defaultRowHeight="27" customHeight="1"/>
  <cols>
    <col min="1" max="1" width="5.421875" style="1" customWidth="1"/>
    <col min="2" max="2" width="6.28125" style="1" customWidth="1"/>
    <col min="3" max="3" width="4.140625" style="2" customWidth="1"/>
    <col min="4" max="4" width="45.421875" style="30" customWidth="1"/>
    <col min="5" max="6" width="10.7109375" style="1" customWidth="1"/>
    <col min="7" max="7" width="10.421875" style="1" customWidth="1"/>
    <col min="8" max="8" width="9.57421875" style="1" customWidth="1"/>
    <col min="9" max="9" width="10.57421875" style="1" customWidth="1"/>
    <col min="10" max="10" width="11.7109375" style="1" customWidth="1"/>
    <col min="11" max="11" width="10.57421875" style="1" customWidth="1"/>
    <col min="12" max="12" width="10.7109375" style="1" customWidth="1"/>
    <col min="13" max="13" width="9.00390625" style="1" customWidth="1"/>
    <col min="14" max="14" width="11.28125" style="1" customWidth="1"/>
    <col min="15" max="15" width="15.140625" style="1" customWidth="1"/>
    <col min="16" max="16" width="13.140625" style="1" customWidth="1"/>
    <col min="17" max="19" width="0.9921875" style="1" customWidth="1"/>
    <col min="20" max="20" width="11.140625" style="1" customWidth="1"/>
    <col min="21" max="21" width="12.421875" style="1" customWidth="1"/>
    <col min="22" max="22" width="9.421875" style="1" customWidth="1"/>
    <col min="23" max="23" width="9.140625" style="1" customWidth="1"/>
    <col min="24" max="24" width="10.140625" style="1" customWidth="1"/>
    <col min="25" max="25" width="9.8515625" style="1" customWidth="1"/>
    <col min="26" max="26" width="9.140625" style="100" customWidth="1"/>
    <col min="27" max="27" width="10.421875" style="100" customWidth="1"/>
    <col min="28" max="29" width="9.140625" style="100" customWidth="1"/>
    <col min="30" max="31" width="9.140625" style="1" customWidth="1"/>
    <col min="32" max="32" width="8.8515625" style="1" customWidth="1"/>
    <col min="33" max="34" width="9.140625" style="1" customWidth="1"/>
    <col min="35" max="35" width="1.8515625" style="1" customWidth="1"/>
    <col min="36" max="37" width="2.28125" style="1" customWidth="1"/>
    <col min="38" max="38" width="11.421875" style="1" customWidth="1"/>
    <col min="39" max="39" width="10.140625" style="1" customWidth="1"/>
    <col min="40" max="40" width="10.57421875" style="1" customWidth="1"/>
    <col min="41" max="42" width="9.140625" style="1" customWidth="1"/>
    <col min="43" max="43" width="13.140625" style="1" customWidth="1"/>
    <col min="44" max="44" width="11.140625" style="1" customWidth="1"/>
    <col min="45" max="45" width="11.57421875" style="1" customWidth="1"/>
    <col min="46" max="46" width="10.57421875" style="1" customWidth="1"/>
    <col min="47" max="47" width="11.421875" style="1" customWidth="1"/>
    <col min="48" max="48" width="13.421875" style="1" customWidth="1"/>
    <col min="49" max="56" width="9.140625" style="1" customWidth="1"/>
    <col min="57" max="57" width="9.140625" style="78" customWidth="1"/>
    <col min="58" max="59" width="9.140625" style="1" customWidth="1"/>
    <col min="60" max="60" width="9.8515625" style="1" customWidth="1"/>
    <col min="61" max="16384" width="9.140625" style="1" customWidth="1"/>
  </cols>
  <sheetData>
    <row r="1" spans="4:60" ht="24.75" customHeight="1" thickBot="1">
      <c r="D1" s="59" t="s">
        <v>122</v>
      </c>
      <c r="F1" s="4" t="s">
        <v>113</v>
      </c>
      <c r="G1" s="4"/>
      <c r="H1" s="4"/>
      <c r="N1" s="3"/>
      <c r="O1" s="3" t="s">
        <v>0</v>
      </c>
      <c r="P1" s="3"/>
      <c r="T1" s="60" t="s">
        <v>129</v>
      </c>
      <c r="U1" s="60"/>
      <c r="V1" s="60"/>
      <c r="Z1" s="116" t="s">
        <v>139</v>
      </c>
      <c r="AA1" s="117"/>
      <c r="AB1" s="117"/>
      <c r="AC1" s="118"/>
      <c r="AM1" s="45" t="s">
        <v>123</v>
      </c>
      <c r="AN1" s="4"/>
      <c r="AO1" s="4"/>
      <c r="AU1" s="3"/>
      <c r="AV1" s="3" t="s">
        <v>0</v>
      </c>
      <c r="AZ1" s="135" t="s">
        <v>116</v>
      </c>
      <c r="BA1" s="124"/>
      <c r="BE1" s="125" t="s">
        <v>0</v>
      </c>
      <c r="BG1" s="142" t="s">
        <v>143</v>
      </c>
      <c r="BH1" s="143"/>
    </row>
    <row r="2" spans="1:60" s="11" customFormat="1" ht="59.25" customHeight="1" thickBot="1">
      <c r="A2" s="5" t="s">
        <v>1</v>
      </c>
      <c r="B2" s="5" t="s">
        <v>2</v>
      </c>
      <c r="C2" s="6" t="s">
        <v>3</v>
      </c>
      <c r="D2" s="7" t="s">
        <v>114</v>
      </c>
      <c r="E2" s="8" t="s">
        <v>115</v>
      </c>
      <c r="F2" s="52" t="s">
        <v>108</v>
      </c>
      <c r="G2" s="9" t="s">
        <v>107</v>
      </c>
      <c r="H2" s="9" t="s">
        <v>110</v>
      </c>
      <c r="I2" s="9" t="s">
        <v>112</v>
      </c>
      <c r="J2" s="9" t="s">
        <v>109</v>
      </c>
      <c r="K2" s="9" t="s">
        <v>111</v>
      </c>
      <c r="L2" s="9" t="s">
        <v>4</v>
      </c>
      <c r="M2" s="9" t="s">
        <v>5</v>
      </c>
      <c r="N2" s="51" t="s">
        <v>6</v>
      </c>
      <c r="O2" s="10" t="s">
        <v>7</v>
      </c>
      <c r="P2" s="51" t="s">
        <v>128</v>
      </c>
      <c r="R2" s="136" t="s">
        <v>142</v>
      </c>
      <c r="T2" s="63" t="s">
        <v>117</v>
      </c>
      <c r="U2" s="65" t="s">
        <v>118</v>
      </c>
      <c r="V2" s="64" t="s">
        <v>126</v>
      </c>
      <c r="W2" s="61" t="s">
        <v>127</v>
      </c>
      <c r="X2" s="64" t="s">
        <v>130</v>
      </c>
      <c r="Y2" s="61" t="s">
        <v>131</v>
      </c>
      <c r="Z2" s="105" t="s">
        <v>137</v>
      </c>
      <c r="AA2" s="96" t="s">
        <v>138</v>
      </c>
      <c r="AB2" s="95" t="s">
        <v>110</v>
      </c>
      <c r="AC2" s="111" t="s">
        <v>112</v>
      </c>
      <c r="AD2" s="61" t="s">
        <v>4</v>
      </c>
      <c r="AE2" s="61" t="s">
        <v>5</v>
      </c>
      <c r="AF2" s="61" t="s">
        <v>119</v>
      </c>
      <c r="AG2" s="61" t="s">
        <v>120</v>
      </c>
      <c r="AH2" s="62" t="s">
        <v>121</v>
      </c>
      <c r="AL2" s="8" t="s">
        <v>115</v>
      </c>
      <c r="AM2" s="52" t="s">
        <v>140</v>
      </c>
      <c r="AN2" s="9" t="s">
        <v>107</v>
      </c>
      <c r="AO2" s="9" t="s">
        <v>141</v>
      </c>
      <c r="AP2" s="9" t="s">
        <v>112</v>
      </c>
      <c r="AQ2" s="9" t="s">
        <v>109</v>
      </c>
      <c r="AR2" s="9" t="s">
        <v>111</v>
      </c>
      <c r="AS2" s="9" t="s">
        <v>4</v>
      </c>
      <c r="AT2" s="9" t="s">
        <v>5</v>
      </c>
      <c r="AU2" s="51" t="s">
        <v>6</v>
      </c>
      <c r="AV2" s="10" t="s">
        <v>7</v>
      </c>
      <c r="AW2" s="51" t="s">
        <v>128</v>
      </c>
      <c r="AX2" s="51" t="s">
        <v>128</v>
      </c>
      <c r="AZ2" s="52" t="s">
        <v>108</v>
      </c>
      <c r="BA2" s="9" t="s">
        <v>107</v>
      </c>
      <c r="BB2" s="9" t="s">
        <v>109</v>
      </c>
      <c r="BC2" s="9" t="s">
        <v>4</v>
      </c>
      <c r="BD2" s="9" t="s">
        <v>5</v>
      </c>
      <c r="BE2" s="126" t="s">
        <v>7</v>
      </c>
      <c r="BG2" s="95" t="s">
        <v>110</v>
      </c>
      <c r="BH2" s="111" t="s">
        <v>112</v>
      </c>
    </row>
    <row r="3" spans="1:60" ht="27" customHeight="1">
      <c r="A3" s="12">
        <v>1</v>
      </c>
      <c r="B3" s="12">
        <v>3121</v>
      </c>
      <c r="C3" s="13">
        <v>1</v>
      </c>
      <c r="D3" s="14" t="s">
        <v>8</v>
      </c>
      <c r="E3" s="53">
        <f>J3+K3</f>
        <v>16569.2</v>
      </c>
      <c r="F3" s="49">
        <v>14692.4</v>
      </c>
      <c r="G3" s="50">
        <v>1626.1</v>
      </c>
      <c r="H3" s="50">
        <v>134.7</v>
      </c>
      <c r="I3" s="50">
        <v>116</v>
      </c>
      <c r="J3" s="50">
        <f>F3+G3</f>
        <v>16318.5</v>
      </c>
      <c r="K3" s="50">
        <f>H3+I3</f>
        <v>250.7</v>
      </c>
      <c r="L3" s="50">
        <v>5633.7</v>
      </c>
      <c r="M3" s="50">
        <v>163.2</v>
      </c>
      <c r="N3" s="55">
        <v>286.2</v>
      </c>
      <c r="O3" s="54">
        <f>SUM(J3:N3)</f>
        <v>22652.300000000003</v>
      </c>
      <c r="P3" s="66">
        <v>51.86</v>
      </c>
      <c r="R3" s="137">
        <f aca="true" t="shared" si="0" ref="R3:R66">ROUND(J3/(12*P3),3)</f>
        <v>26.222</v>
      </c>
      <c r="T3" s="18"/>
      <c r="U3" s="19"/>
      <c r="V3" s="19">
        <f>IF(Z3&gt;0,Z3,ROUND(Z3*$V$111,1))</f>
        <v>-42.8</v>
      </c>
      <c r="W3" s="19"/>
      <c r="X3" s="19">
        <f aca="true" t="shared" si="1" ref="X3:X25">IF(AB3&lt;0,AB3,ROUND(AB3*$V$111,1))</f>
        <v>42.8</v>
      </c>
      <c r="Y3" s="19"/>
      <c r="Z3" s="106">
        <v>-66.3</v>
      </c>
      <c r="AA3" s="97"/>
      <c r="AB3" s="97">
        <v>66.3</v>
      </c>
      <c r="AC3" s="112"/>
      <c r="AD3" s="19">
        <f>ROUND((T3+U3+V3+W3+X3+Y3)*0.34,1)</f>
        <v>0</v>
      </c>
      <c r="AE3" s="19">
        <f>ROUND((T3+U3+V3+W3)*0.01,1)</f>
        <v>-0.4</v>
      </c>
      <c r="AF3" s="19"/>
      <c r="AG3" s="19"/>
      <c r="AH3" s="67">
        <f aca="true" t="shared" si="2" ref="AH3:AH13">ROUND((AM3+AN3-F3-G3+AZ3+BA3)/(12*R3),3)</f>
        <v>-0.136</v>
      </c>
      <c r="AL3" s="53">
        <f>AQ3+AR3</f>
        <v>16569.2</v>
      </c>
      <c r="AM3" s="18">
        <f>ROUND(F3+T3+V3,1)</f>
        <v>14649.6</v>
      </c>
      <c r="AN3" s="19">
        <f>ROUND(G3+U3+W3,1)</f>
        <v>1626.1</v>
      </c>
      <c r="AO3" s="19">
        <f aca="true" t="shared" si="3" ref="AO3:AP34">ROUND(H3+X3,1)</f>
        <v>177.5</v>
      </c>
      <c r="AP3" s="19">
        <f t="shared" si="3"/>
        <v>116</v>
      </c>
      <c r="AQ3" s="19">
        <f>AM3+AN3</f>
        <v>16275.7</v>
      </c>
      <c r="AR3" s="19">
        <f>AO3+AP3</f>
        <v>293.5</v>
      </c>
      <c r="AS3" s="19">
        <f>L3+AD3</f>
        <v>5633.7</v>
      </c>
      <c r="AT3" s="19">
        <f>M3+AE3</f>
        <v>162.79999999999998</v>
      </c>
      <c r="AU3" s="72">
        <f>ROUND((N3+AF3+AG3),1)</f>
        <v>286.2</v>
      </c>
      <c r="AV3" s="73">
        <f>SUM(AQ3:AU3)</f>
        <v>22651.9</v>
      </c>
      <c r="AW3" s="66">
        <f>P3+AH3</f>
        <v>51.724</v>
      </c>
      <c r="AX3" s="66">
        <v>51.72</v>
      </c>
      <c r="AZ3" s="49">
        <v>0</v>
      </c>
      <c r="BA3" s="50">
        <v>0</v>
      </c>
      <c r="BB3" s="50">
        <v>0</v>
      </c>
      <c r="BC3" s="50">
        <v>0</v>
      </c>
      <c r="BD3" s="50">
        <v>0</v>
      </c>
      <c r="BE3" s="127">
        <v>0</v>
      </c>
      <c r="BG3" s="50">
        <f>AB3-X3</f>
        <v>23.5</v>
      </c>
      <c r="BH3" s="50">
        <f>AC3-Y3</f>
        <v>0</v>
      </c>
    </row>
    <row r="4" spans="1:60" ht="27" customHeight="1">
      <c r="A4" s="15">
        <v>2</v>
      </c>
      <c r="B4" s="15">
        <v>3121</v>
      </c>
      <c r="C4" s="16">
        <v>1</v>
      </c>
      <c r="D4" s="17" t="s">
        <v>9</v>
      </c>
      <c r="E4" s="53">
        <f>J4+K4</f>
        <v>18483.3</v>
      </c>
      <c r="F4" s="18">
        <v>15166</v>
      </c>
      <c r="G4" s="19">
        <v>3110.1</v>
      </c>
      <c r="H4" s="19">
        <v>107.2</v>
      </c>
      <c r="I4" s="19">
        <v>100</v>
      </c>
      <c r="J4" s="19">
        <f>F4+G4</f>
        <v>18276.1</v>
      </c>
      <c r="K4" s="19">
        <f>H4+I4</f>
        <v>207.2</v>
      </c>
      <c r="L4" s="19">
        <v>6284.2</v>
      </c>
      <c r="M4" s="19">
        <v>182.7</v>
      </c>
      <c r="N4" s="20">
        <v>312.9</v>
      </c>
      <c r="O4" s="57">
        <f>SUM(J4:N4)</f>
        <v>25263.100000000002</v>
      </c>
      <c r="P4" s="67">
        <v>65.93</v>
      </c>
      <c r="R4" s="137">
        <f t="shared" si="0"/>
        <v>23.1</v>
      </c>
      <c r="T4" s="18"/>
      <c r="U4" s="19"/>
      <c r="V4" s="19">
        <f>IF(Z4&gt;0,Z4,ROUND(Z4*$V$111,1))</f>
        <v>-34.1</v>
      </c>
      <c r="W4" s="19"/>
      <c r="X4" s="19">
        <f t="shared" si="1"/>
        <v>34.1</v>
      </c>
      <c r="Y4" s="19"/>
      <c r="Z4" s="106">
        <v>-52.8</v>
      </c>
      <c r="AA4" s="97"/>
      <c r="AB4" s="97">
        <v>52.8</v>
      </c>
      <c r="AC4" s="112"/>
      <c r="AD4" s="19">
        <f aca="true" t="shared" si="4" ref="AD4:AD67">ROUND((T4+U4+V4+W4+X4+Y4)*0.34,1)</f>
        <v>0</v>
      </c>
      <c r="AE4" s="19">
        <f aca="true" t="shared" si="5" ref="AE4:AE67">ROUND((T4+U4+V4+W4)*0.01,1)</f>
        <v>-0.3</v>
      </c>
      <c r="AF4" s="19"/>
      <c r="AG4" s="19"/>
      <c r="AH4" s="20">
        <f t="shared" si="2"/>
        <v>-0.123</v>
      </c>
      <c r="AL4" s="53">
        <f>AQ4+AR4</f>
        <v>18483.3</v>
      </c>
      <c r="AM4" s="18">
        <f aca="true" t="shared" si="6" ref="AM4:AN67">ROUND(F4+T4+V4,1)</f>
        <v>15131.9</v>
      </c>
      <c r="AN4" s="19">
        <f t="shared" si="6"/>
        <v>3110.1</v>
      </c>
      <c r="AO4" s="19">
        <f t="shared" si="3"/>
        <v>141.3</v>
      </c>
      <c r="AP4" s="19">
        <f t="shared" si="3"/>
        <v>100</v>
      </c>
      <c r="AQ4" s="19">
        <f aca="true" t="shared" si="7" ref="AQ4:AQ67">AM4+AN4</f>
        <v>18242</v>
      </c>
      <c r="AR4" s="19">
        <f aca="true" t="shared" si="8" ref="AR4:AR67">AO4+AP4</f>
        <v>241.3</v>
      </c>
      <c r="AS4" s="19">
        <f aca="true" t="shared" si="9" ref="AS4:AT67">L4+AD4</f>
        <v>6284.2</v>
      </c>
      <c r="AT4" s="19">
        <f t="shared" si="9"/>
        <v>182.39999999999998</v>
      </c>
      <c r="AU4" s="20">
        <f aca="true" t="shared" si="10" ref="AU4:AU67">ROUND((N4+AF4+AG4),1)</f>
        <v>312.9</v>
      </c>
      <c r="AV4" s="57">
        <f aca="true" t="shared" si="11" ref="AV4:AV67">SUM(AQ4:AU4)</f>
        <v>25262.800000000003</v>
      </c>
      <c r="AW4" s="67">
        <f aca="true" t="shared" si="12" ref="AW4:AW67">P4+AH4</f>
        <v>65.807</v>
      </c>
      <c r="AX4" s="67">
        <v>65.81</v>
      </c>
      <c r="AZ4" s="18">
        <v>0</v>
      </c>
      <c r="BA4" s="19">
        <v>0</v>
      </c>
      <c r="BB4" s="19">
        <v>0</v>
      </c>
      <c r="BC4" s="19">
        <v>0</v>
      </c>
      <c r="BD4" s="19">
        <v>0</v>
      </c>
      <c r="BE4" s="128">
        <v>0</v>
      </c>
      <c r="BG4" s="19">
        <f aca="true" t="shared" si="13" ref="BG4:BH67">AB4-X4</f>
        <v>18.699999999999996</v>
      </c>
      <c r="BH4" s="19">
        <f t="shared" si="13"/>
        <v>0</v>
      </c>
    </row>
    <row r="5" spans="1:60" ht="27" customHeight="1">
      <c r="A5" s="15">
        <v>3</v>
      </c>
      <c r="B5" s="15">
        <v>3121</v>
      </c>
      <c r="C5" s="16">
        <v>1</v>
      </c>
      <c r="D5" s="17" t="s">
        <v>10</v>
      </c>
      <c r="E5" s="53">
        <f aca="true" t="shared" si="14" ref="E5:E68">J5+K5</f>
        <v>7478.300000000001</v>
      </c>
      <c r="F5" s="18">
        <v>6644.6</v>
      </c>
      <c r="G5" s="19">
        <v>782.1</v>
      </c>
      <c r="H5" s="19">
        <v>47.6</v>
      </c>
      <c r="I5" s="19">
        <v>4</v>
      </c>
      <c r="J5" s="19">
        <f aca="true" t="shared" si="15" ref="J5:J68">F5+G5</f>
        <v>7426.700000000001</v>
      </c>
      <c r="K5" s="19">
        <f aca="true" t="shared" si="16" ref="K5:K68">H5+I5</f>
        <v>51.6</v>
      </c>
      <c r="L5" s="19">
        <v>2542.7</v>
      </c>
      <c r="M5" s="19">
        <v>74.4</v>
      </c>
      <c r="N5" s="20">
        <v>129</v>
      </c>
      <c r="O5" s="57">
        <f aca="true" t="shared" si="17" ref="O5:O68">SUM(J5:N5)</f>
        <v>10224.4</v>
      </c>
      <c r="P5" s="67">
        <v>25.98</v>
      </c>
      <c r="R5" s="137">
        <f t="shared" si="0"/>
        <v>23.822</v>
      </c>
      <c r="T5" s="18">
        <v>91</v>
      </c>
      <c r="U5" s="19"/>
      <c r="V5" s="119">
        <f>IF(Z5&gt;0,Z5,ROUND(Z5*$V$111,1))-44</f>
        <v>-59.1</v>
      </c>
      <c r="W5" s="19"/>
      <c r="X5" s="19">
        <f t="shared" si="1"/>
        <v>15.1</v>
      </c>
      <c r="Y5" s="19"/>
      <c r="Z5" s="106">
        <v>-23.4</v>
      </c>
      <c r="AA5" s="97"/>
      <c r="AB5" s="97">
        <v>23.4</v>
      </c>
      <c r="AC5" s="112"/>
      <c r="AD5" s="19">
        <f t="shared" si="4"/>
        <v>16</v>
      </c>
      <c r="AE5" s="19">
        <f t="shared" si="5"/>
        <v>0.3</v>
      </c>
      <c r="AF5" s="19"/>
      <c r="AG5" s="80">
        <f>44+15+0.4</f>
        <v>59.4</v>
      </c>
      <c r="AH5" s="20">
        <f t="shared" si="2"/>
        <v>0.112</v>
      </c>
      <c r="AL5" s="53">
        <f aca="true" t="shared" si="18" ref="AL5:AL68">AQ5+AR5</f>
        <v>7525.3</v>
      </c>
      <c r="AM5" s="18">
        <f t="shared" si="6"/>
        <v>6676.5</v>
      </c>
      <c r="AN5" s="19">
        <f t="shared" si="6"/>
        <v>782.1</v>
      </c>
      <c r="AO5" s="19">
        <f t="shared" si="3"/>
        <v>62.7</v>
      </c>
      <c r="AP5" s="19">
        <f t="shared" si="3"/>
        <v>4</v>
      </c>
      <c r="AQ5" s="19">
        <f t="shared" si="7"/>
        <v>7458.6</v>
      </c>
      <c r="AR5" s="19">
        <f t="shared" si="8"/>
        <v>66.7</v>
      </c>
      <c r="AS5" s="19">
        <f t="shared" si="9"/>
        <v>2558.7</v>
      </c>
      <c r="AT5" s="19">
        <f t="shared" si="9"/>
        <v>74.7</v>
      </c>
      <c r="AU5" s="20">
        <f t="shared" si="10"/>
        <v>188.4</v>
      </c>
      <c r="AV5" s="57">
        <f t="shared" si="11"/>
        <v>10347.1</v>
      </c>
      <c r="AW5" s="67">
        <f t="shared" si="12"/>
        <v>26.092</v>
      </c>
      <c r="AX5" s="67">
        <v>26.09</v>
      </c>
      <c r="AZ5" s="18">
        <v>0</v>
      </c>
      <c r="BA5" s="19">
        <v>0</v>
      </c>
      <c r="BB5" s="19">
        <v>0</v>
      </c>
      <c r="BC5" s="19">
        <v>0</v>
      </c>
      <c r="BD5" s="19">
        <v>0</v>
      </c>
      <c r="BE5" s="128">
        <v>0</v>
      </c>
      <c r="BG5" s="19">
        <f t="shared" si="13"/>
        <v>8.299999999999999</v>
      </c>
      <c r="BH5" s="19">
        <f t="shared" si="13"/>
        <v>0</v>
      </c>
    </row>
    <row r="6" spans="1:60" ht="27" customHeight="1">
      <c r="A6" s="15">
        <v>6</v>
      </c>
      <c r="B6" s="15">
        <v>3122</v>
      </c>
      <c r="C6" s="16">
        <v>1</v>
      </c>
      <c r="D6" s="17" t="s">
        <v>98</v>
      </c>
      <c r="E6" s="53">
        <f t="shared" si="14"/>
        <v>13820.800000000001</v>
      </c>
      <c r="F6" s="18">
        <v>12134.1</v>
      </c>
      <c r="G6" s="19">
        <v>1466.2</v>
      </c>
      <c r="H6" s="19">
        <v>100.5</v>
      </c>
      <c r="I6" s="19">
        <v>120</v>
      </c>
      <c r="J6" s="19">
        <f t="shared" si="15"/>
        <v>13600.300000000001</v>
      </c>
      <c r="K6" s="19">
        <f t="shared" si="16"/>
        <v>220.5</v>
      </c>
      <c r="L6" s="19">
        <v>4699.3</v>
      </c>
      <c r="M6" s="19">
        <v>136</v>
      </c>
      <c r="N6" s="20">
        <v>239.9</v>
      </c>
      <c r="O6" s="57">
        <f t="shared" si="17"/>
        <v>18896.000000000004</v>
      </c>
      <c r="P6" s="67">
        <v>46.24</v>
      </c>
      <c r="R6" s="137">
        <f t="shared" si="0"/>
        <v>24.51</v>
      </c>
      <c r="T6" s="18"/>
      <c r="U6" s="19"/>
      <c r="V6" s="19">
        <f aca="true" t="shared" si="19" ref="V6:V69">IF(Z6&gt;0,Z6,ROUND(Z6*$V$111,1))</f>
        <v>-32</v>
      </c>
      <c r="W6" s="19"/>
      <c r="X6" s="19">
        <f t="shared" si="1"/>
        <v>32</v>
      </c>
      <c r="Y6" s="83"/>
      <c r="Z6" s="106">
        <v>-49.5</v>
      </c>
      <c r="AA6" s="98">
        <v>-30</v>
      </c>
      <c r="AB6" s="97">
        <v>49.5</v>
      </c>
      <c r="AC6" s="112">
        <v>30</v>
      </c>
      <c r="AD6" s="19">
        <f t="shared" si="4"/>
        <v>0</v>
      </c>
      <c r="AE6" s="19">
        <f t="shared" si="5"/>
        <v>-0.3</v>
      </c>
      <c r="AF6" s="19"/>
      <c r="AG6" s="19"/>
      <c r="AH6" s="20">
        <f t="shared" si="2"/>
        <v>-0.109</v>
      </c>
      <c r="AL6" s="53">
        <f t="shared" si="18"/>
        <v>13820.800000000001</v>
      </c>
      <c r="AM6" s="18">
        <f t="shared" si="6"/>
        <v>12102.1</v>
      </c>
      <c r="AN6" s="19">
        <f t="shared" si="6"/>
        <v>1466.2</v>
      </c>
      <c r="AO6" s="19">
        <f t="shared" si="3"/>
        <v>132.5</v>
      </c>
      <c r="AP6" s="19">
        <f t="shared" si="3"/>
        <v>120</v>
      </c>
      <c r="AQ6" s="19">
        <f t="shared" si="7"/>
        <v>13568.300000000001</v>
      </c>
      <c r="AR6" s="19">
        <f t="shared" si="8"/>
        <v>252.5</v>
      </c>
      <c r="AS6" s="19">
        <f t="shared" si="9"/>
        <v>4699.3</v>
      </c>
      <c r="AT6" s="19">
        <f t="shared" si="9"/>
        <v>135.7</v>
      </c>
      <c r="AU6" s="20">
        <f t="shared" si="10"/>
        <v>239.9</v>
      </c>
      <c r="AV6" s="57">
        <f t="shared" si="11"/>
        <v>18895.700000000004</v>
      </c>
      <c r="AW6" s="67">
        <f t="shared" si="12"/>
        <v>46.131</v>
      </c>
      <c r="AX6" s="67">
        <v>46.13</v>
      </c>
      <c r="AZ6" s="18">
        <v>0</v>
      </c>
      <c r="BA6" s="19">
        <v>0</v>
      </c>
      <c r="BB6" s="19">
        <v>0</v>
      </c>
      <c r="BC6" s="19">
        <v>0</v>
      </c>
      <c r="BD6" s="19">
        <v>0</v>
      </c>
      <c r="BE6" s="128">
        <v>0</v>
      </c>
      <c r="BG6" s="19">
        <f t="shared" si="13"/>
        <v>17.5</v>
      </c>
      <c r="BH6" s="19">
        <f t="shared" si="13"/>
        <v>30</v>
      </c>
    </row>
    <row r="7" spans="1:60" ht="29.25" customHeight="1">
      <c r="A7" s="15">
        <v>12</v>
      </c>
      <c r="B7" s="15">
        <v>3122</v>
      </c>
      <c r="C7" s="16">
        <v>1</v>
      </c>
      <c r="D7" s="17" t="s">
        <v>11</v>
      </c>
      <c r="E7" s="53">
        <f t="shared" si="14"/>
        <v>6616.099999999999</v>
      </c>
      <c r="F7" s="18">
        <v>5336.4</v>
      </c>
      <c r="G7" s="19">
        <v>1168.8</v>
      </c>
      <c r="H7" s="19">
        <v>36.9</v>
      </c>
      <c r="I7" s="19">
        <v>74</v>
      </c>
      <c r="J7" s="19">
        <f t="shared" si="15"/>
        <v>6505.2</v>
      </c>
      <c r="K7" s="19">
        <f t="shared" si="16"/>
        <v>110.9</v>
      </c>
      <c r="L7" s="19">
        <v>2249.6</v>
      </c>
      <c r="M7" s="19">
        <v>65</v>
      </c>
      <c r="N7" s="20">
        <v>113.4</v>
      </c>
      <c r="O7" s="57">
        <f t="shared" si="17"/>
        <v>9044.099999999999</v>
      </c>
      <c r="P7" s="67">
        <v>24.58</v>
      </c>
      <c r="R7" s="137">
        <f t="shared" si="0"/>
        <v>22.055</v>
      </c>
      <c r="T7" s="18">
        <v>60</v>
      </c>
      <c r="U7" s="19">
        <v>146.1</v>
      </c>
      <c r="V7" s="19">
        <f t="shared" si="19"/>
        <v>-51</v>
      </c>
      <c r="W7" s="19">
        <v>-39.1</v>
      </c>
      <c r="X7" s="19">
        <f t="shared" si="1"/>
        <v>51</v>
      </c>
      <c r="Y7" s="19">
        <v>39.1</v>
      </c>
      <c r="Z7" s="106">
        <v>-79</v>
      </c>
      <c r="AA7" s="97">
        <f>-86.1-35</f>
        <v>-121.1</v>
      </c>
      <c r="AB7" s="97">
        <v>79</v>
      </c>
      <c r="AC7" s="112">
        <f>86.1+35</f>
        <v>121.1</v>
      </c>
      <c r="AD7" s="19">
        <f t="shared" si="4"/>
        <v>70.1</v>
      </c>
      <c r="AE7" s="19">
        <f t="shared" si="5"/>
        <v>1.2</v>
      </c>
      <c r="AF7" s="19"/>
      <c r="AG7" s="19"/>
      <c r="AH7" s="20">
        <f t="shared" si="2"/>
        <v>0.438</v>
      </c>
      <c r="AL7" s="53">
        <f t="shared" si="18"/>
        <v>6822.2</v>
      </c>
      <c r="AM7" s="18">
        <f t="shared" si="6"/>
        <v>5345.4</v>
      </c>
      <c r="AN7" s="19">
        <f t="shared" si="6"/>
        <v>1275.8</v>
      </c>
      <c r="AO7" s="19">
        <f t="shared" si="3"/>
        <v>87.9</v>
      </c>
      <c r="AP7" s="19">
        <f t="shared" si="3"/>
        <v>113.1</v>
      </c>
      <c r="AQ7" s="19">
        <f t="shared" si="7"/>
        <v>6621.2</v>
      </c>
      <c r="AR7" s="19">
        <f t="shared" si="8"/>
        <v>201</v>
      </c>
      <c r="AS7" s="19">
        <f t="shared" si="9"/>
        <v>2319.7</v>
      </c>
      <c r="AT7" s="19">
        <f t="shared" si="9"/>
        <v>66.2</v>
      </c>
      <c r="AU7" s="20">
        <f t="shared" si="10"/>
        <v>113.4</v>
      </c>
      <c r="AV7" s="57">
        <f t="shared" si="11"/>
        <v>9321.5</v>
      </c>
      <c r="AW7" s="67">
        <f t="shared" si="12"/>
        <v>25.017999999999997</v>
      </c>
      <c r="AX7" s="67">
        <v>25.02</v>
      </c>
      <c r="AZ7" s="18">
        <v>0</v>
      </c>
      <c r="BA7" s="19">
        <v>0</v>
      </c>
      <c r="BB7" s="19">
        <v>0</v>
      </c>
      <c r="BC7" s="19">
        <v>0</v>
      </c>
      <c r="BD7" s="19">
        <v>0</v>
      </c>
      <c r="BE7" s="128">
        <v>0</v>
      </c>
      <c r="BG7" s="19">
        <f t="shared" si="13"/>
        <v>28</v>
      </c>
      <c r="BH7" s="19">
        <f t="shared" si="13"/>
        <v>82</v>
      </c>
    </row>
    <row r="8" spans="1:60" ht="24.75" customHeight="1">
      <c r="A8" s="15">
        <v>10</v>
      </c>
      <c r="B8" s="15">
        <v>3122</v>
      </c>
      <c r="C8" s="16">
        <v>1</v>
      </c>
      <c r="D8" s="17" t="s">
        <v>12</v>
      </c>
      <c r="E8" s="53">
        <f t="shared" si="14"/>
        <v>9453.3</v>
      </c>
      <c r="F8" s="18">
        <v>7865.8</v>
      </c>
      <c r="G8" s="19">
        <v>1513.1</v>
      </c>
      <c r="H8" s="19">
        <v>68.4</v>
      </c>
      <c r="I8" s="19">
        <v>6</v>
      </c>
      <c r="J8" s="19">
        <f t="shared" si="15"/>
        <v>9378.9</v>
      </c>
      <c r="K8" s="19">
        <f t="shared" si="16"/>
        <v>74.4</v>
      </c>
      <c r="L8" s="19">
        <v>3214.1</v>
      </c>
      <c r="M8" s="19">
        <v>93.7</v>
      </c>
      <c r="N8" s="20">
        <v>152.3</v>
      </c>
      <c r="O8" s="57">
        <f t="shared" si="17"/>
        <v>12913.4</v>
      </c>
      <c r="P8" s="67">
        <v>36.3</v>
      </c>
      <c r="R8" s="137">
        <f t="shared" si="0"/>
        <v>21.531</v>
      </c>
      <c r="T8" s="18">
        <v>-100</v>
      </c>
      <c r="U8" s="19">
        <v>250</v>
      </c>
      <c r="V8" s="19">
        <f t="shared" si="19"/>
        <v>-21.7</v>
      </c>
      <c r="W8" s="19"/>
      <c r="X8" s="19">
        <f t="shared" si="1"/>
        <v>21.7</v>
      </c>
      <c r="Y8" s="19"/>
      <c r="Z8" s="106">
        <v>-33.6</v>
      </c>
      <c r="AA8" s="97"/>
      <c r="AB8" s="97">
        <v>33.6</v>
      </c>
      <c r="AC8" s="112"/>
      <c r="AD8" s="19">
        <f t="shared" si="4"/>
        <v>51</v>
      </c>
      <c r="AE8" s="19">
        <f t="shared" si="5"/>
        <v>1.3</v>
      </c>
      <c r="AF8" s="19"/>
      <c r="AG8" s="19"/>
      <c r="AH8" s="20">
        <f t="shared" si="2"/>
        <v>0.497</v>
      </c>
      <c r="AL8" s="53">
        <f t="shared" si="18"/>
        <v>9603.300000000001</v>
      </c>
      <c r="AM8" s="18">
        <f t="shared" si="6"/>
        <v>7744.1</v>
      </c>
      <c r="AN8" s="19">
        <f t="shared" si="6"/>
        <v>1763.1</v>
      </c>
      <c r="AO8" s="19">
        <f t="shared" si="3"/>
        <v>90.1</v>
      </c>
      <c r="AP8" s="19">
        <f t="shared" si="3"/>
        <v>6</v>
      </c>
      <c r="AQ8" s="19">
        <f t="shared" si="7"/>
        <v>9507.2</v>
      </c>
      <c r="AR8" s="19">
        <f t="shared" si="8"/>
        <v>96.1</v>
      </c>
      <c r="AS8" s="19">
        <f t="shared" si="9"/>
        <v>3265.1</v>
      </c>
      <c r="AT8" s="19">
        <f t="shared" si="9"/>
        <v>95</v>
      </c>
      <c r="AU8" s="20">
        <f t="shared" si="10"/>
        <v>152.3</v>
      </c>
      <c r="AV8" s="57">
        <f t="shared" si="11"/>
        <v>13115.7</v>
      </c>
      <c r="AW8" s="67">
        <f t="shared" si="12"/>
        <v>36.797</v>
      </c>
      <c r="AX8" s="67">
        <v>36.8</v>
      </c>
      <c r="AZ8" s="18">
        <v>0</v>
      </c>
      <c r="BA8" s="19">
        <v>0</v>
      </c>
      <c r="BB8" s="19">
        <v>0</v>
      </c>
      <c r="BC8" s="19">
        <v>0</v>
      </c>
      <c r="BD8" s="19">
        <v>0</v>
      </c>
      <c r="BE8" s="128">
        <v>0</v>
      </c>
      <c r="BG8" s="19">
        <f t="shared" si="13"/>
        <v>11.900000000000002</v>
      </c>
      <c r="BH8" s="19">
        <f t="shared" si="13"/>
        <v>0</v>
      </c>
    </row>
    <row r="9" spans="1:60" ht="24.75" customHeight="1">
      <c r="A9" s="15">
        <v>7</v>
      </c>
      <c r="B9" s="15">
        <v>3122</v>
      </c>
      <c r="C9" s="16">
        <v>1</v>
      </c>
      <c r="D9" s="17" t="s">
        <v>13</v>
      </c>
      <c r="E9" s="53">
        <f t="shared" si="14"/>
        <v>13011.1</v>
      </c>
      <c r="F9" s="18">
        <v>10375.8</v>
      </c>
      <c r="G9" s="19">
        <v>2500.1</v>
      </c>
      <c r="H9" s="19">
        <v>8</v>
      </c>
      <c r="I9" s="19">
        <v>127.2</v>
      </c>
      <c r="J9" s="19">
        <f t="shared" si="15"/>
        <v>12875.9</v>
      </c>
      <c r="K9" s="19">
        <f t="shared" si="16"/>
        <v>135.2</v>
      </c>
      <c r="L9" s="19">
        <v>4423.8</v>
      </c>
      <c r="M9" s="19">
        <v>128.7</v>
      </c>
      <c r="N9" s="20">
        <v>200.4</v>
      </c>
      <c r="O9" s="57">
        <f t="shared" si="17"/>
        <v>17764.000000000004</v>
      </c>
      <c r="P9" s="67">
        <v>40.94</v>
      </c>
      <c r="R9" s="137">
        <f t="shared" si="0"/>
        <v>26.209</v>
      </c>
      <c r="T9" s="18"/>
      <c r="U9" s="19"/>
      <c r="V9" s="19">
        <f t="shared" si="19"/>
        <v>-2.6</v>
      </c>
      <c r="W9" s="19"/>
      <c r="X9" s="19">
        <f t="shared" si="1"/>
        <v>2.6</v>
      </c>
      <c r="Y9" s="19"/>
      <c r="Z9" s="106">
        <v>-4</v>
      </c>
      <c r="AA9" s="97">
        <v>-21</v>
      </c>
      <c r="AB9" s="97">
        <v>4</v>
      </c>
      <c r="AC9" s="112">
        <v>21</v>
      </c>
      <c r="AD9" s="19">
        <f t="shared" si="4"/>
        <v>0</v>
      </c>
      <c r="AE9" s="19">
        <f t="shared" si="5"/>
        <v>0</v>
      </c>
      <c r="AF9" s="19"/>
      <c r="AG9" s="19"/>
      <c r="AH9" s="20">
        <f t="shared" si="2"/>
        <v>-0.008</v>
      </c>
      <c r="AL9" s="53">
        <f t="shared" si="18"/>
        <v>13011.1</v>
      </c>
      <c r="AM9" s="18">
        <f t="shared" si="6"/>
        <v>10373.2</v>
      </c>
      <c r="AN9" s="19">
        <f t="shared" si="6"/>
        <v>2500.1</v>
      </c>
      <c r="AO9" s="19">
        <f t="shared" si="3"/>
        <v>10.6</v>
      </c>
      <c r="AP9" s="19">
        <f t="shared" si="3"/>
        <v>127.2</v>
      </c>
      <c r="AQ9" s="19">
        <f t="shared" si="7"/>
        <v>12873.300000000001</v>
      </c>
      <c r="AR9" s="19">
        <f t="shared" si="8"/>
        <v>137.8</v>
      </c>
      <c r="AS9" s="19">
        <f t="shared" si="9"/>
        <v>4423.8</v>
      </c>
      <c r="AT9" s="19">
        <f t="shared" si="9"/>
        <v>128.7</v>
      </c>
      <c r="AU9" s="20">
        <f t="shared" si="10"/>
        <v>200.4</v>
      </c>
      <c r="AV9" s="57">
        <f t="shared" si="11"/>
        <v>17764.000000000004</v>
      </c>
      <c r="AW9" s="67">
        <f t="shared" si="12"/>
        <v>40.931999999999995</v>
      </c>
      <c r="AX9" s="67">
        <v>40.93</v>
      </c>
      <c r="AZ9" s="18">
        <v>0</v>
      </c>
      <c r="BA9" s="19">
        <v>0</v>
      </c>
      <c r="BB9" s="19">
        <v>0</v>
      </c>
      <c r="BC9" s="19">
        <v>0</v>
      </c>
      <c r="BD9" s="19">
        <v>0</v>
      </c>
      <c r="BE9" s="128">
        <v>0</v>
      </c>
      <c r="BG9" s="19">
        <f t="shared" si="13"/>
        <v>1.4</v>
      </c>
      <c r="BH9" s="19">
        <f t="shared" si="13"/>
        <v>21</v>
      </c>
    </row>
    <row r="10" spans="1:60" ht="24.75" customHeight="1">
      <c r="A10" s="15">
        <v>8</v>
      </c>
      <c r="B10" s="15">
        <v>3123</v>
      </c>
      <c r="C10" s="16">
        <v>1</v>
      </c>
      <c r="D10" s="17" t="s">
        <v>14</v>
      </c>
      <c r="E10" s="53">
        <f t="shared" si="14"/>
        <v>26492.899999999998</v>
      </c>
      <c r="F10" s="18">
        <v>20320.1</v>
      </c>
      <c r="G10" s="19">
        <v>5271.8</v>
      </c>
      <c r="H10" s="19">
        <v>201</v>
      </c>
      <c r="I10" s="19">
        <v>700</v>
      </c>
      <c r="J10" s="19">
        <f t="shared" si="15"/>
        <v>25591.899999999998</v>
      </c>
      <c r="K10" s="19">
        <f t="shared" si="16"/>
        <v>901</v>
      </c>
      <c r="L10" s="19">
        <v>9008.2</v>
      </c>
      <c r="M10" s="19">
        <v>256.1</v>
      </c>
      <c r="N10" s="20">
        <v>413</v>
      </c>
      <c r="O10" s="57">
        <f t="shared" si="17"/>
        <v>36170.2</v>
      </c>
      <c r="P10" s="67">
        <v>98.98</v>
      </c>
      <c r="R10" s="137">
        <f t="shared" si="0"/>
        <v>21.546</v>
      </c>
      <c r="T10" s="18">
        <v>215</v>
      </c>
      <c r="U10" s="19">
        <v>-215</v>
      </c>
      <c r="V10" s="19">
        <f t="shared" si="19"/>
        <v>-64</v>
      </c>
      <c r="W10" s="19"/>
      <c r="X10" s="19">
        <f t="shared" si="1"/>
        <v>64</v>
      </c>
      <c r="Y10" s="19"/>
      <c r="Z10" s="106">
        <v>-99</v>
      </c>
      <c r="AA10" s="97"/>
      <c r="AB10" s="97">
        <v>99</v>
      </c>
      <c r="AC10" s="112"/>
      <c r="AD10" s="19">
        <f t="shared" si="4"/>
        <v>0</v>
      </c>
      <c r="AE10" s="19">
        <f t="shared" si="5"/>
        <v>-0.6</v>
      </c>
      <c r="AF10" s="19"/>
      <c r="AG10" s="19"/>
      <c r="AH10" s="20">
        <f t="shared" si="2"/>
        <v>2.789</v>
      </c>
      <c r="AL10" s="53">
        <f t="shared" si="18"/>
        <v>26492.899999999998</v>
      </c>
      <c r="AM10" s="18">
        <f t="shared" si="6"/>
        <v>20471.1</v>
      </c>
      <c r="AN10" s="19">
        <f t="shared" si="6"/>
        <v>5056.8</v>
      </c>
      <c r="AO10" s="19">
        <f t="shared" si="3"/>
        <v>265</v>
      </c>
      <c r="AP10" s="19">
        <f t="shared" si="3"/>
        <v>700</v>
      </c>
      <c r="AQ10" s="19">
        <f t="shared" si="7"/>
        <v>25527.899999999998</v>
      </c>
      <c r="AR10" s="19">
        <f t="shared" si="8"/>
        <v>965</v>
      </c>
      <c r="AS10" s="19">
        <f t="shared" si="9"/>
        <v>9008.2</v>
      </c>
      <c r="AT10" s="19">
        <f t="shared" si="9"/>
        <v>255.50000000000003</v>
      </c>
      <c r="AU10" s="20">
        <f t="shared" si="10"/>
        <v>413</v>
      </c>
      <c r="AV10" s="57">
        <f t="shared" si="11"/>
        <v>36169.6</v>
      </c>
      <c r="AW10" s="67">
        <f t="shared" si="12"/>
        <v>101.769</v>
      </c>
      <c r="AX10" s="67">
        <v>101.77</v>
      </c>
      <c r="AZ10" s="18">
        <v>785</v>
      </c>
      <c r="BA10" s="19">
        <v>0</v>
      </c>
      <c r="BB10" s="19">
        <v>785</v>
      </c>
      <c r="BC10" s="19">
        <v>266.9</v>
      </c>
      <c r="BD10" s="19">
        <v>7.9</v>
      </c>
      <c r="BE10" s="128">
        <v>1059.8000000000002</v>
      </c>
      <c r="BG10" s="19">
        <f t="shared" si="13"/>
        <v>35</v>
      </c>
      <c r="BH10" s="19">
        <f t="shared" si="13"/>
        <v>0</v>
      </c>
    </row>
    <row r="11" spans="1:60" ht="24.75" customHeight="1">
      <c r="A11" s="15">
        <v>9</v>
      </c>
      <c r="B11" s="15">
        <v>3123</v>
      </c>
      <c r="C11" s="16">
        <v>1</v>
      </c>
      <c r="D11" s="17" t="s">
        <v>15</v>
      </c>
      <c r="E11" s="53">
        <f t="shared" si="14"/>
        <v>28037.499999999996</v>
      </c>
      <c r="F11" s="18">
        <v>21406.1</v>
      </c>
      <c r="G11" s="19">
        <v>6280.8</v>
      </c>
      <c r="H11" s="19">
        <v>100.6</v>
      </c>
      <c r="I11" s="19">
        <v>250</v>
      </c>
      <c r="J11" s="19">
        <f t="shared" si="15"/>
        <v>27686.899999999998</v>
      </c>
      <c r="K11" s="19">
        <f t="shared" si="16"/>
        <v>350.6</v>
      </c>
      <c r="L11" s="19">
        <v>9533.6</v>
      </c>
      <c r="M11" s="19">
        <v>277</v>
      </c>
      <c r="N11" s="20">
        <v>405.5</v>
      </c>
      <c r="O11" s="57">
        <f t="shared" si="17"/>
        <v>38253.6</v>
      </c>
      <c r="P11" s="67">
        <v>103.2</v>
      </c>
      <c r="R11" s="137">
        <f t="shared" si="0"/>
        <v>22.357</v>
      </c>
      <c r="T11" s="18"/>
      <c r="U11" s="19"/>
      <c r="V11" s="19">
        <f t="shared" si="19"/>
        <v>-31.9</v>
      </c>
      <c r="W11" s="19"/>
      <c r="X11" s="19">
        <f t="shared" si="1"/>
        <v>31.9</v>
      </c>
      <c r="Y11" s="19"/>
      <c r="Z11" s="106">
        <v>-49.4</v>
      </c>
      <c r="AA11" s="97"/>
      <c r="AB11" s="97">
        <v>49.4</v>
      </c>
      <c r="AC11" s="112"/>
      <c r="AD11" s="19">
        <f t="shared" si="4"/>
        <v>0</v>
      </c>
      <c r="AE11" s="19">
        <f t="shared" si="5"/>
        <v>-0.3</v>
      </c>
      <c r="AF11" s="19"/>
      <c r="AG11" s="19"/>
      <c r="AH11" s="20">
        <f t="shared" si="2"/>
        <v>1.745</v>
      </c>
      <c r="AL11" s="53">
        <f t="shared" si="18"/>
        <v>28037.5</v>
      </c>
      <c r="AM11" s="18">
        <f t="shared" si="6"/>
        <v>21374.2</v>
      </c>
      <c r="AN11" s="19">
        <f t="shared" si="6"/>
        <v>6280.8</v>
      </c>
      <c r="AO11" s="19">
        <f t="shared" si="3"/>
        <v>132.5</v>
      </c>
      <c r="AP11" s="19">
        <f t="shared" si="3"/>
        <v>250</v>
      </c>
      <c r="AQ11" s="19">
        <f t="shared" si="7"/>
        <v>27655</v>
      </c>
      <c r="AR11" s="19">
        <f t="shared" si="8"/>
        <v>382.5</v>
      </c>
      <c r="AS11" s="19">
        <f t="shared" si="9"/>
        <v>9533.6</v>
      </c>
      <c r="AT11" s="19">
        <f t="shared" si="9"/>
        <v>276.7</v>
      </c>
      <c r="AU11" s="20">
        <f t="shared" si="10"/>
        <v>405.5</v>
      </c>
      <c r="AV11" s="57">
        <f t="shared" si="11"/>
        <v>38253.299999999996</v>
      </c>
      <c r="AW11" s="67">
        <f t="shared" si="12"/>
        <v>104.94500000000001</v>
      </c>
      <c r="AX11" s="67">
        <v>104.95</v>
      </c>
      <c r="AZ11" s="18">
        <v>500</v>
      </c>
      <c r="BA11" s="19">
        <v>0</v>
      </c>
      <c r="BB11" s="19">
        <v>500</v>
      </c>
      <c r="BC11" s="19">
        <v>170</v>
      </c>
      <c r="BD11" s="19">
        <v>5</v>
      </c>
      <c r="BE11" s="128">
        <v>675</v>
      </c>
      <c r="BG11" s="19">
        <f t="shared" si="13"/>
        <v>17.5</v>
      </c>
      <c r="BH11" s="19">
        <f t="shared" si="13"/>
        <v>0</v>
      </c>
    </row>
    <row r="12" spans="1:60" ht="24.75" customHeight="1">
      <c r="A12" s="15">
        <v>17</v>
      </c>
      <c r="B12" s="15">
        <v>3123</v>
      </c>
      <c r="C12" s="16">
        <v>1</v>
      </c>
      <c r="D12" s="17" t="s">
        <v>16</v>
      </c>
      <c r="E12" s="53">
        <f t="shared" si="14"/>
        <v>18648</v>
      </c>
      <c r="F12" s="18">
        <v>14470.9</v>
      </c>
      <c r="G12" s="19">
        <v>3288.6</v>
      </c>
      <c r="H12" s="19">
        <v>632.5</v>
      </c>
      <c r="I12" s="19">
        <v>256</v>
      </c>
      <c r="J12" s="19">
        <f t="shared" si="15"/>
        <v>17759.5</v>
      </c>
      <c r="K12" s="19">
        <f t="shared" si="16"/>
        <v>888.5</v>
      </c>
      <c r="L12" s="19">
        <v>6340.9</v>
      </c>
      <c r="M12" s="19">
        <v>177.4</v>
      </c>
      <c r="N12" s="20">
        <v>245.3</v>
      </c>
      <c r="O12" s="57">
        <f t="shared" si="17"/>
        <v>25411.600000000002</v>
      </c>
      <c r="P12" s="67">
        <v>66.41</v>
      </c>
      <c r="R12" s="137">
        <f t="shared" si="0"/>
        <v>22.285</v>
      </c>
      <c r="T12" s="18"/>
      <c r="U12" s="19"/>
      <c r="V12" s="19">
        <f t="shared" si="19"/>
        <v>-201.2</v>
      </c>
      <c r="W12" s="19"/>
      <c r="X12" s="19">
        <f t="shared" si="1"/>
        <v>201.2</v>
      </c>
      <c r="Y12" s="19"/>
      <c r="Z12" s="106">
        <v>-311.5</v>
      </c>
      <c r="AA12" s="97"/>
      <c r="AB12" s="97">
        <v>311.5</v>
      </c>
      <c r="AC12" s="112"/>
      <c r="AD12" s="19">
        <f t="shared" si="4"/>
        <v>0</v>
      </c>
      <c r="AE12" s="19">
        <f t="shared" si="5"/>
        <v>-2</v>
      </c>
      <c r="AF12" s="19"/>
      <c r="AG12" s="19"/>
      <c r="AH12" s="20">
        <f t="shared" si="2"/>
        <v>-0.752</v>
      </c>
      <c r="AL12" s="53">
        <f t="shared" si="18"/>
        <v>18648</v>
      </c>
      <c r="AM12" s="18">
        <f t="shared" si="6"/>
        <v>14269.7</v>
      </c>
      <c r="AN12" s="19">
        <f t="shared" si="6"/>
        <v>3288.6</v>
      </c>
      <c r="AO12" s="19">
        <f t="shared" si="3"/>
        <v>833.7</v>
      </c>
      <c r="AP12" s="19">
        <f t="shared" si="3"/>
        <v>256</v>
      </c>
      <c r="AQ12" s="19">
        <f t="shared" si="7"/>
        <v>17558.3</v>
      </c>
      <c r="AR12" s="19">
        <f t="shared" si="8"/>
        <v>1089.7</v>
      </c>
      <c r="AS12" s="19">
        <f t="shared" si="9"/>
        <v>6340.9</v>
      </c>
      <c r="AT12" s="19">
        <f t="shared" si="9"/>
        <v>175.4</v>
      </c>
      <c r="AU12" s="20">
        <f t="shared" si="10"/>
        <v>245.3</v>
      </c>
      <c r="AV12" s="57">
        <f t="shared" si="11"/>
        <v>25409.600000000002</v>
      </c>
      <c r="AW12" s="67">
        <f t="shared" si="12"/>
        <v>65.658</v>
      </c>
      <c r="AX12" s="67">
        <v>65.66</v>
      </c>
      <c r="AZ12" s="18">
        <v>0</v>
      </c>
      <c r="BA12" s="19">
        <v>0</v>
      </c>
      <c r="BB12" s="19">
        <v>0</v>
      </c>
      <c r="BC12" s="19">
        <v>0</v>
      </c>
      <c r="BD12" s="19">
        <v>0</v>
      </c>
      <c r="BE12" s="128">
        <v>0</v>
      </c>
      <c r="BG12" s="19">
        <f t="shared" si="13"/>
        <v>110.30000000000001</v>
      </c>
      <c r="BH12" s="19">
        <f t="shared" si="13"/>
        <v>0</v>
      </c>
    </row>
    <row r="13" spans="1:60" ht="24.75" customHeight="1">
      <c r="A13" s="15">
        <v>4</v>
      </c>
      <c r="B13" s="15">
        <v>3122</v>
      </c>
      <c r="C13" s="16">
        <v>1</v>
      </c>
      <c r="D13" s="17" t="s">
        <v>17</v>
      </c>
      <c r="E13" s="53">
        <f t="shared" si="14"/>
        <v>14678.5</v>
      </c>
      <c r="F13" s="18">
        <v>12058.3</v>
      </c>
      <c r="G13" s="19">
        <v>2029.6</v>
      </c>
      <c r="H13" s="19">
        <v>530.6</v>
      </c>
      <c r="I13" s="19">
        <v>60</v>
      </c>
      <c r="J13" s="19">
        <f t="shared" si="15"/>
        <v>14087.9</v>
      </c>
      <c r="K13" s="19">
        <f t="shared" si="16"/>
        <v>590.6</v>
      </c>
      <c r="L13" s="19">
        <v>4990.9</v>
      </c>
      <c r="M13" s="19">
        <v>141</v>
      </c>
      <c r="N13" s="20">
        <v>229.6</v>
      </c>
      <c r="O13" s="57">
        <f t="shared" si="17"/>
        <v>20040</v>
      </c>
      <c r="P13" s="67">
        <v>53.19</v>
      </c>
      <c r="R13" s="137">
        <f t="shared" si="0"/>
        <v>22.072</v>
      </c>
      <c r="T13" s="18"/>
      <c r="U13" s="19">
        <v>260</v>
      </c>
      <c r="V13" s="19">
        <f t="shared" si="19"/>
        <v>-168.9</v>
      </c>
      <c r="W13" s="19"/>
      <c r="X13" s="19">
        <f t="shared" si="1"/>
        <v>168.9</v>
      </c>
      <c r="Y13" s="19"/>
      <c r="Z13" s="106">
        <v>-261.4</v>
      </c>
      <c r="AA13" s="97"/>
      <c r="AB13" s="97">
        <v>261.4</v>
      </c>
      <c r="AC13" s="112"/>
      <c r="AD13" s="19">
        <f t="shared" si="4"/>
        <v>88.4</v>
      </c>
      <c r="AE13" s="19">
        <f t="shared" si="5"/>
        <v>0.9</v>
      </c>
      <c r="AF13" s="19"/>
      <c r="AG13" s="19"/>
      <c r="AH13" s="20">
        <f t="shared" si="2"/>
        <v>0.91</v>
      </c>
      <c r="AL13" s="53">
        <f t="shared" si="18"/>
        <v>14938.5</v>
      </c>
      <c r="AM13" s="18">
        <f t="shared" si="6"/>
        <v>11889.4</v>
      </c>
      <c r="AN13" s="19">
        <f t="shared" si="6"/>
        <v>2289.6</v>
      </c>
      <c r="AO13" s="19">
        <f t="shared" si="3"/>
        <v>699.5</v>
      </c>
      <c r="AP13" s="19">
        <f t="shared" si="3"/>
        <v>60</v>
      </c>
      <c r="AQ13" s="19">
        <f t="shared" si="7"/>
        <v>14179</v>
      </c>
      <c r="AR13" s="19">
        <f t="shared" si="8"/>
        <v>759.5</v>
      </c>
      <c r="AS13" s="19">
        <f t="shared" si="9"/>
        <v>5079.299999999999</v>
      </c>
      <c r="AT13" s="19">
        <f t="shared" si="9"/>
        <v>141.9</v>
      </c>
      <c r="AU13" s="20">
        <f t="shared" si="10"/>
        <v>229.6</v>
      </c>
      <c r="AV13" s="57">
        <f t="shared" si="11"/>
        <v>20389.3</v>
      </c>
      <c r="AW13" s="67">
        <f t="shared" si="12"/>
        <v>54.099999999999994</v>
      </c>
      <c r="AX13" s="67">
        <v>54.1</v>
      </c>
      <c r="AZ13" s="18">
        <v>150</v>
      </c>
      <c r="BA13" s="19">
        <v>0</v>
      </c>
      <c r="BB13" s="19">
        <v>150</v>
      </c>
      <c r="BC13" s="19">
        <v>51</v>
      </c>
      <c r="BD13" s="19">
        <v>1.5</v>
      </c>
      <c r="BE13" s="128">
        <v>202.5</v>
      </c>
      <c r="BG13" s="19">
        <f t="shared" si="13"/>
        <v>92.49999999999997</v>
      </c>
      <c r="BH13" s="19">
        <f t="shared" si="13"/>
        <v>0</v>
      </c>
    </row>
    <row r="14" spans="1:60" ht="24.75" customHeight="1">
      <c r="A14" s="15">
        <v>5</v>
      </c>
      <c r="B14" s="15">
        <v>3122</v>
      </c>
      <c r="C14" s="16">
        <v>1</v>
      </c>
      <c r="D14" s="17" t="s">
        <v>18</v>
      </c>
      <c r="E14" s="53">
        <f t="shared" si="14"/>
        <v>15573.400000000001</v>
      </c>
      <c r="F14" s="18">
        <v>13056.1</v>
      </c>
      <c r="G14" s="19">
        <v>2056.1</v>
      </c>
      <c r="H14" s="19">
        <v>241.2</v>
      </c>
      <c r="I14" s="19">
        <v>220</v>
      </c>
      <c r="J14" s="19">
        <f t="shared" si="15"/>
        <v>15112.2</v>
      </c>
      <c r="K14" s="19">
        <f t="shared" si="16"/>
        <v>461.2</v>
      </c>
      <c r="L14" s="19">
        <v>5294.8</v>
      </c>
      <c r="M14" s="19">
        <v>151.1</v>
      </c>
      <c r="N14" s="20">
        <v>255.6</v>
      </c>
      <c r="O14" s="57">
        <f t="shared" si="17"/>
        <v>21274.899999999998</v>
      </c>
      <c r="P14" s="67">
        <v>49.95</v>
      </c>
      <c r="R14" s="137">
        <f t="shared" si="0"/>
        <v>25.212</v>
      </c>
      <c r="T14" s="18"/>
      <c r="U14" s="19"/>
      <c r="V14" s="19">
        <f t="shared" si="19"/>
        <v>-76.7</v>
      </c>
      <c r="W14" s="19"/>
      <c r="X14" s="19">
        <f t="shared" si="1"/>
        <v>76.7</v>
      </c>
      <c r="Y14" s="19"/>
      <c r="Z14" s="106">
        <v>-118.8</v>
      </c>
      <c r="AA14" s="97"/>
      <c r="AB14" s="97">
        <v>118.8</v>
      </c>
      <c r="AC14" s="112"/>
      <c r="AD14" s="19">
        <f t="shared" si="4"/>
        <v>0</v>
      </c>
      <c r="AE14" s="19">
        <f t="shared" si="5"/>
        <v>-0.8</v>
      </c>
      <c r="AF14" s="19"/>
      <c r="AG14" s="19"/>
      <c r="AH14" s="20">
        <f>ROUND((AM14+AN14-F14-G14+AZ14+BA14)/(12*R14),3)+3.3</f>
        <v>3.046</v>
      </c>
      <c r="AL14" s="53">
        <f t="shared" si="18"/>
        <v>15573.4</v>
      </c>
      <c r="AM14" s="18">
        <f t="shared" si="6"/>
        <v>12979.4</v>
      </c>
      <c r="AN14" s="19">
        <f t="shared" si="6"/>
        <v>2056.1</v>
      </c>
      <c r="AO14" s="19">
        <f t="shared" si="3"/>
        <v>317.9</v>
      </c>
      <c r="AP14" s="19">
        <f t="shared" si="3"/>
        <v>220</v>
      </c>
      <c r="AQ14" s="19">
        <f t="shared" si="7"/>
        <v>15035.5</v>
      </c>
      <c r="AR14" s="19">
        <f t="shared" si="8"/>
        <v>537.9</v>
      </c>
      <c r="AS14" s="19">
        <f t="shared" si="9"/>
        <v>5294.8</v>
      </c>
      <c r="AT14" s="19">
        <f t="shared" si="9"/>
        <v>150.29999999999998</v>
      </c>
      <c r="AU14" s="20">
        <f t="shared" si="10"/>
        <v>255.6</v>
      </c>
      <c r="AV14" s="57">
        <f t="shared" si="11"/>
        <v>21274.1</v>
      </c>
      <c r="AW14" s="67">
        <f t="shared" si="12"/>
        <v>52.996</v>
      </c>
      <c r="AX14" s="67">
        <v>53</v>
      </c>
      <c r="AZ14" s="18">
        <v>0</v>
      </c>
      <c r="BA14" s="19">
        <v>0</v>
      </c>
      <c r="BB14" s="19">
        <v>0</v>
      </c>
      <c r="BC14" s="19">
        <v>0</v>
      </c>
      <c r="BD14" s="19">
        <v>0</v>
      </c>
      <c r="BE14" s="128">
        <v>0</v>
      </c>
      <c r="BG14" s="19">
        <f t="shared" si="13"/>
        <v>42.099999999999994</v>
      </c>
      <c r="BH14" s="19">
        <f t="shared" si="13"/>
        <v>0</v>
      </c>
    </row>
    <row r="15" spans="1:60" ht="24.75" customHeight="1">
      <c r="A15" s="15">
        <v>14</v>
      </c>
      <c r="B15" s="15">
        <v>3122</v>
      </c>
      <c r="C15" s="16">
        <v>1</v>
      </c>
      <c r="D15" s="17" t="s">
        <v>19</v>
      </c>
      <c r="E15" s="53">
        <f t="shared" si="14"/>
        <v>31835.4</v>
      </c>
      <c r="F15" s="18">
        <v>24914.7</v>
      </c>
      <c r="G15" s="19">
        <v>5867.2</v>
      </c>
      <c r="H15" s="19">
        <v>703.5</v>
      </c>
      <c r="I15" s="19">
        <v>350</v>
      </c>
      <c r="J15" s="19">
        <f t="shared" si="15"/>
        <v>30781.9</v>
      </c>
      <c r="K15" s="19">
        <f t="shared" si="16"/>
        <v>1053.5</v>
      </c>
      <c r="L15" s="19">
        <v>10824.4</v>
      </c>
      <c r="M15" s="19">
        <v>308.2</v>
      </c>
      <c r="N15" s="20">
        <v>479</v>
      </c>
      <c r="O15" s="57">
        <f t="shared" si="17"/>
        <v>43447</v>
      </c>
      <c r="P15" s="67">
        <v>104.42</v>
      </c>
      <c r="R15" s="137">
        <f t="shared" si="0"/>
        <v>24.566</v>
      </c>
      <c r="T15" s="18">
        <v>60</v>
      </c>
      <c r="U15" s="19">
        <v>-60</v>
      </c>
      <c r="V15" s="19">
        <f t="shared" si="19"/>
        <v>-64.6</v>
      </c>
      <c r="W15" s="19"/>
      <c r="X15" s="19">
        <f t="shared" si="1"/>
        <v>64.6</v>
      </c>
      <c r="Y15" s="19"/>
      <c r="Z15" s="106">
        <v>-100</v>
      </c>
      <c r="AA15" s="97"/>
      <c r="AB15" s="97">
        <v>100</v>
      </c>
      <c r="AC15" s="112"/>
      <c r="AD15" s="19">
        <f t="shared" si="4"/>
        <v>0</v>
      </c>
      <c r="AE15" s="19">
        <f t="shared" si="5"/>
        <v>-0.6</v>
      </c>
      <c r="AF15" s="19"/>
      <c r="AG15" s="19"/>
      <c r="AH15" s="20">
        <f aca="true" t="shared" si="20" ref="AH15:AH78">ROUND((AM15+AN15-F15-G15+AZ15+BA15)/(12*R15),3)</f>
        <v>-0.219</v>
      </c>
      <c r="AL15" s="53">
        <f t="shared" si="18"/>
        <v>31835.399999999998</v>
      </c>
      <c r="AM15" s="18">
        <f t="shared" si="6"/>
        <v>24910.1</v>
      </c>
      <c r="AN15" s="19">
        <f t="shared" si="6"/>
        <v>5807.2</v>
      </c>
      <c r="AO15" s="19">
        <f t="shared" si="3"/>
        <v>768.1</v>
      </c>
      <c r="AP15" s="19">
        <f t="shared" si="3"/>
        <v>350</v>
      </c>
      <c r="AQ15" s="19">
        <f t="shared" si="7"/>
        <v>30717.3</v>
      </c>
      <c r="AR15" s="19">
        <f t="shared" si="8"/>
        <v>1118.1</v>
      </c>
      <c r="AS15" s="19">
        <f t="shared" si="9"/>
        <v>10824.4</v>
      </c>
      <c r="AT15" s="19">
        <f t="shared" si="9"/>
        <v>307.59999999999997</v>
      </c>
      <c r="AU15" s="20">
        <f t="shared" si="10"/>
        <v>479</v>
      </c>
      <c r="AV15" s="57">
        <f t="shared" si="11"/>
        <v>43446.399999999994</v>
      </c>
      <c r="AW15" s="67">
        <f t="shared" si="12"/>
        <v>104.20100000000001</v>
      </c>
      <c r="AX15" s="67">
        <v>104.2</v>
      </c>
      <c r="AZ15" s="18">
        <v>0</v>
      </c>
      <c r="BA15" s="19">
        <v>0</v>
      </c>
      <c r="BB15" s="19">
        <v>0</v>
      </c>
      <c r="BC15" s="19">
        <v>0</v>
      </c>
      <c r="BD15" s="19">
        <v>0</v>
      </c>
      <c r="BE15" s="128">
        <v>0</v>
      </c>
      <c r="BG15" s="19">
        <f t="shared" si="13"/>
        <v>35.400000000000006</v>
      </c>
      <c r="BH15" s="19">
        <f t="shared" si="13"/>
        <v>0</v>
      </c>
    </row>
    <row r="16" spans="1:60" ht="24.75" customHeight="1">
      <c r="A16" s="15">
        <v>145</v>
      </c>
      <c r="B16" s="15">
        <v>3123</v>
      </c>
      <c r="C16" s="16">
        <v>1</v>
      </c>
      <c r="D16" s="17" t="s">
        <v>90</v>
      </c>
      <c r="E16" s="53">
        <f t="shared" si="14"/>
        <v>21578.9</v>
      </c>
      <c r="F16" s="18">
        <v>16611.5</v>
      </c>
      <c r="G16" s="19">
        <v>4783.9</v>
      </c>
      <c r="H16" s="19">
        <v>33.5</v>
      </c>
      <c r="I16" s="19">
        <v>150</v>
      </c>
      <c r="J16" s="19">
        <f t="shared" si="15"/>
        <v>21395.4</v>
      </c>
      <c r="K16" s="19">
        <f t="shared" si="16"/>
        <v>183.5</v>
      </c>
      <c r="L16" s="19">
        <v>7337.6</v>
      </c>
      <c r="M16" s="19">
        <v>214.1</v>
      </c>
      <c r="N16" s="20">
        <v>306.9</v>
      </c>
      <c r="O16" s="57">
        <f t="shared" si="17"/>
        <v>29437.5</v>
      </c>
      <c r="P16" s="67">
        <v>87.9</v>
      </c>
      <c r="R16" s="137">
        <f t="shared" si="0"/>
        <v>20.284</v>
      </c>
      <c r="T16" s="18"/>
      <c r="U16" s="19"/>
      <c r="V16" s="19">
        <f t="shared" si="19"/>
        <v>-10.7</v>
      </c>
      <c r="W16" s="19"/>
      <c r="X16" s="19">
        <f t="shared" si="1"/>
        <v>10.7</v>
      </c>
      <c r="Y16" s="19"/>
      <c r="Z16" s="106">
        <v>-16.5</v>
      </c>
      <c r="AA16" s="97"/>
      <c r="AB16" s="97">
        <v>16.5</v>
      </c>
      <c r="AC16" s="112"/>
      <c r="AD16" s="19">
        <f t="shared" si="4"/>
        <v>0</v>
      </c>
      <c r="AE16" s="19">
        <f t="shared" si="5"/>
        <v>-0.1</v>
      </c>
      <c r="AF16" s="19"/>
      <c r="AG16" s="81"/>
      <c r="AH16" s="20">
        <f t="shared" si="20"/>
        <v>-0.044</v>
      </c>
      <c r="AL16" s="53">
        <f t="shared" si="18"/>
        <v>21578.899999999998</v>
      </c>
      <c r="AM16" s="18">
        <f t="shared" si="6"/>
        <v>16600.8</v>
      </c>
      <c r="AN16" s="19">
        <f t="shared" si="6"/>
        <v>4783.9</v>
      </c>
      <c r="AO16" s="19">
        <f t="shared" si="3"/>
        <v>44.2</v>
      </c>
      <c r="AP16" s="19">
        <f t="shared" si="3"/>
        <v>150</v>
      </c>
      <c r="AQ16" s="19">
        <f t="shared" si="7"/>
        <v>21384.699999999997</v>
      </c>
      <c r="AR16" s="19">
        <f t="shared" si="8"/>
        <v>194.2</v>
      </c>
      <c r="AS16" s="19">
        <f t="shared" si="9"/>
        <v>7337.6</v>
      </c>
      <c r="AT16" s="19">
        <f t="shared" si="9"/>
        <v>214</v>
      </c>
      <c r="AU16" s="20">
        <f t="shared" si="10"/>
        <v>306.9</v>
      </c>
      <c r="AV16" s="57">
        <f t="shared" si="11"/>
        <v>29437.4</v>
      </c>
      <c r="AW16" s="67">
        <f t="shared" si="12"/>
        <v>87.85600000000001</v>
      </c>
      <c r="AX16" s="67">
        <v>87.86</v>
      </c>
      <c r="AZ16" s="18">
        <v>0</v>
      </c>
      <c r="BA16" s="19">
        <v>0</v>
      </c>
      <c r="BB16" s="19">
        <v>0</v>
      </c>
      <c r="BC16" s="19">
        <v>0</v>
      </c>
      <c r="BD16" s="19">
        <v>0</v>
      </c>
      <c r="BE16" s="128">
        <v>0</v>
      </c>
      <c r="BG16" s="19">
        <f t="shared" si="13"/>
        <v>5.800000000000001</v>
      </c>
      <c r="BH16" s="19">
        <f t="shared" si="13"/>
        <v>0</v>
      </c>
    </row>
    <row r="17" spans="1:60" ht="24.75" customHeight="1">
      <c r="A17" s="15">
        <v>18</v>
      </c>
      <c r="B17" s="15">
        <v>3123</v>
      </c>
      <c r="C17" s="16">
        <v>1</v>
      </c>
      <c r="D17" s="17" t="s">
        <v>20</v>
      </c>
      <c r="E17" s="53">
        <f t="shared" si="14"/>
        <v>32459.399999999998</v>
      </c>
      <c r="F17" s="18">
        <v>26230.8</v>
      </c>
      <c r="G17" s="19">
        <v>6126.3</v>
      </c>
      <c r="H17" s="19">
        <v>27.2</v>
      </c>
      <c r="I17" s="19">
        <v>75.1</v>
      </c>
      <c r="J17" s="19">
        <f t="shared" si="15"/>
        <v>32357.1</v>
      </c>
      <c r="K17" s="19">
        <f t="shared" si="16"/>
        <v>102.3</v>
      </c>
      <c r="L17" s="19">
        <v>11036.6</v>
      </c>
      <c r="M17" s="19">
        <v>323.6</v>
      </c>
      <c r="N17" s="20">
        <v>493.5</v>
      </c>
      <c r="O17" s="57">
        <f t="shared" si="17"/>
        <v>44313.1</v>
      </c>
      <c r="P17" s="67">
        <v>117.76</v>
      </c>
      <c r="R17" s="137">
        <f t="shared" si="0"/>
        <v>22.898</v>
      </c>
      <c r="T17" s="18">
        <v>800</v>
      </c>
      <c r="U17" s="19">
        <v>-800</v>
      </c>
      <c r="V17" s="19">
        <f t="shared" si="19"/>
        <v>-8.6</v>
      </c>
      <c r="W17" s="19"/>
      <c r="X17" s="19">
        <f t="shared" si="1"/>
        <v>8.6</v>
      </c>
      <c r="Y17" s="19"/>
      <c r="Z17" s="106">
        <v>-13.3</v>
      </c>
      <c r="AA17" s="97"/>
      <c r="AB17" s="97">
        <v>13.3</v>
      </c>
      <c r="AC17" s="112"/>
      <c r="AD17" s="19">
        <f t="shared" si="4"/>
        <v>0</v>
      </c>
      <c r="AE17" s="19">
        <f t="shared" si="5"/>
        <v>-0.1</v>
      </c>
      <c r="AF17" s="19"/>
      <c r="AG17" s="19"/>
      <c r="AH17" s="20">
        <f t="shared" si="20"/>
        <v>-0.031</v>
      </c>
      <c r="AL17" s="53">
        <f t="shared" si="18"/>
        <v>32459.4</v>
      </c>
      <c r="AM17" s="18">
        <f t="shared" si="6"/>
        <v>27022.2</v>
      </c>
      <c r="AN17" s="19">
        <f t="shared" si="6"/>
        <v>5326.3</v>
      </c>
      <c r="AO17" s="19">
        <f t="shared" si="3"/>
        <v>35.8</v>
      </c>
      <c r="AP17" s="19">
        <f t="shared" si="3"/>
        <v>75.1</v>
      </c>
      <c r="AQ17" s="19">
        <f t="shared" si="7"/>
        <v>32348.5</v>
      </c>
      <c r="AR17" s="19">
        <f t="shared" si="8"/>
        <v>110.89999999999999</v>
      </c>
      <c r="AS17" s="19">
        <f t="shared" si="9"/>
        <v>11036.6</v>
      </c>
      <c r="AT17" s="19">
        <f t="shared" si="9"/>
        <v>323.5</v>
      </c>
      <c r="AU17" s="20">
        <f t="shared" si="10"/>
        <v>493.5</v>
      </c>
      <c r="AV17" s="57">
        <f t="shared" si="11"/>
        <v>44313</v>
      </c>
      <c r="AW17" s="67">
        <f t="shared" si="12"/>
        <v>117.729</v>
      </c>
      <c r="AX17" s="67">
        <v>117.73</v>
      </c>
      <c r="AZ17" s="18">
        <v>0</v>
      </c>
      <c r="BA17" s="19">
        <v>0</v>
      </c>
      <c r="BB17" s="19">
        <v>0</v>
      </c>
      <c r="BC17" s="19">
        <v>0</v>
      </c>
      <c r="BD17" s="19">
        <v>0</v>
      </c>
      <c r="BE17" s="128">
        <v>0</v>
      </c>
      <c r="BG17" s="19">
        <f t="shared" si="13"/>
        <v>4.700000000000001</v>
      </c>
      <c r="BH17" s="19">
        <f t="shared" si="13"/>
        <v>0</v>
      </c>
    </row>
    <row r="18" spans="1:60" ht="24.75" customHeight="1">
      <c r="A18" s="15">
        <v>146</v>
      </c>
      <c r="B18" s="15">
        <v>3123</v>
      </c>
      <c r="C18" s="16">
        <v>1</v>
      </c>
      <c r="D18" s="17" t="s">
        <v>21</v>
      </c>
      <c r="E18" s="53">
        <f t="shared" si="14"/>
        <v>7921.900000000001</v>
      </c>
      <c r="F18" s="18">
        <v>6375.1</v>
      </c>
      <c r="G18" s="19">
        <v>1393.3</v>
      </c>
      <c r="H18" s="19">
        <v>23.5</v>
      </c>
      <c r="I18" s="19">
        <v>130</v>
      </c>
      <c r="J18" s="19">
        <f t="shared" si="15"/>
        <v>7768.400000000001</v>
      </c>
      <c r="K18" s="19">
        <f t="shared" si="16"/>
        <v>153.5</v>
      </c>
      <c r="L18" s="19">
        <v>2693.8</v>
      </c>
      <c r="M18" s="19">
        <v>77.9</v>
      </c>
      <c r="N18" s="20">
        <v>125.6</v>
      </c>
      <c r="O18" s="57">
        <f t="shared" si="17"/>
        <v>10819.2</v>
      </c>
      <c r="P18" s="67">
        <v>30.21</v>
      </c>
      <c r="R18" s="137">
        <f t="shared" si="0"/>
        <v>21.429</v>
      </c>
      <c r="T18" s="18"/>
      <c r="U18" s="19"/>
      <c r="V18" s="19">
        <f t="shared" si="19"/>
        <v>-7.4</v>
      </c>
      <c r="W18" s="19"/>
      <c r="X18" s="19">
        <f t="shared" si="1"/>
        <v>7.4</v>
      </c>
      <c r="Y18" s="19"/>
      <c r="Z18" s="106">
        <v>-11.5</v>
      </c>
      <c r="AA18" s="97"/>
      <c r="AB18" s="97">
        <v>11.5</v>
      </c>
      <c r="AC18" s="112"/>
      <c r="AD18" s="19">
        <f t="shared" si="4"/>
        <v>0</v>
      </c>
      <c r="AE18" s="19">
        <f t="shared" si="5"/>
        <v>-0.1</v>
      </c>
      <c r="AF18" s="19"/>
      <c r="AG18" s="19"/>
      <c r="AH18" s="20">
        <f t="shared" si="20"/>
        <v>-0.029</v>
      </c>
      <c r="AL18" s="53">
        <f t="shared" si="18"/>
        <v>7921.9</v>
      </c>
      <c r="AM18" s="18">
        <f t="shared" si="6"/>
        <v>6367.7</v>
      </c>
      <c r="AN18" s="19">
        <f t="shared" si="6"/>
        <v>1393.3</v>
      </c>
      <c r="AO18" s="19">
        <f t="shared" si="3"/>
        <v>30.9</v>
      </c>
      <c r="AP18" s="19">
        <f t="shared" si="3"/>
        <v>130</v>
      </c>
      <c r="AQ18" s="19">
        <f t="shared" si="7"/>
        <v>7761</v>
      </c>
      <c r="AR18" s="19">
        <f t="shared" si="8"/>
        <v>160.9</v>
      </c>
      <c r="AS18" s="19">
        <f t="shared" si="9"/>
        <v>2693.8</v>
      </c>
      <c r="AT18" s="19">
        <f t="shared" si="9"/>
        <v>77.80000000000001</v>
      </c>
      <c r="AU18" s="20">
        <f t="shared" si="10"/>
        <v>125.6</v>
      </c>
      <c r="AV18" s="57">
        <f t="shared" si="11"/>
        <v>10819.1</v>
      </c>
      <c r="AW18" s="67">
        <f t="shared" si="12"/>
        <v>30.181</v>
      </c>
      <c r="AX18" s="67">
        <v>30.18</v>
      </c>
      <c r="AZ18" s="18">
        <v>0</v>
      </c>
      <c r="BA18" s="19">
        <v>0</v>
      </c>
      <c r="BB18" s="19">
        <v>0</v>
      </c>
      <c r="BC18" s="19">
        <v>0</v>
      </c>
      <c r="BD18" s="19">
        <v>0</v>
      </c>
      <c r="BE18" s="128">
        <v>0</v>
      </c>
      <c r="BG18" s="19">
        <f t="shared" si="13"/>
        <v>4.1</v>
      </c>
      <c r="BH18" s="19">
        <f t="shared" si="13"/>
        <v>0</v>
      </c>
    </row>
    <row r="19" spans="1:60" ht="24.75" customHeight="1">
      <c r="A19" s="15">
        <v>19</v>
      </c>
      <c r="B19" s="15">
        <v>3124</v>
      </c>
      <c r="C19" s="16">
        <v>1</v>
      </c>
      <c r="D19" s="17" t="s">
        <v>22</v>
      </c>
      <c r="E19" s="53">
        <f t="shared" si="14"/>
        <v>20456.899999999998</v>
      </c>
      <c r="F19" s="18">
        <v>16863.3</v>
      </c>
      <c r="G19" s="19">
        <v>3209.1</v>
      </c>
      <c r="H19" s="19">
        <v>234.5</v>
      </c>
      <c r="I19" s="19">
        <v>150</v>
      </c>
      <c r="J19" s="19">
        <f t="shared" si="15"/>
        <v>20072.399999999998</v>
      </c>
      <c r="K19" s="19">
        <f t="shared" si="16"/>
        <v>384.5</v>
      </c>
      <c r="L19" s="19">
        <v>6957.8</v>
      </c>
      <c r="M19" s="19">
        <v>202.2</v>
      </c>
      <c r="N19" s="20">
        <v>342.5</v>
      </c>
      <c r="O19" s="57">
        <f t="shared" si="17"/>
        <v>27959.399999999998</v>
      </c>
      <c r="P19" s="67">
        <v>68.28</v>
      </c>
      <c r="R19" s="137">
        <f t="shared" si="0"/>
        <v>24.498</v>
      </c>
      <c r="T19" s="18">
        <v>-150</v>
      </c>
      <c r="U19" s="19">
        <v>150</v>
      </c>
      <c r="V19" s="19">
        <f t="shared" si="19"/>
        <v>-74.6</v>
      </c>
      <c r="W19" s="19"/>
      <c r="X19" s="19">
        <f t="shared" si="1"/>
        <v>74.6</v>
      </c>
      <c r="Y19" s="19"/>
      <c r="Z19" s="106">
        <v>-115.5</v>
      </c>
      <c r="AA19" s="97"/>
      <c r="AB19" s="97">
        <v>115.5</v>
      </c>
      <c r="AC19" s="112"/>
      <c r="AD19" s="19">
        <f t="shared" si="4"/>
        <v>0</v>
      </c>
      <c r="AE19" s="19">
        <f t="shared" si="5"/>
        <v>-0.7</v>
      </c>
      <c r="AF19" s="19"/>
      <c r="AG19" s="19"/>
      <c r="AH19" s="20">
        <f t="shared" si="20"/>
        <v>-0.254</v>
      </c>
      <c r="AL19" s="53">
        <f t="shared" si="18"/>
        <v>20456.899999999998</v>
      </c>
      <c r="AM19" s="18">
        <f t="shared" si="6"/>
        <v>16638.7</v>
      </c>
      <c r="AN19" s="19">
        <f t="shared" si="6"/>
        <v>3359.1</v>
      </c>
      <c r="AO19" s="19">
        <f t="shared" si="3"/>
        <v>309.1</v>
      </c>
      <c r="AP19" s="19">
        <f t="shared" si="3"/>
        <v>150</v>
      </c>
      <c r="AQ19" s="19">
        <f t="shared" si="7"/>
        <v>19997.8</v>
      </c>
      <c r="AR19" s="19">
        <f t="shared" si="8"/>
        <v>459.1</v>
      </c>
      <c r="AS19" s="19">
        <f t="shared" si="9"/>
        <v>6957.8</v>
      </c>
      <c r="AT19" s="19">
        <f t="shared" si="9"/>
        <v>201.5</v>
      </c>
      <c r="AU19" s="20">
        <f t="shared" si="10"/>
        <v>342.5</v>
      </c>
      <c r="AV19" s="57">
        <f t="shared" si="11"/>
        <v>27958.699999999997</v>
      </c>
      <c r="AW19" s="67">
        <f t="shared" si="12"/>
        <v>68.026</v>
      </c>
      <c r="AX19" s="67">
        <v>68.03</v>
      </c>
      <c r="AZ19" s="18">
        <v>0</v>
      </c>
      <c r="BA19" s="19">
        <v>0</v>
      </c>
      <c r="BB19" s="19">
        <v>0</v>
      </c>
      <c r="BC19" s="19">
        <v>0</v>
      </c>
      <c r="BD19" s="19">
        <v>0</v>
      </c>
      <c r="BE19" s="128">
        <v>0</v>
      </c>
      <c r="BG19" s="19">
        <f t="shared" si="13"/>
        <v>40.900000000000006</v>
      </c>
      <c r="BH19" s="19">
        <f t="shared" si="13"/>
        <v>0</v>
      </c>
    </row>
    <row r="20" spans="1:60" ht="24.75" customHeight="1">
      <c r="A20" s="15">
        <v>20</v>
      </c>
      <c r="B20" s="15">
        <v>3114</v>
      </c>
      <c r="C20" s="16">
        <v>1</v>
      </c>
      <c r="D20" s="17" t="s">
        <v>91</v>
      </c>
      <c r="E20" s="53">
        <f t="shared" si="14"/>
        <v>18224.5</v>
      </c>
      <c r="F20" s="18">
        <v>16170.3</v>
      </c>
      <c r="G20" s="19">
        <v>2024.2</v>
      </c>
      <c r="H20" s="19">
        <v>0</v>
      </c>
      <c r="I20" s="19">
        <v>30</v>
      </c>
      <c r="J20" s="19">
        <f t="shared" si="15"/>
        <v>18194.5</v>
      </c>
      <c r="K20" s="19">
        <f t="shared" si="16"/>
        <v>30</v>
      </c>
      <c r="L20" s="19">
        <v>6196.8</v>
      </c>
      <c r="M20" s="19">
        <v>181.8</v>
      </c>
      <c r="N20" s="20">
        <v>284.9</v>
      </c>
      <c r="O20" s="57">
        <f t="shared" si="17"/>
        <v>24888</v>
      </c>
      <c r="P20" s="67">
        <v>66.59</v>
      </c>
      <c r="R20" s="137">
        <f t="shared" si="0"/>
        <v>22.769</v>
      </c>
      <c r="T20" s="18">
        <v>200</v>
      </c>
      <c r="U20" s="19">
        <v>-200</v>
      </c>
      <c r="V20" s="19">
        <f t="shared" si="19"/>
        <v>0</v>
      </c>
      <c r="W20" s="19"/>
      <c r="X20" s="19">
        <f t="shared" si="1"/>
        <v>0</v>
      </c>
      <c r="Y20" s="19"/>
      <c r="Z20" s="107"/>
      <c r="AA20" s="97"/>
      <c r="AB20" s="97"/>
      <c r="AC20" s="112"/>
      <c r="AD20" s="19">
        <f t="shared" si="4"/>
        <v>0</v>
      </c>
      <c r="AE20" s="19">
        <f t="shared" si="5"/>
        <v>0</v>
      </c>
      <c r="AF20" s="19"/>
      <c r="AG20" s="19"/>
      <c r="AH20" s="20">
        <f t="shared" si="20"/>
        <v>0.553</v>
      </c>
      <c r="AL20" s="53">
        <f t="shared" si="18"/>
        <v>18224.5</v>
      </c>
      <c r="AM20" s="18">
        <f t="shared" si="6"/>
        <v>16370.3</v>
      </c>
      <c r="AN20" s="19">
        <f t="shared" si="6"/>
        <v>1824.2</v>
      </c>
      <c r="AO20" s="19">
        <f t="shared" si="3"/>
        <v>0</v>
      </c>
      <c r="AP20" s="19">
        <f t="shared" si="3"/>
        <v>30</v>
      </c>
      <c r="AQ20" s="19">
        <f t="shared" si="7"/>
        <v>18194.5</v>
      </c>
      <c r="AR20" s="19">
        <f t="shared" si="8"/>
        <v>30</v>
      </c>
      <c r="AS20" s="19">
        <f t="shared" si="9"/>
        <v>6196.8</v>
      </c>
      <c r="AT20" s="19">
        <f t="shared" si="9"/>
        <v>181.8</v>
      </c>
      <c r="AU20" s="20">
        <f t="shared" si="10"/>
        <v>284.9</v>
      </c>
      <c r="AV20" s="57">
        <f t="shared" si="11"/>
        <v>24888</v>
      </c>
      <c r="AW20" s="67">
        <f t="shared" si="12"/>
        <v>67.143</v>
      </c>
      <c r="AX20" s="67">
        <v>67.14</v>
      </c>
      <c r="AZ20" s="18">
        <v>151</v>
      </c>
      <c r="BA20" s="19">
        <v>0</v>
      </c>
      <c r="BB20" s="19">
        <v>151</v>
      </c>
      <c r="BC20" s="19">
        <v>51.3</v>
      </c>
      <c r="BD20" s="19">
        <v>1.5</v>
      </c>
      <c r="BE20" s="128">
        <v>203.8</v>
      </c>
      <c r="BG20" s="19">
        <f t="shared" si="13"/>
        <v>0</v>
      </c>
      <c r="BH20" s="19">
        <f t="shared" si="13"/>
        <v>0</v>
      </c>
    </row>
    <row r="21" spans="1:60" ht="24.75" customHeight="1">
      <c r="A21" s="15">
        <v>21</v>
      </c>
      <c r="B21" s="15">
        <v>3114</v>
      </c>
      <c r="C21" s="16">
        <v>1</v>
      </c>
      <c r="D21" s="17" t="s">
        <v>23</v>
      </c>
      <c r="E21" s="53">
        <f t="shared" si="14"/>
        <v>33295</v>
      </c>
      <c r="F21" s="18">
        <v>26736.8</v>
      </c>
      <c r="G21" s="19">
        <v>6200.9</v>
      </c>
      <c r="H21" s="19">
        <v>167.9</v>
      </c>
      <c r="I21" s="19">
        <v>189.4</v>
      </c>
      <c r="J21" s="19">
        <f t="shared" si="15"/>
        <v>32937.7</v>
      </c>
      <c r="K21" s="19">
        <f t="shared" si="16"/>
        <v>357.3</v>
      </c>
      <c r="L21" s="19">
        <v>11321.5</v>
      </c>
      <c r="M21" s="19">
        <v>329.5</v>
      </c>
      <c r="N21" s="20">
        <v>515</v>
      </c>
      <c r="O21" s="57">
        <f t="shared" si="17"/>
        <v>45461</v>
      </c>
      <c r="P21" s="67">
        <v>135.05</v>
      </c>
      <c r="R21" s="137">
        <f t="shared" si="0"/>
        <v>20.324</v>
      </c>
      <c r="T21" s="18">
        <f>1929-400</f>
        <v>1529</v>
      </c>
      <c r="U21" s="19">
        <f>-1929+400</f>
        <v>-1529</v>
      </c>
      <c r="V21" s="19">
        <f t="shared" si="19"/>
        <v>-53.4</v>
      </c>
      <c r="W21" s="19"/>
      <c r="X21" s="19">
        <f t="shared" si="1"/>
        <v>53.4</v>
      </c>
      <c r="Y21" s="19"/>
      <c r="Z21" s="106">
        <v>-82.6</v>
      </c>
      <c r="AA21" s="97">
        <v>-100</v>
      </c>
      <c r="AB21" s="97">
        <v>82.6</v>
      </c>
      <c r="AC21" s="112">
        <v>100</v>
      </c>
      <c r="AD21" s="19">
        <f t="shared" si="4"/>
        <v>0</v>
      </c>
      <c r="AE21" s="19">
        <f t="shared" si="5"/>
        <v>-0.5</v>
      </c>
      <c r="AF21" s="19"/>
      <c r="AG21" s="19"/>
      <c r="AH21" s="20">
        <f t="shared" si="20"/>
        <v>2.245</v>
      </c>
      <c r="AL21" s="53">
        <f t="shared" si="18"/>
        <v>33295</v>
      </c>
      <c r="AM21" s="18">
        <f t="shared" si="6"/>
        <v>28212.4</v>
      </c>
      <c r="AN21" s="19">
        <f t="shared" si="6"/>
        <v>4671.9</v>
      </c>
      <c r="AO21" s="19">
        <f t="shared" si="3"/>
        <v>221.3</v>
      </c>
      <c r="AP21" s="19">
        <f t="shared" si="3"/>
        <v>189.4</v>
      </c>
      <c r="AQ21" s="19">
        <f t="shared" si="7"/>
        <v>32884.3</v>
      </c>
      <c r="AR21" s="19">
        <f t="shared" si="8"/>
        <v>410.70000000000005</v>
      </c>
      <c r="AS21" s="19">
        <f t="shared" si="9"/>
        <v>11321.5</v>
      </c>
      <c r="AT21" s="19">
        <f t="shared" si="9"/>
        <v>329</v>
      </c>
      <c r="AU21" s="20">
        <f t="shared" si="10"/>
        <v>515</v>
      </c>
      <c r="AV21" s="57">
        <f t="shared" si="11"/>
        <v>45460.5</v>
      </c>
      <c r="AW21" s="67">
        <f t="shared" si="12"/>
        <v>137.29500000000002</v>
      </c>
      <c r="AX21" s="67">
        <v>137.3</v>
      </c>
      <c r="AZ21" s="18">
        <v>601</v>
      </c>
      <c r="BA21" s="19">
        <v>0</v>
      </c>
      <c r="BB21" s="19">
        <v>601</v>
      </c>
      <c r="BC21" s="19">
        <v>204.3</v>
      </c>
      <c r="BD21" s="19">
        <v>6</v>
      </c>
      <c r="BE21" s="128">
        <v>811.3</v>
      </c>
      <c r="BG21" s="19">
        <f t="shared" si="13"/>
        <v>29.199999999999996</v>
      </c>
      <c r="BH21" s="19">
        <f t="shared" si="13"/>
        <v>100</v>
      </c>
    </row>
    <row r="22" spans="1:60" ht="24.75" customHeight="1">
      <c r="A22" s="15">
        <v>27</v>
      </c>
      <c r="B22" s="15">
        <v>3114</v>
      </c>
      <c r="C22" s="16">
        <v>1</v>
      </c>
      <c r="D22" s="17" t="s">
        <v>92</v>
      </c>
      <c r="E22" s="53">
        <f t="shared" si="14"/>
        <v>2528.4</v>
      </c>
      <c r="F22" s="18">
        <v>2202.5</v>
      </c>
      <c r="G22" s="19">
        <v>223.9</v>
      </c>
      <c r="H22" s="19">
        <v>0</v>
      </c>
      <c r="I22" s="19">
        <v>102</v>
      </c>
      <c r="J22" s="19">
        <f t="shared" si="15"/>
        <v>2426.4</v>
      </c>
      <c r="K22" s="19">
        <f t="shared" si="16"/>
        <v>102</v>
      </c>
      <c r="L22" s="19">
        <v>859.8</v>
      </c>
      <c r="M22" s="19">
        <v>24.3</v>
      </c>
      <c r="N22" s="20">
        <v>33</v>
      </c>
      <c r="O22" s="57">
        <f t="shared" si="17"/>
        <v>3445.5</v>
      </c>
      <c r="P22" s="67">
        <v>8.84</v>
      </c>
      <c r="R22" s="137">
        <f t="shared" si="0"/>
        <v>22.873</v>
      </c>
      <c r="T22" s="18">
        <v>250</v>
      </c>
      <c r="U22" s="19">
        <v>-223.9</v>
      </c>
      <c r="V22" s="19">
        <f t="shared" si="19"/>
        <v>0</v>
      </c>
      <c r="W22" s="19"/>
      <c r="X22" s="19">
        <f t="shared" si="1"/>
        <v>0</v>
      </c>
      <c r="Y22" s="19"/>
      <c r="Z22" s="106"/>
      <c r="AA22" s="97"/>
      <c r="AB22" s="97"/>
      <c r="AC22" s="112"/>
      <c r="AD22" s="19">
        <f t="shared" si="4"/>
        <v>8.9</v>
      </c>
      <c r="AE22" s="19">
        <f t="shared" si="5"/>
        <v>0.3</v>
      </c>
      <c r="AF22" s="19"/>
      <c r="AG22" s="19"/>
      <c r="AH22" s="20">
        <f t="shared" si="20"/>
        <v>0.095</v>
      </c>
      <c r="AL22" s="53">
        <f t="shared" si="18"/>
        <v>2554.5</v>
      </c>
      <c r="AM22" s="18">
        <f t="shared" si="6"/>
        <v>2452.5</v>
      </c>
      <c r="AN22" s="19">
        <f t="shared" si="6"/>
        <v>0</v>
      </c>
      <c r="AO22" s="19">
        <f t="shared" si="3"/>
        <v>0</v>
      </c>
      <c r="AP22" s="19">
        <f t="shared" si="3"/>
        <v>102</v>
      </c>
      <c r="AQ22" s="19">
        <f t="shared" si="7"/>
        <v>2452.5</v>
      </c>
      <c r="AR22" s="19">
        <f t="shared" si="8"/>
        <v>102</v>
      </c>
      <c r="AS22" s="19">
        <f t="shared" si="9"/>
        <v>868.6999999999999</v>
      </c>
      <c r="AT22" s="19">
        <f t="shared" si="9"/>
        <v>24.6</v>
      </c>
      <c r="AU22" s="20">
        <f t="shared" si="10"/>
        <v>33</v>
      </c>
      <c r="AV22" s="57">
        <f t="shared" si="11"/>
        <v>3480.7999999999997</v>
      </c>
      <c r="AW22" s="67">
        <f t="shared" si="12"/>
        <v>8.935</v>
      </c>
      <c r="AX22" s="67">
        <v>8.94</v>
      </c>
      <c r="AZ22" s="18">
        <v>0</v>
      </c>
      <c r="BA22" s="19">
        <v>0</v>
      </c>
      <c r="BB22" s="19">
        <v>0</v>
      </c>
      <c r="BC22" s="19">
        <v>0</v>
      </c>
      <c r="BD22" s="19">
        <v>0</v>
      </c>
      <c r="BE22" s="128">
        <v>0</v>
      </c>
      <c r="BG22" s="19">
        <f t="shared" si="13"/>
        <v>0</v>
      </c>
      <c r="BH22" s="19">
        <f t="shared" si="13"/>
        <v>0</v>
      </c>
    </row>
    <row r="23" spans="1:60" ht="24.75" customHeight="1">
      <c r="A23" s="15">
        <v>24</v>
      </c>
      <c r="B23" s="15">
        <v>3114</v>
      </c>
      <c r="C23" s="16">
        <v>1</v>
      </c>
      <c r="D23" s="17" t="s">
        <v>125</v>
      </c>
      <c r="E23" s="53">
        <f t="shared" si="14"/>
        <v>3548.8999999999996</v>
      </c>
      <c r="F23" s="18">
        <v>3204.7</v>
      </c>
      <c r="G23" s="19">
        <v>320.7</v>
      </c>
      <c r="H23" s="19">
        <v>0</v>
      </c>
      <c r="I23" s="19">
        <v>23.5</v>
      </c>
      <c r="J23" s="19">
        <f t="shared" si="15"/>
        <v>3525.3999999999996</v>
      </c>
      <c r="K23" s="19">
        <f t="shared" si="16"/>
        <v>23.5</v>
      </c>
      <c r="L23" s="19">
        <v>1206.8</v>
      </c>
      <c r="M23" s="19">
        <v>35.2</v>
      </c>
      <c r="N23" s="20">
        <v>60.5</v>
      </c>
      <c r="O23" s="57">
        <f t="shared" si="17"/>
        <v>4851.4</v>
      </c>
      <c r="P23" s="67">
        <v>11.47</v>
      </c>
      <c r="R23" s="137">
        <f t="shared" si="0"/>
        <v>25.613</v>
      </c>
      <c r="T23" s="18"/>
      <c r="U23" s="19"/>
      <c r="V23" s="19">
        <f t="shared" si="19"/>
        <v>0</v>
      </c>
      <c r="W23" s="19"/>
      <c r="X23" s="19">
        <f t="shared" si="1"/>
        <v>0</v>
      </c>
      <c r="Y23" s="19"/>
      <c r="Z23" s="106"/>
      <c r="AA23" s="97"/>
      <c r="AB23" s="97"/>
      <c r="AC23" s="112"/>
      <c r="AD23" s="19">
        <f t="shared" si="4"/>
        <v>0</v>
      </c>
      <c r="AE23" s="19">
        <f t="shared" si="5"/>
        <v>0</v>
      </c>
      <c r="AF23" s="19"/>
      <c r="AG23" s="19"/>
      <c r="AH23" s="20">
        <f t="shared" si="20"/>
        <v>0</v>
      </c>
      <c r="AL23" s="53">
        <f t="shared" si="18"/>
        <v>3548.8999999999996</v>
      </c>
      <c r="AM23" s="18">
        <f t="shared" si="6"/>
        <v>3204.7</v>
      </c>
      <c r="AN23" s="19">
        <f t="shared" si="6"/>
        <v>320.7</v>
      </c>
      <c r="AO23" s="19">
        <f t="shared" si="3"/>
        <v>0</v>
      </c>
      <c r="AP23" s="19">
        <f t="shared" si="3"/>
        <v>23.5</v>
      </c>
      <c r="AQ23" s="19">
        <f t="shared" si="7"/>
        <v>3525.3999999999996</v>
      </c>
      <c r="AR23" s="19">
        <f t="shared" si="8"/>
        <v>23.5</v>
      </c>
      <c r="AS23" s="19">
        <f t="shared" si="9"/>
        <v>1206.8</v>
      </c>
      <c r="AT23" s="19">
        <f t="shared" si="9"/>
        <v>35.2</v>
      </c>
      <c r="AU23" s="20">
        <f t="shared" si="10"/>
        <v>60.5</v>
      </c>
      <c r="AV23" s="57">
        <f t="shared" si="11"/>
        <v>4851.4</v>
      </c>
      <c r="AW23" s="67">
        <f t="shared" si="12"/>
        <v>11.47</v>
      </c>
      <c r="AX23" s="67">
        <v>11.47</v>
      </c>
      <c r="AZ23" s="18">
        <v>0</v>
      </c>
      <c r="BA23" s="19">
        <v>0</v>
      </c>
      <c r="BB23" s="19">
        <v>0</v>
      </c>
      <c r="BC23" s="19">
        <v>0</v>
      </c>
      <c r="BD23" s="19">
        <v>0</v>
      </c>
      <c r="BE23" s="128">
        <v>0</v>
      </c>
      <c r="BG23" s="19">
        <f t="shared" si="13"/>
        <v>0</v>
      </c>
      <c r="BH23" s="19">
        <f t="shared" si="13"/>
        <v>0</v>
      </c>
    </row>
    <row r="24" spans="1:60" ht="24.75" customHeight="1">
      <c r="A24" s="15">
        <v>25</v>
      </c>
      <c r="B24" s="15">
        <v>3114</v>
      </c>
      <c r="C24" s="16">
        <v>1</v>
      </c>
      <c r="D24" s="17" t="s">
        <v>24</v>
      </c>
      <c r="E24" s="53">
        <f t="shared" si="14"/>
        <v>4829.4</v>
      </c>
      <c r="F24" s="18">
        <v>4270.6</v>
      </c>
      <c r="G24" s="19">
        <v>543.4</v>
      </c>
      <c r="H24" s="19">
        <v>15.4</v>
      </c>
      <c r="I24" s="19">
        <v>0</v>
      </c>
      <c r="J24" s="19">
        <f t="shared" si="15"/>
        <v>4814</v>
      </c>
      <c r="K24" s="19">
        <f t="shared" si="16"/>
        <v>15.4</v>
      </c>
      <c r="L24" s="19">
        <v>1642.2</v>
      </c>
      <c r="M24" s="19">
        <v>48.1</v>
      </c>
      <c r="N24" s="20">
        <v>86.7</v>
      </c>
      <c r="O24" s="57">
        <f t="shared" si="17"/>
        <v>6606.4</v>
      </c>
      <c r="P24" s="67">
        <v>16.78</v>
      </c>
      <c r="R24" s="137">
        <f t="shared" si="0"/>
        <v>23.907</v>
      </c>
      <c r="T24" s="18"/>
      <c r="U24" s="19"/>
      <c r="V24" s="19">
        <f t="shared" si="19"/>
        <v>-4.9</v>
      </c>
      <c r="W24" s="19"/>
      <c r="X24" s="19">
        <f t="shared" si="1"/>
        <v>4.9</v>
      </c>
      <c r="Y24" s="19"/>
      <c r="Z24" s="106">
        <v>-7.6</v>
      </c>
      <c r="AA24" s="97"/>
      <c r="AB24" s="97">
        <v>7.6</v>
      </c>
      <c r="AC24" s="112"/>
      <c r="AD24" s="19">
        <f t="shared" si="4"/>
        <v>0</v>
      </c>
      <c r="AE24" s="19">
        <f t="shared" si="5"/>
        <v>0</v>
      </c>
      <c r="AF24" s="19"/>
      <c r="AG24" s="19"/>
      <c r="AH24" s="20">
        <f t="shared" si="20"/>
        <v>-0.017</v>
      </c>
      <c r="AL24" s="53">
        <f t="shared" si="18"/>
        <v>4829.4</v>
      </c>
      <c r="AM24" s="18">
        <f t="shared" si="6"/>
        <v>4265.7</v>
      </c>
      <c r="AN24" s="19">
        <f t="shared" si="6"/>
        <v>543.4</v>
      </c>
      <c r="AO24" s="19">
        <f t="shared" si="3"/>
        <v>20.3</v>
      </c>
      <c r="AP24" s="19">
        <f t="shared" si="3"/>
        <v>0</v>
      </c>
      <c r="AQ24" s="19">
        <f t="shared" si="7"/>
        <v>4809.099999999999</v>
      </c>
      <c r="AR24" s="19">
        <f t="shared" si="8"/>
        <v>20.3</v>
      </c>
      <c r="AS24" s="19">
        <f t="shared" si="9"/>
        <v>1642.2</v>
      </c>
      <c r="AT24" s="19">
        <f t="shared" si="9"/>
        <v>48.1</v>
      </c>
      <c r="AU24" s="20">
        <f t="shared" si="10"/>
        <v>86.7</v>
      </c>
      <c r="AV24" s="57">
        <f t="shared" si="11"/>
        <v>6606.4</v>
      </c>
      <c r="AW24" s="67">
        <f t="shared" si="12"/>
        <v>16.763</v>
      </c>
      <c r="AX24" s="67">
        <v>16.76</v>
      </c>
      <c r="AZ24" s="18">
        <v>0</v>
      </c>
      <c r="BA24" s="19">
        <v>0</v>
      </c>
      <c r="BB24" s="19">
        <v>0</v>
      </c>
      <c r="BC24" s="19">
        <v>0</v>
      </c>
      <c r="BD24" s="19">
        <v>0</v>
      </c>
      <c r="BE24" s="128">
        <v>0</v>
      </c>
      <c r="BG24" s="19">
        <f t="shared" si="13"/>
        <v>2.6999999999999993</v>
      </c>
      <c r="BH24" s="19">
        <f t="shared" si="13"/>
        <v>0</v>
      </c>
    </row>
    <row r="25" spans="1:60" ht="24.75" customHeight="1">
      <c r="A25" s="15">
        <v>155</v>
      </c>
      <c r="B25" s="15">
        <v>3146</v>
      </c>
      <c r="C25" s="16">
        <v>1</v>
      </c>
      <c r="D25" s="17" t="s">
        <v>103</v>
      </c>
      <c r="E25" s="53">
        <f t="shared" si="14"/>
        <v>14991.1</v>
      </c>
      <c r="F25" s="18">
        <v>12401.9</v>
      </c>
      <c r="G25" s="19">
        <v>2504.1</v>
      </c>
      <c r="H25" s="19">
        <v>22.1</v>
      </c>
      <c r="I25" s="19">
        <v>63</v>
      </c>
      <c r="J25" s="19">
        <f t="shared" si="15"/>
        <v>14906</v>
      </c>
      <c r="K25" s="19">
        <f t="shared" si="16"/>
        <v>85.1</v>
      </c>
      <c r="L25" s="19">
        <v>5096.8</v>
      </c>
      <c r="M25" s="19">
        <v>149.1</v>
      </c>
      <c r="N25" s="20">
        <v>572.7</v>
      </c>
      <c r="O25" s="57">
        <f t="shared" si="17"/>
        <v>20809.7</v>
      </c>
      <c r="P25" s="67">
        <v>51.92</v>
      </c>
      <c r="R25" s="137">
        <f t="shared" si="0"/>
        <v>23.925</v>
      </c>
      <c r="T25" s="18"/>
      <c r="U25" s="19"/>
      <c r="V25" s="19">
        <f t="shared" si="19"/>
        <v>0</v>
      </c>
      <c r="W25" s="19"/>
      <c r="X25" s="19">
        <f t="shared" si="1"/>
        <v>0</v>
      </c>
      <c r="Y25" s="19"/>
      <c r="Z25" s="106"/>
      <c r="AA25" s="97"/>
      <c r="AB25" s="97"/>
      <c r="AC25" s="112"/>
      <c r="AD25" s="19">
        <f t="shared" si="4"/>
        <v>0</v>
      </c>
      <c r="AE25" s="19">
        <f t="shared" si="5"/>
        <v>0</v>
      </c>
      <c r="AF25" s="19">
        <v>121</v>
      </c>
      <c r="AG25" s="19"/>
      <c r="AH25" s="20">
        <f t="shared" si="20"/>
        <v>0</v>
      </c>
      <c r="AL25" s="53">
        <f t="shared" si="18"/>
        <v>14991.1</v>
      </c>
      <c r="AM25" s="18">
        <f t="shared" si="6"/>
        <v>12401.9</v>
      </c>
      <c r="AN25" s="19">
        <f t="shared" si="6"/>
        <v>2504.1</v>
      </c>
      <c r="AO25" s="19">
        <f t="shared" si="3"/>
        <v>22.1</v>
      </c>
      <c r="AP25" s="19">
        <f t="shared" si="3"/>
        <v>63</v>
      </c>
      <c r="AQ25" s="19">
        <f t="shared" si="7"/>
        <v>14906</v>
      </c>
      <c r="AR25" s="19">
        <f t="shared" si="8"/>
        <v>85.1</v>
      </c>
      <c r="AS25" s="19">
        <f t="shared" si="9"/>
        <v>5096.8</v>
      </c>
      <c r="AT25" s="19">
        <f t="shared" si="9"/>
        <v>149.1</v>
      </c>
      <c r="AU25" s="20">
        <f t="shared" si="10"/>
        <v>693.7</v>
      </c>
      <c r="AV25" s="57">
        <f t="shared" si="11"/>
        <v>20930.7</v>
      </c>
      <c r="AW25" s="67">
        <f t="shared" si="12"/>
        <v>51.92</v>
      </c>
      <c r="AX25" s="67">
        <v>51.92</v>
      </c>
      <c r="AZ25" s="18">
        <v>0</v>
      </c>
      <c r="BA25" s="19">
        <v>0</v>
      </c>
      <c r="BB25" s="19">
        <v>0</v>
      </c>
      <c r="BC25" s="19">
        <v>0</v>
      </c>
      <c r="BD25" s="19">
        <v>0</v>
      </c>
      <c r="BE25" s="128">
        <v>0</v>
      </c>
      <c r="BG25" s="19">
        <f t="shared" si="13"/>
        <v>0</v>
      </c>
      <c r="BH25" s="19">
        <f t="shared" si="13"/>
        <v>0</v>
      </c>
    </row>
    <row r="26" spans="1:61" ht="24.75" customHeight="1">
      <c r="A26" s="15">
        <v>22</v>
      </c>
      <c r="B26" s="15">
        <v>4322</v>
      </c>
      <c r="C26" s="16">
        <v>1</v>
      </c>
      <c r="D26" s="17" t="s">
        <v>25</v>
      </c>
      <c r="E26" s="53">
        <f t="shared" si="14"/>
        <v>7805.900000000001</v>
      </c>
      <c r="F26" s="18">
        <v>5169.8</v>
      </c>
      <c r="G26" s="19">
        <v>2432.5</v>
      </c>
      <c r="H26" s="19">
        <v>53.6</v>
      </c>
      <c r="I26" s="19">
        <v>150</v>
      </c>
      <c r="J26" s="19">
        <f t="shared" si="15"/>
        <v>7602.3</v>
      </c>
      <c r="K26" s="19">
        <f t="shared" si="16"/>
        <v>203.6</v>
      </c>
      <c r="L26" s="19">
        <v>2654</v>
      </c>
      <c r="M26" s="19">
        <v>76.1</v>
      </c>
      <c r="N26" s="20">
        <v>81.7</v>
      </c>
      <c r="O26" s="57">
        <f t="shared" si="17"/>
        <v>10617.700000000003</v>
      </c>
      <c r="P26" s="67">
        <v>32</v>
      </c>
      <c r="R26" s="137">
        <f t="shared" si="0"/>
        <v>19.798</v>
      </c>
      <c r="T26" s="18">
        <v>-50</v>
      </c>
      <c r="U26" s="81">
        <f>50+50</f>
        <v>100</v>
      </c>
      <c r="V26" s="19">
        <f t="shared" si="19"/>
        <v>0</v>
      </c>
      <c r="W26" s="19"/>
      <c r="X26" s="123">
        <f>IF(AB26&lt;0,AB26,ROUND(AB26*$V$111,1))-50</f>
        <v>-50</v>
      </c>
      <c r="Y26" s="79"/>
      <c r="Z26" s="106"/>
      <c r="AA26" s="97"/>
      <c r="AB26" s="99"/>
      <c r="AC26" s="112"/>
      <c r="AD26" s="19">
        <f t="shared" si="4"/>
        <v>0</v>
      </c>
      <c r="AE26" s="19">
        <f t="shared" si="5"/>
        <v>0.5</v>
      </c>
      <c r="AF26" s="19"/>
      <c r="AG26" s="19"/>
      <c r="AH26" s="20">
        <f t="shared" si="20"/>
        <v>0.21</v>
      </c>
      <c r="AL26" s="53">
        <f t="shared" si="18"/>
        <v>7805.900000000001</v>
      </c>
      <c r="AM26" s="18">
        <f t="shared" si="6"/>
        <v>5119.8</v>
      </c>
      <c r="AN26" s="19">
        <f t="shared" si="6"/>
        <v>2532.5</v>
      </c>
      <c r="AO26" s="81">
        <f t="shared" si="3"/>
        <v>3.6</v>
      </c>
      <c r="AP26" s="19">
        <f t="shared" si="3"/>
        <v>150</v>
      </c>
      <c r="AQ26" s="19">
        <f t="shared" si="7"/>
        <v>7652.3</v>
      </c>
      <c r="AR26" s="19">
        <f t="shared" si="8"/>
        <v>153.6</v>
      </c>
      <c r="AS26" s="19">
        <f t="shared" si="9"/>
        <v>2654</v>
      </c>
      <c r="AT26" s="19">
        <f t="shared" si="9"/>
        <v>76.6</v>
      </c>
      <c r="AU26" s="20">
        <f t="shared" si="10"/>
        <v>81.7</v>
      </c>
      <c r="AV26" s="57">
        <f t="shared" si="11"/>
        <v>10618.200000000003</v>
      </c>
      <c r="AW26" s="67">
        <f t="shared" si="12"/>
        <v>32.21</v>
      </c>
      <c r="AX26" s="67">
        <v>32.21</v>
      </c>
      <c r="AZ26" s="18">
        <v>0</v>
      </c>
      <c r="BA26" s="19">
        <v>0</v>
      </c>
      <c r="BB26" s="19">
        <v>0</v>
      </c>
      <c r="BC26" s="19">
        <v>0</v>
      </c>
      <c r="BD26" s="19">
        <v>0</v>
      </c>
      <c r="BE26" s="128">
        <v>0</v>
      </c>
      <c r="BG26" s="149">
        <f t="shared" si="13"/>
        <v>50</v>
      </c>
      <c r="BH26" s="19">
        <f t="shared" si="13"/>
        <v>0</v>
      </c>
      <c r="BI26" s="150" t="s">
        <v>145</v>
      </c>
    </row>
    <row r="27" spans="1:60" ht="24.75" customHeight="1">
      <c r="A27" s="15">
        <v>32</v>
      </c>
      <c r="B27" s="15">
        <v>3147</v>
      </c>
      <c r="C27" s="16">
        <v>1</v>
      </c>
      <c r="D27" s="17" t="s">
        <v>26</v>
      </c>
      <c r="E27" s="53">
        <f t="shared" si="14"/>
        <v>13658.7</v>
      </c>
      <c r="F27" s="18">
        <v>8586</v>
      </c>
      <c r="G27" s="19">
        <v>4855.6</v>
      </c>
      <c r="H27" s="19">
        <v>67.1</v>
      </c>
      <c r="I27" s="19">
        <v>150</v>
      </c>
      <c r="J27" s="19">
        <f t="shared" si="15"/>
        <v>13441.6</v>
      </c>
      <c r="K27" s="19">
        <f t="shared" si="16"/>
        <v>217.1</v>
      </c>
      <c r="L27" s="19">
        <v>4643.9</v>
      </c>
      <c r="M27" s="19">
        <v>134.4</v>
      </c>
      <c r="N27" s="20">
        <v>192.9</v>
      </c>
      <c r="O27" s="57">
        <f t="shared" si="17"/>
        <v>18629.9</v>
      </c>
      <c r="P27" s="67">
        <v>64.58</v>
      </c>
      <c r="R27" s="137">
        <f t="shared" si="0"/>
        <v>17.345</v>
      </c>
      <c r="T27" s="18">
        <v>-710</v>
      </c>
      <c r="U27" s="19">
        <v>940</v>
      </c>
      <c r="V27" s="19">
        <f t="shared" si="19"/>
        <v>-118.2</v>
      </c>
      <c r="W27" s="19"/>
      <c r="X27" s="19">
        <f aca="true" t="shared" si="21" ref="X27:X90">IF(AB27&lt;0,AB27,ROUND(AB27*$V$111,1))</f>
        <v>118.2</v>
      </c>
      <c r="Y27" s="19"/>
      <c r="Z27" s="106">
        <v>-183</v>
      </c>
      <c r="AA27" s="97">
        <v>-60</v>
      </c>
      <c r="AB27" s="97">
        <v>183</v>
      </c>
      <c r="AC27" s="112">
        <v>60</v>
      </c>
      <c r="AD27" s="19">
        <f t="shared" si="4"/>
        <v>78.2</v>
      </c>
      <c r="AE27" s="19">
        <f t="shared" si="5"/>
        <v>1.1</v>
      </c>
      <c r="AF27" s="19"/>
      <c r="AG27" s="19"/>
      <c r="AH27" s="20">
        <f t="shared" si="20"/>
        <v>0.537</v>
      </c>
      <c r="AL27" s="53">
        <f t="shared" si="18"/>
        <v>13888.7</v>
      </c>
      <c r="AM27" s="18">
        <f t="shared" si="6"/>
        <v>7757.8</v>
      </c>
      <c r="AN27" s="19">
        <f t="shared" si="6"/>
        <v>5795.6</v>
      </c>
      <c r="AO27" s="19">
        <f t="shared" si="3"/>
        <v>185.3</v>
      </c>
      <c r="AP27" s="19">
        <f t="shared" si="3"/>
        <v>150</v>
      </c>
      <c r="AQ27" s="19">
        <f t="shared" si="7"/>
        <v>13553.400000000001</v>
      </c>
      <c r="AR27" s="19">
        <f t="shared" si="8"/>
        <v>335.3</v>
      </c>
      <c r="AS27" s="19">
        <f t="shared" si="9"/>
        <v>4722.099999999999</v>
      </c>
      <c r="AT27" s="19">
        <f t="shared" si="9"/>
        <v>135.5</v>
      </c>
      <c r="AU27" s="20">
        <f t="shared" si="10"/>
        <v>192.9</v>
      </c>
      <c r="AV27" s="57">
        <f t="shared" si="11"/>
        <v>18939.2</v>
      </c>
      <c r="AW27" s="67">
        <f t="shared" si="12"/>
        <v>65.117</v>
      </c>
      <c r="AX27" s="67">
        <v>65.12</v>
      </c>
      <c r="AZ27" s="18">
        <v>0</v>
      </c>
      <c r="BA27" s="19">
        <v>0</v>
      </c>
      <c r="BB27" s="19">
        <v>0</v>
      </c>
      <c r="BC27" s="19">
        <v>0</v>
      </c>
      <c r="BD27" s="19">
        <v>0</v>
      </c>
      <c r="BE27" s="128">
        <v>0</v>
      </c>
      <c r="BG27" s="19">
        <f t="shared" si="13"/>
        <v>64.8</v>
      </c>
      <c r="BH27" s="19">
        <f t="shared" si="13"/>
        <v>60</v>
      </c>
    </row>
    <row r="28" spans="1:60" ht="24.75" customHeight="1">
      <c r="A28" s="15">
        <v>35</v>
      </c>
      <c r="B28" s="15">
        <v>3142</v>
      </c>
      <c r="C28" s="16">
        <v>1</v>
      </c>
      <c r="D28" s="17" t="s">
        <v>27</v>
      </c>
      <c r="E28" s="53">
        <f t="shared" si="14"/>
        <v>4124</v>
      </c>
      <c r="F28" s="18">
        <v>0</v>
      </c>
      <c r="G28" s="19">
        <v>4014</v>
      </c>
      <c r="H28" s="19">
        <v>0</v>
      </c>
      <c r="I28" s="19">
        <v>110</v>
      </c>
      <c r="J28" s="19">
        <f t="shared" si="15"/>
        <v>4014</v>
      </c>
      <c r="K28" s="19">
        <f t="shared" si="16"/>
        <v>110</v>
      </c>
      <c r="L28" s="19">
        <v>1402.3</v>
      </c>
      <c r="M28" s="19">
        <v>40.2</v>
      </c>
      <c r="N28" s="20">
        <v>74</v>
      </c>
      <c r="O28" s="57">
        <f t="shared" si="17"/>
        <v>5640.5</v>
      </c>
      <c r="P28" s="67">
        <v>23.7</v>
      </c>
      <c r="R28" s="137">
        <f t="shared" si="0"/>
        <v>14.114</v>
      </c>
      <c r="T28" s="18"/>
      <c r="U28" s="19"/>
      <c r="V28" s="19">
        <f t="shared" si="19"/>
        <v>0</v>
      </c>
      <c r="W28" s="19"/>
      <c r="X28" s="19">
        <f t="shared" si="21"/>
        <v>0</v>
      </c>
      <c r="Y28" s="19"/>
      <c r="Z28" s="106"/>
      <c r="AA28" s="97"/>
      <c r="AB28" s="97"/>
      <c r="AC28" s="112"/>
      <c r="AD28" s="19">
        <f t="shared" si="4"/>
        <v>0</v>
      </c>
      <c r="AE28" s="19">
        <f t="shared" si="5"/>
        <v>0</v>
      </c>
      <c r="AF28" s="19"/>
      <c r="AG28" s="19"/>
      <c r="AH28" s="20">
        <f t="shared" si="20"/>
        <v>0</v>
      </c>
      <c r="AL28" s="53">
        <f t="shared" si="18"/>
        <v>4124</v>
      </c>
      <c r="AM28" s="18">
        <f t="shared" si="6"/>
        <v>0</v>
      </c>
      <c r="AN28" s="19">
        <f t="shared" si="6"/>
        <v>4014</v>
      </c>
      <c r="AO28" s="19">
        <f t="shared" si="3"/>
        <v>0</v>
      </c>
      <c r="AP28" s="19">
        <f t="shared" si="3"/>
        <v>110</v>
      </c>
      <c r="AQ28" s="19">
        <f t="shared" si="7"/>
        <v>4014</v>
      </c>
      <c r="AR28" s="19">
        <f t="shared" si="8"/>
        <v>110</v>
      </c>
      <c r="AS28" s="19">
        <f t="shared" si="9"/>
        <v>1402.3</v>
      </c>
      <c r="AT28" s="19">
        <f t="shared" si="9"/>
        <v>40.2</v>
      </c>
      <c r="AU28" s="20">
        <f t="shared" si="10"/>
        <v>74</v>
      </c>
      <c r="AV28" s="57">
        <f t="shared" si="11"/>
        <v>5640.5</v>
      </c>
      <c r="AW28" s="67">
        <f t="shared" si="12"/>
        <v>23.7</v>
      </c>
      <c r="AX28" s="67">
        <v>23.7</v>
      </c>
      <c r="AZ28" s="18">
        <v>0</v>
      </c>
      <c r="BA28" s="19">
        <v>0</v>
      </c>
      <c r="BB28" s="19">
        <v>0</v>
      </c>
      <c r="BC28" s="19">
        <v>0</v>
      </c>
      <c r="BD28" s="19">
        <v>0</v>
      </c>
      <c r="BE28" s="128">
        <v>0</v>
      </c>
      <c r="BG28" s="19">
        <f t="shared" si="13"/>
        <v>0</v>
      </c>
      <c r="BH28" s="19">
        <f t="shared" si="13"/>
        <v>0</v>
      </c>
    </row>
    <row r="29" spans="1:60" ht="24.75" customHeight="1">
      <c r="A29" s="15">
        <v>90</v>
      </c>
      <c r="B29" s="15">
        <v>3121</v>
      </c>
      <c r="C29" s="16">
        <v>2</v>
      </c>
      <c r="D29" s="17" t="s">
        <v>28</v>
      </c>
      <c r="E29" s="53">
        <f t="shared" si="14"/>
        <v>11475.9</v>
      </c>
      <c r="F29" s="18">
        <v>10204</v>
      </c>
      <c r="G29" s="19">
        <v>1196.6</v>
      </c>
      <c r="H29" s="19">
        <v>60.3</v>
      </c>
      <c r="I29" s="19">
        <v>15</v>
      </c>
      <c r="J29" s="19">
        <f t="shared" si="15"/>
        <v>11400.6</v>
      </c>
      <c r="K29" s="19">
        <f t="shared" si="16"/>
        <v>75.3</v>
      </c>
      <c r="L29" s="19">
        <v>3901.9</v>
      </c>
      <c r="M29" s="19">
        <v>113.9</v>
      </c>
      <c r="N29" s="20">
        <v>199</v>
      </c>
      <c r="O29" s="57">
        <f t="shared" si="17"/>
        <v>15690.699999999999</v>
      </c>
      <c r="P29" s="67">
        <v>39.39</v>
      </c>
      <c r="R29" s="137">
        <f t="shared" si="0"/>
        <v>24.119</v>
      </c>
      <c r="T29" s="18"/>
      <c r="U29" s="19"/>
      <c r="V29" s="19">
        <f t="shared" si="19"/>
        <v>-19.2</v>
      </c>
      <c r="W29" s="19"/>
      <c r="X29" s="19">
        <f t="shared" si="21"/>
        <v>19.2</v>
      </c>
      <c r="Y29" s="19"/>
      <c r="Z29" s="106">
        <v>-29.7</v>
      </c>
      <c r="AA29" s="97"/>
      <c r="AB29" s="97">
        <v>29.7</v>
      </c>
      <c r="AC29" s="112"/>
      <c r="AD29" s="19">
        <f t="shared" si="4"/>
        <v>0</v>
      </c>
      <c r="AE29" s="19">
        <f t="shared" si="5"/>
        <v>-0.2</v>
      </c>
      <c r="AF29" s="19"/>
      <c r="AG29" s="19"/>
      <c r="AH29" s="20">
        <f t="shared" si="20"/>
        <v>-0.066</v>
      </c>
      <c r="AL29" s="53">
        <f t="shared" si="18"/>
        <v>11475.9</v>
      </c>
      <c r="AM29" s="18">
        <f t="shared" si="6"/>
        <v>10184.8</v>
      </c>
      <c r="AN29" s="19">
        <f t="shared" si="6"/>
        <v>1196.6</v>
      </c>
      <c r="AO29" s="19">
        <f t="shared" si="3"/>
        <v>79.5</v>
      </c>
      <c r="AP29" s="19">
        <f t="shared" si="3"/>
        <v>15</v>
      </c>
      <c r="AQ29" s="19">
        <f t="shared" si="7"/>
        <v>11381.4</v>
      </c>
      <c r="AR29" s="19">
        <f t="shared" si="8"/>
        <v>94.5</v>
      </c>
      <c r="AS29" s="19">
        <f t="shared" si="9"/>
        <v>3901.9</v>
      </c>
      <c r="AT29" s="19">
        <f t="shared" si="9"/>
        <v>113.7</v>
      </c>
      <c r="AU29" s="20">
        <f t="shared" si="10"/>
        <v>199</v>
      </c>
      <c r="AV29" s="57">
        <f t="shared" si="11"/>
        <v>15690.5</v>
      </c>
      <c r="AW29" s="67">
        <f t="shared" si="12"/>
        <v>39.324</v>
      </c>
      <c r="AX29" s="67">
        <v>39.32</v>
      </c>
      <c r="AZ29" s="18">
        <v>0</v>
      </c>
      <c r="BA29" s="19">
        <v>0</v>
      </c>
      <c r="BB29" s="19">
        <v>0</v>
      </c>
      <c r="BC29" s="19">
        <v>0</v>
      </c>
      <c r="BD29" s="19">
        <v>0</v>
      </c>
      <c r="BE29" s="128">
        <v>0</v>
      </c>
      <c r="BG29" s="19">
        <f t="shared" si="13"/>
        <v>10.5</v>
      </c>
      <c r="BH29" s="19">
        <f t="shared" si="13"/>
        <v>0</v>
      </c>
    </row>
    <row r="30" spans="1:60" ht="24.75" customHeight="1">
      <c r="A30" s="15">
        <v>91</v>
      </c>
      <c r="B30" s="15">
        <v>3121</v>
      </c>
      <c r="C30" s="16">
        <v>2</v>
      </c>
      <c r="D30" s="17" t="s">
        <v>29</v>
      </c>
      <c r="E30" s="53">
        <f t="shared" si="14"/>
        <v>11537.5</v>
      </c>
      <c r="F30" s="18">
        <v>10107.6</v>
      </c>
      <c r="G30" s="19">
        <v>1402.4</v>
      </c>
      <c r="H30" s="19">
        <v>27.5</v>
      </c>
      <c r="I30" s="19">
        <v>0</v>
      </c>
      <c r="J30" s="19">
        <f t="shared" si="15"/>
        <v>11510</v>
      </c>
      <c r="K30" s="19">
        <f t="shared" si="16"/>
        <v>27.5</v>
      </c>
      <c r="L30" s="19">
        <v>3922.8</v>
      </c>
      <c r="M30" s="19">
        <v>115.1</v>
      </c>
      <c r="N30" s="20">
        <v>203.5</v>
      </c>
      <c r="O30" s="57">
        <f t="shared" si="17"/>
        <v>15778.9</v>
      </c>
      <c r="P30" s="67">
        <v>38.67</v>
      </c>
      <c r="R30" s="137">
        <f t="shared" si="0"/>
        <v>24.804</v>
      </c>
      <c r="T30" s="18"/>
      <c r="U30" s="19"/>
      <c r="V30" s="19">
        <f t="shared" si="19"/>
        <v>-8.7</v>
      </c>
      <c r="W30" s="19"/>
      <c r="X30" s="19">
        <f t="shared" si="21"/>
        <v>8.7</v>
      </c>
      <c r="Y30" s="19"/>
      <c r="Z30" s="106">
        <v>-13.5</v>
      </c>
      <c r="AA30" s="97"/>
      <c r="AB30" s="97">
        <v>13.5</v>
      </c>
      <c r="AC30" s="112"/>
      <c r="AD30" s="19">
        <f t="shared" si="4"/>
        <v>0</v>
      </c>
      <c r="AE30" s="19">
        <f t="shared" si="5"/>
        <v>-0.1</v>
      </c>
      <c r="AF30" s="19"/>
      <c r="AG30" s="19"/>
      <c r="AH30" s="20">
        <f t="shared" si="20"/>
        <v>-0.029</v>
      </c>
      <c r="AL30" s="53">
        <f t="shared" si="18"/>
        <v>11537.5</v>
      </c>
      <c r="AM30" s="18">
        <f t="shared" si="6"/>
        <v>10098.9</v>
      </c>
      <c r="AN30" s="19">
        <f t="shared" si="6"/>
        <v>1402.4</v>
      </c>
      <c r="AO30" s="19">
        <f t="shared" si="3"/>
        <v>36.2</v>
      </c>
      <c r="AP30" s="19">
        <f t="shared" si="3"/>
        <v>0</v>
      </c>
      <c r="AQ30" s="19">
        <f t="shared" si="7"/>
        <v>11501.3</v>
      </c>
      <c r="AR30" s="19">
        <f t="shared" si="8"/>
        <v>36.2</v>
      </c>
      <c r="AS30" s="19">
        <f t="shared" si="9"/>
        <v>3922.8</v>
      </c>
      <c r="AT30" s="19">
        <f t="shared" si="9"/>
        <v>115</v>
      </c>
      <c r="AU30" s="20">
        <f t="shared" si="10"/>
        <v>203.5</v>
      </c>
      <c r="AV30" s="57">
        <f t="shared" si="11"/>
        <v>15778.8</v>
      </c>
      <c r="AW30" s="67">
        <f t="shared" si="12"/>
        <v>38.641</v>
      </c>
      <c r="AX30" s="67">
        <v>38.64</v>
      </c>
      <c r="AZ30" s="18">
        <v>0</v>
      </c>
      <c r="BA30" s="19">
        <v>0</v>
      </c>
      <c r="BB30" s="19">
        <v>0</v>
      </c>
      <c r="BC30" s="19">
        <v>0</v>
      </c>
      <c r="BD30" s="19">
        <v>0</v>
      </c>
      <c r="BE30" s="128">
        <v>0</v>
      </c>
      <c r="BG30" s="19">
        <f t="shared" si="13"/>
        <v>4.800000000000001</v>
      </c>
      <c r="BH30" s="19">
        <f t="shared" si="13"/>
        <v>0</v>
      </c>
    </row>
    <row r="31" spans="1:60" ht="24.75" customHeight="1">
      <c r="A31" s="15">
        <v>92</v>
      </c>
      <c r="B31" s="15">
        <v>3121</v>
      </c>
      <c r="C31" s="16">
        <v>2</v>
      </c>
      <c r="D31" s="17" t="s">
        <v>30</v>
      </c>
      <c r="E31" s="53">
        <f t="shared" si="14"/>
        <v>16089.6</v>
      </c>
      <c r="F31" s="18">
        <v>12602.9</v>
      </c>
      <c r="G31" s="19">
        <v>3385.6</v>
      </c>
      <c r="H31" s="19">
        <v>99.1</v>
      </c>
      <c r="I31" s="19">
        <v>2</v>
      </c>
      <c r="J31" s="19">
        <f t="shared" si="15"/>
        <v>15988.5</v>
      </c>
      <c r="K31" s="19">
        <f t="shared" si="16"/>
        <v>101.1</v>
      </c>
      <c r="L31" s="19">
        <v>5470.7</v>
      </c>
      <c r="M31" s="19">
        <v>159.7</v>
      </c>
      <c r="N31" s="20">
        <v>270.5</v>
      </c>
      <c r="O31" s="57">
        <f t="shared" si="17"/>
        <v>21990.5</v>
      </c>
      <c r="P31" s="67">
        <v>58.09</v>
      </c>
      <c r="R31" s="137">
        <f t="shared" si="0"/>
        <v>22.936</v>
      </c>
      <c r="T31" s="18"/>
      <c r="U31" s="19"/>
      <c r="V31" s="19">
        <f t="shared" si="19"/>
        <v>-31.6</v>
      </c>
      <c r="W31" s="19"/>
      <c r="X31" s="19">
        <f t="shared" si="21"/>
        <v>31.6</v>
      </c>
      <c r="Y31" s="19"/>
      <c r="Z31" s="106">
        <v>-48.9</v>
      </c>
      <c r="AA31" s="97"/>
      <c r="AB31" s="97">
        <v>48.9</v>
      </c>
      <c r="AC31" s="112"/>
      <c r="AD31" s="19">
        <f t="shared" si="4"/>
        <v>0</v>
      </c>
      <c r="AE31" s="19">
        <f t="shared" si="5"/>
        <v>-0.3</v>
      </c>
      <c r="AF31" s="19"/>
      <c r="AG31" s="19"/>
      <c r="AH31" s="20">
        <f t="shared" si="20"/>
        <v>-0.115</v>
      </c>
      <c r="AL31" s="53">
        <f t="shared" si="18"/>
        <v>16089.6</v>
      </c>
      <c r="AM31" s="18">
        <f t="shared" si="6"/>
        <v>12571.3</v>
      </c>
      <c r="AN31" s="19">
        <f t="shared" si="6"/>
        <v>3385.6</v>
      </c>
      <c r="AO31" s="19">
        <f t="shared" si="3"/>
        <v>130.7</v>
      </c>
      <c r="AP31" s="19">
        <f t="shared" si="3"/>
        <v>2</v>
      </c>
      <c r="AQ31" s="19">
        <f t="shared" si="7"/>
        <v>15956.9</v>
      </c>
      <c r="AR31" s="19">
        <f t="shared" si="8"/>
        <v>132.7</v>
      </c>
      <c r="AS31" s="19">
        <f t="shared" si="9"/>
        <v>5470.7</v>
      </c>
      <c r="AT31" s="19">
        <f t="shared" si="9"/>
        <v>159.39999999999998</v>
      </c>
      <c r="AU31" s="20">
        <f t="shared" si="10"/>
        <v>270.5</v>
      </c>
      <c r="AV31" s="57">
        <f t="shared" si="11"/>
        <v>21990.2</v>
      </c>
      <c r="AW31" s="67">
        <f t="shared" si="12"/>
        <v>57.975</v>
      </c>
      <c r="AX31" s="67">
        <v>57.98</v>
      </c>
      <c r="AZ31" s="18">
        <v>0</v>
      </c>
      <c r="BA31" s="19">
        <v>0</v>
      </c>
      <c r="BB31" s="19">
        <v>0</v>
      </c>
      <c r="BC31" s="19">
        <v>0</v>
      </c>
      <c r="BD31" s="19">
        <v>0</v>
      </c>
      <c r="BE31" s="128">
        <v>0</v>
      </c>
      <c r="BG31" s="19">
        <f t="shared" si="13"/>
        <v>17.299999999999997</v>
      </c>
      <c r="BH31" s="19">
        <f t="shared" si="13"/>
        <v>0</v>
      </c>
    </row>
    <row r="32" spans="1:60" ht="24.75" customHeight="1">
      <c r="A32" s="15">
        <v>93</v>
      </c>
      <c r="B32" s="15">
        <v>3122</v>
      </c>
      <c r="C32" s="16">
        <v>2</v>
      </c>
      <c r="D32" s="21" t="s">
        <v>31</v>
      </c>
      <c r="E32" s="53">
        <f t="shared" si="14"/>
        <v>8460.1</v>
      </c>
      <c r="F32" s="18">
        <v>7395.4</v>
      </c>
      <c r="G32" s="19">
        <v>1024</v>
      </c>
      <c r="H32" s="19">
        <v>10.7</v>
      </c>
      <c r="I32" s="19">
        <v>30</v>
      </c>
      <c r="J32" s="19">
        <f t="shared" si="15"/>
        <v>8419.4</v>
      </c>
      <c r="K32" s="19">
        <f t="shared" si="16"/>
        <v>40.7</v>
      </c>
      <c r="L32" s="19">
        <v>2876.5</v>
      </c>
      <c r="M32" s="19">
        <v>84.1</v>
      </c>
      <c r="N32" s="20">
        <v>141</v>
      </c>
      <c r="O32" s="57">
        <f t="shared" si="17"/>
        <v>11561.7</v>
      </c>
      <c r="P32" s="67">
        <v>27.22</v>
      </c>
      <c r="R32" s="137">
        <f t="shared" si="0"/>
        <v>25.776</v>
      </c>
      <c r="T32" s="18">
        <v>40</v>
      </c>
      <c r="U32" s="19"/>
      <c r="V32" s="19">
        <f t="shared" si="19"/>
        <v>-3.4</v>
      </c>
      <c r="W32" s="19"/>
      <c r="X32" s="19">
        <f t="shared" si="21"/>
        <v>3.4</v>
      </c>
      <c r="Y32" s="19"/>
      <c r="Z32" s="106">
        <v>-5.3</v>
      </c>
      <c r="AA32" s="97"/>
      <c r="AB32" s="97">
        <v>5.3</v>
      </c>
      <c r="AC32" s="112"/>
      <c r="AD32" s="19">
        <f t="shared" si="4"/>
        <v>13.6</v>
      </c>
      <c r="AE32" s="19">
        <f t="shared" si="5"/>
        <v>0.4</v>
      </c>
      <c r="AF32" s="19"/>
      <c r="AG32" s="19"/>
      <c r="AH32" s="20">
        <f t="shared" si="20"/>
        <v>0.118</v>
      </c>
      <c r="AL32" s="53">
        <f t="shared" si="18"/>
        <v>8500.1</v>
      </c>
      <c r="AM32" s="18">
        <f t="shared" si="6"/>
        <v>7432</v>
      </c>
      <c r="AN32" s="19">
        <f t="shared" si="6"/>
        <v>1024</v>
      </c>
      <c r="AO32" s="19">
        <f t="shared" si="3"/>
        <v>14.1</v>
      </c>
      <c r="AP32" s="19">
        <f t="shared" si="3"/>
        <v>30</v>
      </c>
      <c r="AQ32" s="19">
        <f t="shared" si="7"/>
        <v>8456</v>
      </c>
      <c r="AR32" s="19">
        <f t="shared" si="8"/>
        <v>44.1</v>
      </c>
      <c r="AS32" s="19">
        <f t="shared" si="9"/>
        <v>2890.1</v>
      </c>
      <c r="AT32" s="19">
        <f t="shared" si="9"/>
        <v>84.5</v>
      </c>
      <c r="AU32" s="20">
        <f t="shared" si="10"/>
        <v>141</v>
      </c>
      <c r="AV32" s="57">
        <f t="shared" si="11"/>
        <v>11615.7</v>
      </c>
      <c r="AW32" s="67">
        <f t="shared" si="12"/>
        <v>27.337999999999997</v>
      </c>
      <c r="AX32" s="67">
        <v>27.34</v>
      </c>
      <c r="AZ32" s="18">
        <v>0</v>
      </c>
      <c r="BA32" s="19">
        <v>0</v>
      </c>
      <c r="BB32" s="19">
        <v>0</v>
      </c>
      <c r="BC32" s="19">
        <v>0</v>
      </c>
      <c r="BD32" s="19">
        <v>0</v>
      </c>
      <c r="BE32" s="128">
        <v>0</v>
      </c>
      <c r="BG32" s="19">
        <f t="shared" si="13"/>
        <v>1.9</v>
      </c>
      <c r="BH32" s="19">
        <f t="shared" si="13"/>
        <v>0</v>
      </c>
    </row>
    <row r="33" spans="1:60" ht="24.75" customHeight="1">
      <c r="A33" s="15">
        <v>98</v>
      </c>
      <c r="B33" s="15">
        <v>3123</v>
      </c>
      <c r="C33" s="16">
        <v>2</v>
      </c>
      <c r="D33" s="22" t="s">
        <v>32</v>
      </c>
      <c r="E33" s="53">
        <f t="shared" si="14"/>
        <v>11221.099999999999</v>
      </c>
      <c r="F33" s="18">
        <v>8705.4</v>
      </c>
      <c r="G33" s="19">
        <v>2461.7</v>
      </c>
      <c r="H33" s="19">
        <v>0</v>
      </c>
      <c r="I33" s="19">
        <v>54</v>
      </c>
      <c r="J33" s="19">
        <f t="shared" si="15"/>
        <v>11167.099999999999</v>
      </c>
      <c r="K33" s="19">
        <f t="shared" si="16"/>
        <v>54</v>
      </c>
      <c r="L33" s="19">
        <v>3815.4</v>
      </c>
      <c r="M33" s="19">
        <v>111.7</v>
      </c>
      <c r="N33" s="20">
        <v>171.7</v>
      </c>
      <c r="O33" s="57">
        <f t="shared" si="17"/>
        <v>15319.9</v>
      </c>
      <c r="P33" s="67">
        <v>42.24</v>
      </c>
      <c r="R33" s="137">
        <f t="shared" si="0"/>
        <v>22.031</v>
      </c>
      <c r="T33" s="18">
        <v>-200</v>
      </c>
      <c r="U33" s="19">
        <v>200</v>
      </c>
      <c r="V33" s="19">
        <f t="shared" si="19"/>
        <v>0</v>
      </c>
      <c r="W33" s="19"/>
      <c r="X33" s="19">
        <f t="shared" si="21"/>
        <v>0</v>
      </c>
      <c r="Y33" s="19"/>
      <c r="Z33" s="106">
        <v>0</v>
      </c>
      <c r="AA33" s="97"/>
      <c r="AB33" s="97">
        <v>0</v>
      </c>
      <c r="AC33" s="112"/>
      <c r="AD33" s="19">
        <f t="shared" si="4"/>
        <v>0</v>
      </c>
      <c r="AE33" s="19">
        <f t="shared" si="5"/>
        <v>0</v>
      </c>
      <c r="AF33" s="19"/>
      <c r="AG33" s="19"/>
      <c r="AH33" s="20">
        <f t="shared" si="20"/>
        <v>0</v>
      </c>
      <c r="AL33" s="53">
        <f t="shared" si="18"/>
        <v>11221.099999999999</v>
      </c>
      <c r="AM33" s="18">
        <f t="shared" si="6"/>
        <v>8505.4</v>
      </c>
      <c r="AN33" s="19">
        <f t="shared" si="6"/>
        <v>2661.7</v>
      </c>
      <c r="AO33" s="19">
        <f t="shared" si="3"/>
        <v>0</v>
      </c>
      <c r="AP33" s="19">
        <f t="shared" si="3"/>
        <v>54</v>
      </c>
      <c r="AQ33" s="19">
        <f t="shared" si="7"/>
        <v>11167.099999999999</v>
      </c>
      <c r="AR33" s="19">
        <f t="shared" si="8"/>
        <v>54</v>
      </c>
      <c r="AS33" s="19">
        <f t="shared" si="9"/>
        <v>3815.4</v>
      </c>
      <c r="AT33" s="19">
        <f t="shared" si="9"/>
        <v>111.7</v>
      </c>
      <c r="AU33" s="20">
        <f t="shared" si="10"/>
        <v>171.7</v>
      </c>
      <c r="AV33" s="57">
        <f t="shared" si="11"/>
        <v>15319.9</v>
      </c>
      <c r="AW33" s="67">
        <f t="shared" si="12"/>
        <v>42.24</v>
      </c>
      <c r="AX33" s="67">
        <v>42.24</v>
      </c>
      <c r="AZ33" s="18">
        <v>0</v>
      </c>
      <c r="BA33" s="19">
        <v>0</v>
      </c>
      <c r="BB33" s="19">
        <v>0</v>
      </c>
      <c r="BC33" s="19">
        <v>0</v>
      </c>
      <c r="BD33" s="19">
        <v>0</v>
      </c>
      <c r="BE33" s="128">
        <v>0</v>
      </c>
      <c r="BG33" s="19">
        <f t="shared" si="13"/>
        <v>0</v>
      </c>
      <c r="BH33" s="19">
        <f t="shared" si="13"/>
        <v>0</v>
      </c>
    </row>
    <row r="34" spans="1:60" ht="24.75" customHeight="1">
      <c r="A34" s="15">
        <v>95</v>
      </c>
      <c r="B34" s="15">
        <v>3122</v>
      </c>
      <c r="C34" s="16">
        <v>2</v>
      </c>
      <c r="D34" s="21" t="s">
        <v>33</v>
      </c>
      <c r="E34" s="53">
        <f t="shared" si="14"/>
        <v>7861.9</v>
      </c>
      <c r="F34" s="18">
        <v>5720</v>
      </c>
      <c r="G34" s="19">
        <v>1979.5</v>
      </c>
      <c r="H34" s="19">
        <v>90.4</v>
      </c>
      <c r="I34" s="19">
        <v>72</v>
      </c>
      <c r="J34" s="19">
        <f t="shared" si="15"/>
        <v>7699.5</v>
      </c>
      <c r="K34" s="19">
        <f t="shared" si="16"/>
        <v>162.4</v>
      </c>
      <c r="L34" s="19">
        <v>2673.3</v>
      </c>
      <c r="M34" s="19">
        <v>76.9</v>
      </c>
      <c r="N34" s="20">
        <v>101.6</v>
      </c>
      <c r="O34" s="57">
        <f t="shared" si="17"/>
        <v>10713.7</v>
      </c>
      <c r="P34" s="67">
        <v>31.91</v>
      </c>
      <c r="R34" s="137">
        <f t="shared" si="0"/>
        <v>20.107</v>
      </c>
      <c r="T34" s="18"/>
      <c r="U34" s="19"/>
      <c r="V34" s="19">
        <f t="shared" si="19"/>
        <v>-28.8</v>
      </c>
      <c r="W34" s="19"/>
      <c r="X34" s="19">
        <f t="shared" si="21"/>
        <v>28.8</v>
      </c>
      <c r="Y34" s="19"/>
      <c r="Z34" s="106">
        <v>-44.6</v>
      </c>
      <c r="AA34" s="97"/>
      <c r="AB34" s="97">
        <v>44.6</v>
      </c>
      <c r="AC34" s="112"/>
      <c r="AD34" s="19">
        <f t="shared" si="4"/>
        <v>0</v>
      </c>
      <c r="AE34" s="19">
        <f t="shared" si="5"/>
        <v>-0.3</v>
      </c>
      <c r="AF34" s="19"/>
      <c r="AG34" s="19"/>
      <c r="AH34" s="20">
        <f t="shared" si="20"/>
        <v>-0.119</v>
      </c>
      <c r="AL34" s="53">
        <f t="shared" si="18"/>
        <v>7861.9</v>
      </c>
      <c r="AM34" s="18">
        <f t="shared" si="6"/>
        <v>5691.2</v>
      </c>
      <c r="AN34" s="19">
        <f t="shared" si="6"/>
        <v>1979.5</v>
      </c>
      <c r="AO34" s="19">
        <f t="shared" si="3"/>
        <v>119.2</v>
      </c>
      <c r="AP34" s="19">
        <f t="shared" si="3"/>
        <v>72</v>
      </c>
      <c r="AQ34" s="19">
        <f t="shared" si="7"/>
        <v>7670.7</v>
      </c>
      <c r="AR34" s="19">
        <f t="shared" si="8"/>
        <v>191.2</v>
      </c>
      <c r="AS34" s="19">
        <f t="shared" si="9"/>
        <v>2673.3</v>
      </c>
      <c r="AT34" s="19">
        <f t="shared" si="9"/>
        <v>76.60000000000001</v>
      </c>
      <c r="AU34" s="20">
        <f t="shared" si="10"/>
        <v>101.6</v>
      </c>
      <c r="AV34" s="57">
        <f t="shared" si="11"/>
        <v>10713.400000000001</v>
      </c>
      <c r="AW34" s="67">
        <f t="shared" si="12"/>
        <v>31.791</v>
      </c>
      <c r="AX34" s="67">
        <v>31.79</v>
      </c>
      <c r="AZ34" s="18">
        <v>0</v>
      </c>
      <c r="BA34" s="19">
        <v>0</v>
      </c>
      <c r="BB34" s="19">
        <v>0</v>
      </c>
      <c r="BC34" s="19">
        <v>0</v>
      </c>
      <c r="BD34" s="19">
        <v>0</v>
      </c>
      <c r="BE34" s="128">
        <v>0</v>
      </c>
      <c r="BG34" s="19">
        <f t="shared" si="13"/>
        <v>15.8</v>
      </c>
      <c r="BH34" s="19">
        <f t="shared" si="13"/>
        <v>0</v>
      </c>
    </row>
    <row r="35" spans="1:60" ht="24.75" customHeight="1">
      <c r="A35" s="15">
        <v>97</v>
      </c>
      <c r="B35" s="15">
        <v>3123</v>
      </c>
      <c r="C35" s="16">
        <v>2</v>
      </c>
      <c r="D35" s="21" t="s">
        <v>34</v>
      </c>
      <c r="E35" s="53">
        <f t="shared" si="14"/>
        <v>8576.699999999999</v>
      </c>
      <c r="F35" s="18">
        <v>6281.5</v>
      </c>
      <c r="G35" s="19">
        <v>2164.8</v>
      </c>
      <c r="H35" s="19">
        <v>96.4</v>
      </c>
      <c r="I35" s="19">
        <v>34</v>
      </c>
      <c r="J35" s="19">
        <f t="shared" si="15"/>
        <v>8446.3</v>
      </c>
      <c r="K35" s="19">
        <f t="shared" si="16"/>
        <v>130.4</v>
      </c>
      <c r="L35" s="19">
        <v>2916.6</v>
      </c>
      <c r="M35" s="19">
        <v>84.6</v>
      </c>
      <c r="N35" s="20">
        <v>127.7</v>
      </c>
      <c r="O35" s="57">
        <f t="shared" si="17"/>
        <v>11705.6</v>
      </c>
      <c r="P35" s="67">
        <v>38.36</v>
      </c>
      <c r="R35" s="137">
        <f t="shared" si="0"/>
        <v>18.349</v>
      </c>
      <c r="T35" s="18"/>
      <c r="U35" s="19">
        <v>56</v>
      </c>
      <c r="V35" s="19">
        <f t="shared" si="19"/>
        <v>28.4</v>
      </c>
      <c r="W35" s="19"/>
      <c r="X35" s="19">
        <f t="shared" si="21"/>
        <v>-28.4</v>
      </c>
      <c r="Y35" s="19">
        <v>76</v>
      </c>
      <c r="Z35" s="106">
        <v>28.4</v>
      </c>
      <c r="AA35" s="97"/>
      <c r="AB35" s="97">
        <v>-28.4</v>
      </c>
      <c r="AC35" s="112">
        <v>76</v>
      </c>
      <c r="AD35" s="19">
        <f t="shared" si="4"/>
        <v>44.9</v>
      </c>
      <c r="AE35" s="19">
        <f t="shared" si="5"/>
        <v>0.8</v>
      </c>
      <c r="AF35" s="19"/>
      <c r="AG35" s="19"/>
      <c r="AH35" s="20">
        <f t="shared" si="20"/>
        <v>0.383</v>
      </c>
      <c r="AL35" s="53">
        <f t="shared" si="18"/>
        <v>8708.7</v>
      </c>
      <c r="AM35" s="18">
        <f t="shared" si="6"/>
        <v>6309.9</v>
      </c>
      <c r="AN35" s="19">
        <f t="shared" si="6"/>
        <v>2220.8</v>
      </c>
      <c r="AO35" s="19">
        <f aca="true" t="shared" si="22" ref="AO35:AP66">ROUND(H35+X35,1)</f>
        <v>68</v>
      </c>
      <c r="AP35" s="82">
        <f t="shared" si="22"/>
        <v>110</v>
      </c>
      <c r="AQ35" s="19">
        <f t="shared" si="7"/>
        <v>8530.7</v>
      </c>
      <c r="AR35" s="19">
        <f t="shared" si="8"/>
        <v>178</v>
      </c>
      <c r="AS35" s="19">
        <f t="shared" si="9"/>
        <v>2961.5</v>
      </c>
      <c r="AT35" s="19">
        <f t="shared" si="9"/>
        <v>85.39999999999999</v>
      </c>
      <c r="AU35" s="20">
        <f t="shared" si="10"/>
        <v>127.7</v>
      </c>
      <c r="AV35" s="57">
        <f t="shared" si="11"/>
        <v>11883.300000000001</v>
      </c>
      <c r="AW35" s="67">
        <f t="shared" si="12"/>
        <v>38.743</v>
      </c>
      <c r="AX35" s="67">
        <v>38.74</v>
      </c>
      <c r="AZ35" s="18">
        <v>0</v>
      </c>
      <c r="BA35" s="19">
        <v>0</v>
      </c>
      <c r="BB35" s="19">
        <v>0</v>
      </c>
      <c r="BC35" s="19">
        <v>0</v>
      </c>
      <c r="BD35" s="19">
        <v>0</v>
      </c>
      <c r="BE35" s="128">
        <v>0</v>
      </c>
      <c r="BG35" s="19">
        <f t="shared" si="13"/>
        <v>0</v>
      </c>
      <c r="BH35" s="19">
        <f t="shared" si="13"/>
        <v>0</v>
      </c>
    </row>
    <row r="36" spans="1:60" ht="24.75" customHeight="1">
      <c r="A36" s="15">
        <v>99</v>
      </c>
      <c r="B36" s="15">
        <v>3123</v>
      </c>
      <c r="C36" s="16">
        <v>2</v>
      </c>
      <c r="D36" s="23" t="s">
        <v>35</v>
      </c>
      <c r="E36" s="53">
        <f t="shared" si="14"/>
        <v>13110.6</v>
      </c>
      <c r="F36" s="18">
        <v>10320</v>
      </c>
      <c r="G36" s="19">
        <v>2777.5</v>
      </c>
      <c r="H36" s="19">
        <v>13.1</v>
      </c>
      <c r="I36" s="19">
        <v>0</v>
      </c>
      <c r="J36" s="19">
        <f t="shared" si="15"/>
        <v>13097.5</v>
      </c>
      <c r="K36" s="19">
        <f t="shared" si="16"/>
        <v>13.1</v>
      </c>
      <c r="L36" s="19">
        <v>4457.9</v>
      </c>
      <c r="M36" s="19">
        <v>131.1</v>
      </c>
      <c r="N36" s="20">
        <v>194.4</v>
      </c>
      <c r="O36" s="57">
        <f t="shared" si="17"/>
        <v>17894</v>
      </c>
      <c r="P36" s="67">
        <v>48.43</v>
      </c>
      <c r="R36" s="137">
        <f t="shared" si="0"/>
        <v>22.537</v>
      </c>
      <c r="T36" s="18"/>
      <c r="U36" s="19"/>
      <c r="V36" s="19">
        <f t="shared" si="19"/>
        <v>-43.2</v>
      </c>
      <c r="W36" s="19"/>
      <c r="X36" s="19">
        <f t="shared" si="21"/>
        <v>43.2</v>
      </c>
      <c r="Y36" s="19"/>
      <c r="Z36" s="106">
        <v>-66.8</v>
      </c>
      <c r="AA36" s="97"/>
      <c r="AB36" s="97">
        <v>66.8</v>
      </c>
      <c r="AC36" s="112"/>
      <c r="AD36" s="19">
        <f t="shared" si="4"/>
        <v>0</v>
      </c>
      <c r="AE36" s="19">
        <f t="shared" si="5"/>
        <v>-0.4</v>
      </c>
      <c r="AF36" s="19"/>
      <c r="AG36" s="19"/>
      <c r="AH36" s="20">
        <f t="shared" si="20"/>
        <v>-0.16</v>
      </c>
      <c r="AL36" s="53">
        <f t="shared" si="18"/>
        <v>13110.599999999999</v>
      </c>
      <c r="AM36" s="18">
        <f t="shared" si="6"/>
        <v>10276.8</v>
      </c>
      <c r="AN36" s="19">
        <f t="shared" si="6"/>
        <v>2777.5</v>
      </c>
      <c r="AO36" s="19">
        <f t="shared" si="22"/>
        <v>56.3</v>
      </c>
      <c r="AP36" s="19">
        <f t="shared" si="22"/>
        <v>0</v>
      </c>
      <c r="AQ36" s="19">
        <f t="shared" si="7"/>
        <v>13054.3</v>
      </c>
      <c r="AR36" s="19">
        <f t="shared" si="8"/>
        <v>56.3</v>
      </c>
      <c r="AS36" s="19">
        <f t="shared" si="9"/>
        <v>4457.9</v>
      </c>
      <c r="AT36" s="19">
        <f t="shared" si="9"/>
        <v>130.7</v>
      </c>
      <c r="AU36" s="20">
        <f t="shared" si="10"/>
        <v>194.4</v>
      </c>
      <c r="AV36" s="57">
        <f t="shared" si="11"/>
        <v>17893.600000000002</v>
      </c>
      <c r="AW36" s="67">
        <f t="shared" si="12"/>
        <v>48.27</v>
      </c>
      <c r="AX36" s="67">
        <v>48.27</v>
      </c>
      <c r="AZ36" s="18">
        <v>0</v>
      </c>
      <c r="BA36" s="19">
        <v>0</v>
      </c>
      <c r="BB36" s="19">
        <v>0</v>
      </c>
      <c r="BC36" s="19">
        <v>0</v>
      </c>
      <c r="BD36" s="19">
        <v>0</v>
      </c>
      <c r="BE36" s="128">
        <v>0</v>
      </c>
      <c r="BG36" s="19">
        <f t="shared" si="13"/>
        <v>23.599999999999994</v>
      </c>
      <c r="BH36" s="19">
        <f t="shared" si="13"/>
        <v>0</v>
      </c>
    </row>
    <row r="37" spans="1:60" ht="24.75" customHeight="1">
      <c r="A37" s="15">
        <v>150</v>
      </c>
      <c r="B37" s="15">
        <v>3123</v>
      </c>
      <c r="C37" s="16">
        <v>2</v>
      </c>
      <c r="D37" s="21" t="s">
        <v>36</v>
      </c>
      <c r="E37" s="53">
        <f t="shared" si="14"/>
        <v>9698.6</v>
      </c>
      <c r="F37" s="18">
        <v>7649.5</v>
      </c>
      <c r="G37" s="19">
        <v>1795.5</v>
      </c>
      <c r="H37" s="19">
        <v>53.6</v>
      </c>
      <c r="I37" s="19">
        <v>200</v>
      </c>
      <c r="J37" s="19">
        <f t="shared" si="15"/>
        <v>9445</v>
      </c>
      <c r="K37" s="19">
        <f t="shared" si="16"/>
        <v>253.6</v>
      </c>
      <c r="L37" s="19">
        <v>3298</v>
      </c>
      <c r="M37" s="19">
        <v>94.2</v>
      </c>
      <c r="N37" s="20">
        <v>137.8</v>
      </c>
      <c r="O37" s="57">
        <f t="shared" si="17"/>
        <v>13228.6</v>
      </c>
      <c r="P37" s="67">
        <v>39.45</v>
      </c>
      <c r="R37" s="137">
        <f t="shared" si="0"/>
        <v>19.951</v>
      </c>
      <c r="T37" s="18"/>
      <c r="U37" s="19"/>
      <c r="V37" s="19">
        <f t="shared" si="19"/>
        <v>-17.1</v>
      </c>
      <c r="W37" s="19"/>
      <c r="X37" s="19">
        <f t="shared" si="21"/>
        <v>17.1</v>
      </c>
      <c r="Y37" s="19"/>
      <c r="Z37" s="106">
        <v>-26.4</v>
      </c>
      <c r="AA37" s="97"/>
      <c r="AB37" s="97">
        <v>26.4</v>
      </c>
      <c r="AC37" s="112"/>
      <c r="AD37" s="19">
        <f t="shared" si="4"/>
        <v>0</v>
      </c>
      <c r="AE37" s="19">
        <f t="shared" si="5"/>
        <v>-0.2</v>
      </c>
      <c r="AF37" s="19"/>
      <c r="AG37" s="19"/>
      <c r="AH37" s="20">
        <f t="shared" si="20"/>
        <v>-0.071</v>
      </c>
      <c r="AL37" s="53">
        <f t="shared" si="18"/>
        <v>9698.6</v>
      </c>
      <c r="AM37" s="18">
        <f t="shared" si="6"/>
        <v>7632.4</v>
      </c>
      <c r="AN37" s="19">
        <f t="shared" si="6"/>
        <v>1795.5</v>
      </c>
      <c r="AO37" s="19">
        <f t="shared" si="22"/>
        <v>70.7</v>
      </c>
      <c r="AP37" s="19">
        <f t="shared" si="22"/>
        <v>200</v>
      </c>
      <c r="AQ37" s="19">
        <f t="shared" si="7"/>
        <v>9427.9</v>
      </c>
      <c r="AR37" s="19">
        <f t="shared" si="8"/>
        <v>270.7</v>
      </c>
      <c r="AS37" s="19">
        <f t="shared" si="9"/>
        <v>3298</v>
      </c>
      <c r="AT37" s="19">
        <f t="shared" si="9"/>
        <v>94</v>
      </c>
      <c r="AU37" s="20">
        <f t="shared" si="10"/>
        <v>137.8</v>
      </c>
      <c r="AV37" s="57">
        <f t="shared" si="11"/>
        <v>13228.4</v>
      </c>
      <c r="AW37" s="67">
        <f t="shared" si="12"/>
        <v>39.379000000000005</v>
      </c>
      <c r="AX37" s="67">
        <v>39.38</v>
      </c>
      <c r="AZ37" s="18">
        <v>0</v>
      </c>
      <c r="BA37" s="19">
        <v>0</v>
      </c>
      <c r="BB37" s="19">
        <v>0</v>
      </c>
      <c r="BC37" s="19">
        <v>0</v>
      </c>
      <c r="BD37" s="19">
        <v>0</v>
      </c>
      <c r="BE37" s="128">
        <v>0</v>
      </c>
      <c r="BG37" s="19">
        <f t="shared" si="13"/>
        <v>9.299999999999997</v>
      </c>
      <c r="BH37" s="19">
        <f t="shared" si="13"/>
        <v>0</v>
      </c>
    </row>
    <row r="38" spans="1:60" ht="24.75" customHeight="1">
      <c r="A38" s="15">
        <v>100</v>
      </c>
      <c r="B38" s="15">
        <v>3123</v>
      </c>
      <c r="C38" s="16">
        <v>2</v>
      </c>
      <c r="D38" s="23" t="s">
        <v>37</v>
      </c>
      <c r="E38" s="53">
        <f t="shared" si="14"/>
        <v>14649.2</v>
      </c>
      <c r="F38" s="18">
        <v>11793.7</v>
      </c>
      <c r="G38" s="19">
        <v>2462.9</v>
      </c>
      <c r="H38" s="19">
        <v>177.6</v>
      </c>
      <c r="I38" s="19">
        <v>215</v>
      </c>
      <c r="J38" s="19">
        <f t="shared" si="15"/>
        <v>14256.6</v>
      </c>
      <c r="K38" s="19">
        <f t="shared" si="16"/>
        <v>392.6</v>
      </c>
      <c r="L38" s="19">
        <v>4980.5</v>
      </c>
      <c r="M38" s="19">
        <v>142.5</v>
      </c>
      <c r="N38" s="20">
        <v>228.2</v>
      </c>
      <c r="O38" s="57">
        <f t="shared" si="17"/>
        <v>20000.4</v>
      </c>
      <c r="P38" s="67">
        <v>46.57</v>
      </c>
      <c r="R38" s="137">
        <f t="shared" si="0"/>
        <v>25.511</v>
      </c>
      <c r="T38" s="18"/>
      <c r="U38" s="19"/>
      <c r="V38" s="19">
        <f t="shared" si="19"/>
        <v>-56.5</v>
      </c>
      <c r="W38" s="19"/>
      <c r="X38" s="19">
        <f t="shared" si="21"/>
        <v>56.5</v>
      </c>
      <c r="Y38" s="19"/>
      <c r="Z38" s="106">
        <v>-87.4</v>
      </c>
      <c r="AA38" s="97"/>
      <c r="AB38" s="97">
        <v>87.4</v>
      </c>
      <c r="AC38" s="112"/>
      <c r="AD38" s="19">
        <f t="shared" si="4"/>
        <v>0</v>
      </c>
      <c r="AE38" s="19">
        <f t="shared" si="5"/>
        <v>-0.6</v>
      </c>
      <c r="AF38" s="19"/>
      <c r="AG38" s="19"/>
      <c r="AH38" s="20">
        <f t="shared" si="20"/>
        <v>-0.185</v>
      </c>
      <c r="AL38" s="53">
        <f t="shared" si="18"/>
        <v>14649.2</v>
      </c>
      <c r="AM38" s="18">
        <f t="shared" si="6"/>
        <v>11737.2</v>
      </c>
      <c r="AN38" s="19">
        <f t="shared" si="6"/>
        <v>2462.9</v>
      </c>
      <c r="AO38" s="19">
        <f t="shared" si="22"/>
        <v>234.1</v>
      </c>
      <c r="AP38" s="19">
        <f t="shared" si="22"/>
        <v>215</v>
      </c>
      <c r="AQ38" s="19">
        <f t="shared" si="7"/>
        <v>14200.1</v>
      </c>
      <c r="AR38" s="19">
        <f t="shared" si="8"/>
        <v>449.1</v>
      </c>
      <c r="AS38" s="19">
        <f t="shared" si="9"/>
        <v>4980.5</v>
      </c>
      <c r="AT38" s="19">
        <f t="shared" si="9"/>
        <v>141.9</v>
      </c>
      <c r="AU38" s="20">
        <f t="shared" si="10"/>
        <v>228.2</v>
      </c>
      <c r="AV38" s="57">
        <f t="shared" si="11"/>
        <v>19999.800000000003</v>
      </c>
      <c r="AW38" s="67">
        <f t="shared" si="12"/>
        <v>46.385</v>
      </c>
      <c r="AX38" s="67">
        <v>46.39</v>
      </c>
      <c r="AZ38" s="18">
        <v>0</v>
      </c>
      <c r="BA38" s="19">
        <v>0</v>
      </c>
      <c r="BB38" s="19">
        <v>0</v>
      </c>
      <c r="BC38" s="19">
        <v>0</v>
      </c>
      <c r="BD38" s="19">
        <v>0</v>
      </c>
      <c r="BE38" s="128">
        <v>0</v>
      </c>
      <c r="BG38" s="19">
        <f t="shared" si="13"/>
        <v>30.900000000000006</v>
      </c>
      <c r="BH38" s="19">
        <f t="shared" si="13"/>
        <v>0</v>
      </c>
    </row>
    <row r="39" spans="1:60" ht="24.75" customHeight="1">
      <c r="A39" s="15">
        <v>96</v>
      </c>
      <c r="B39" s="15">
        <v>3122</v>
      </c>
      <c r="C39" s="16">
        <v>2</v>
      </c>
      <c r="D39" s="21" t="s">
        <v>38</v>
      </c>
      <c r="E39" s="53">
        <f t="shared" si="14"/>
        <v>11947.9</v>
      </c>
      <c r="F39" s="18">
        <v>9075.7</v>
      </c>
      <c r="G39" s="19">
        <v>2698.4</v>
      </c>
      <c r="H39" s="19">
        <v>103.2</v>
      </c>
      <c r="I39" s="19">
        <v>70.6</v>
      </c>
      <c r="J39" s="19">
        <f t="shared" si="15"/>
        <v>11774.1</v>
      </c>
      <c r="K39" s="19">
        <f t="shared" si="16"/>
        <v>173.8</v>
      </c>
      <c r="L39" s="19">
        <v>4062.4</v>
      </c>
      <c r="M39" s="19">
        <v>117.7</v>
      </c>
      <c r="N39" s="20">
        <v>202</v>
      </c>
      <c r="O39" s="57">
        <f t="shared" si="17"/>
        <v>16330</v>
      </c>
      <c r="P39" s="67">
        <v>43.16</v>
      </c>
      <c r="R39" s="137">
        <f t="shared" si="0"/>
        <v>22.733</v>
      </c>
      <c r="T39" s="18"/>
      <c r="U39" s="19"/>
      <c r="V39" s="19">
        <f t="shared" si="19"/>
        <v>-32.9</v>
      </c>
      <c r="W39" s="19"/>
      <c r="X39" s="19">
        <f t="shared" si="21"/>
        <v>32.9</v>
      </c>
      <c r="Y39" s="19"/>
      <c r="Z39" s="106">
        <v>-50.9</v>
      </c>
      <c r="AA39" s="97"/>
      <c r="AB39" s="97">
        <v>50.9</v>
      </c>
      <c r="AC39" s="112"/>
      <c r="AD39" s="19">
        <f t="shared" si="4"/>
        <v>0</v>
      </c>
      <c r="AE39" s="19">
        <f t="shared" si="5"/>
        <v>-0.3</v>
      </c>
      <c r="AF39" s="19"/>
      <c r="AG39" s="19"/>
      <c r="AH39" s="20">
        <f t="shared" si="20"/>
        <v>-0.121</v>
      </c>
      <c r="AL39" s="53">
        <f t="shared" si="18"/>
        <v>11947.9</v>
      </c>
      <c r="AM39" s="18">
        <f t="shared" si="6"/>
        <v>9042.8</v>
      </c>
      <c r="AN39" s="19">
        <f t="shared" si="6"/>
        <v>2698.4</v>
      </c>
      <c r="AO39" s="19">
        <f t="shared" si="22"/>
        <v>136.1</v>
      </c>
      <c r="AP39" s="19">
        <f t="shared" si="22"/>
        <v>70.6</v>
      </c>
      <c r="AQ39" s="19">
        <f t="shared" si="7"/>
        <v>11741.199999999999</v>
      </c>
      <c r="AR39" s="19">
        <f t="shared" si="8"/>
        <v>206.7</v>
      </c>
      <c r="AS39" s="19">
        <f t="shared" si="9"/>
        <v>4062.4</v>
      </c>
      <c r="AT39" s="19">
        <f t="shared" si="9"/>
        <v>117.4</v>
      </c>
      <c r="AU39" s="20">
        <f t="shared" si="10"/>
        <v>202</v>
      </c>
      <c r="AV39" s="57">
        <f t="shared" si="11"/>
        <v>16329.699999999999</v>
      </c>
      <c r="AW39" s="67">
        <f t="shared" si="12"/>
        <v>43.038999999999994</v>
      </c>
      <c r="AX39" s="67">
        <v>43.04</v>
      </c>
      <c r="AZ39" s="18">
        <v>0</v>
      </c>
      <c r="BA39" s="19">
        <v>0</v>
      </c>
      <c r="BB39" s="19">
        <v>0</v>
      </c>
      <c r="BC39" s="19">
        <v>0</v>
      </c>
      <c r="BD39" s="19">
        <v>0</v>
      </c>
      <c r="BE39" s="128">
        <v>0</v>
      </c>
      <c r="BG39" s="19">
        <f t="shared" si="13"/>
        <v>18</v>
      </c>
      <c r="BH39" s="19">
        <f t="shared" si="13"/>
        <v>0</v>
      </c>
    </row>
    <row r="40" spans="1:60" ht="24.75" customHeight="1">
      <c r="A40" s="15">
        <v>94</v>
      </c>
      <c r="B40" s="15">
        <v>3122</v>
      </c>
      <c r="C40" s="16">
        <v>2</v>
      </c>
      <c r="D40" s="23" t="s">
        <v>39</v>
      </c>
      <c r="E40" s="53">
        <f t="shared" si="14"/>
        <v>20957.2</v>
      </c>
      <c r="F40" s="18">
        <v>15956.4</v>
      </c>
      <c r="G40" s="19">
        <v>4371.5</v>
      </c>
      <c r="H40" s="19">
        <v>529.3</v>
      </c>
      <c r="I40" s="19">
        <v>100</v>
      </c>
      <c r="J40" s="19">
        <f t="shared" si="15"/>
        <v>20327.9</v>
      </c>
      <c r="K40" s="19">
        <f t="shared" si="16"/>
        <v>629.3</v>
      </c>
      <c r="L40" s="19">
        <v>7125.7</v>
      </c>
      <c r="M40" s="19">
        <v>203.4</v>
      </c>
      <c r="N40" s="20">
        <v>327.1</v>
      </c>
      <c r="O40" s="57">
        <f t="shared" si="17"/>
        <v>28613.4</v>
      </c>
      <c r="P40" s="67">
        <v>73.85</v>
      </c>
      <c r="R40" s="137">
        <f t="shared" si="0"/>
        <v>22.938</v>
      </c>
      <c r="T40" s="18">
        <v>300</v>
      </c>
      <c r="U40" s="19">
        <v>-300</v>
      </c>
      <c r="V40" s="19">
        <f t="shared" si="19"/>
        <v>-129.2</v>
      </c>
      <c r="W40" s="19"/>
      <c r="X40" s="19">
        <f t="shared" si="21"/>
        <v>129.2</v>
      </c>
      <c r="Y40" s="19"/>
      <c r="Z40" s="106">
        <v>-200</v>
      </c>
      <c r="AA40" s="97"/>
      <c r="AB40" s="97">
        <v>200</v>
      </c>
      <c r="AC40" s="112"/>
      <c r="AD40" s="19">
        <f t="shared" si="4"/>
        <v>0</v>
      </c>
      <c r="AE40" s="19">
        <f t="shared" si="5"/>
        <v>-1.3</v>
      </c>
      <c r="AF40" s="19"/>
      <c r="AG40" s="19"/>
      <c r="AH40" s="20">
        <f t="shared" si="20"/>
        <v>0.621</v>
      </c>
      <c r="AL40" s="53">
        <f t="shared" si="18"/>
        <v>20957.2</v>
      </c>
      <c r="AM40" s="18">
        <f t="shared" si="6"/>
        <v>16127.2</v>
      </c>
      <c r="AN40" s="19">
        <f t="shared" si="6"/>
        <v>4071.5</v>
      </c>
      <c r="AO40" s="19">
        <f t="shared" si="22"/>
        <v>658.5</v>
      </c>
      <c r="AP40" s="19">
        <f t="shared" si="22"/>
        <v>100</v>
      </c>
      <c r="AQ40" s="19">
        <f t="shared" si="7"/>
        <v>20198.7</v>
      </c>
      <c r="AR40" s="19">
        <f t="shared" si="8"/>
        <v>758.5</v>
      </c>
      <c r="AS40" s="19">
        <f t="shared" si="9"/>
        <v>7125.7</v>
      </c>
      <c r="AT40" s="19">
        <f t="shared" si="9"/>
        <v>202.1</v>
      </c>
      <c r="AU40" s="20">
        <f t="shared" si="10"/>
        <v>327.1</v>
      </c>
      <c r="AV40" s="57">
        <f t="shared" si="11"/>
        <v>28612.1</v>
      </c>
      <c r="AW40" s="67">
        <f t="shared" si="12"/>
        <v>74.47099999999999</v>
      </c>
      <c r="AX40" s="67">
        <v>74.47</v>
      </c>
      <c r="AZ40" s="18">
        <v>300</v>
      </c>
      <c r="BA40" s="19">
        <v>0</v>
      </c>
      <c r="BB40" s="19">
        <v>300</v>
      </c>
      <c r="BC40" s="19">
        <v>102</v>
      </c>
      <c r="BD40" s="19">
        <v>3</v>
      </c>
      <c r="BE40" s="128">
        <v>405</v>
      </c>
      <c r="BG40" s="19">
        <f t="shared" si="13"/>
        <v>70.80000000000001</v>
      </c>
      <c r="BH40" s="19">
        <f t="shared" si="13"/>
        <v>0</v>
      </c>
    </row>
    <row r="41" spans="1:60" ht="24.75" customHeight="1">
      <c r="A41" s="15">
        <v>101</v>
      </c>
      <c r="B41" s="15">
        <v>3124</v>
      </c>
      <c r="C41" s="16">
        <v>2</v>
      </c>
      <c r="D41" s="21" t="s">
        <v>40</v>
      </c>
      <c r="E41" s="53">
        <f t="shared" si="14"/>
        <v>9036.5</v>
      </c>
      <c r="F41" s="18">
        <v>6932</v>
      </c>
      <c r="G41" s="19">
        <v>2064.4</v>
      </c>
      <c r="H41" s="19">
        <v>20.1</v>
      </c>
      <c r="I41" s="19">
        <v>20</v>
      </c>
      <c r="J41" s="19">
        <f t="shared" si="15"/>
        <v>8996.4</v>
      </c>
      <c r="K41" s="19">
        <f t="shared" si="16"/>
        <v>40.1</v>
      </c>
      <c r="L41" s="19">
        <v>3073.3</v>
      </c>
      <c r="M41" s="19">
        <v>89.9</v>
      </c>
      <c r="N41" s="20">
        <v>133.2</v>
      </c>
      <c r="O41" s="57">
        <f t="shared" si="17"/>
        <v>12332.9</v>
      </c>
      <c r="P41" s="67">
        <v>34.99</v>
      </c>
      <c r="R41" s="137">
        <f t="shared" si="0"/>
        <v>21.426</v>
      </c>
      <c r="T41" s="18">
        <v>-100</v>
      </c>
      <c r="U41" s="19">
        <v>100</v>
      </c>
      <c r="V41" s="19">
        <f t="shared" si="19"/>
        <v>-6.4</v>
      </c>
      <c r="W41" s="19">
        <v>-30</v>
      </c>
      <c r="X41" s="19">
        <f t="shared" si="21"/>
        <v>6.4</v>
      </c>
      <c r="Y41" s="19">
        <v>30</v>
      </c>
      <c r="Z41" s="106">
        <v>-9.9</v>
      </c>
      <c r="AA41" s="97">
        <v>-65</v>
      </c>
      <c r="AB41" s="97">
        <v>9.9</v>
      </c>
      <c r="AC41" s="112">
        <v>65</v>
      </c>
      <c r="AD41" s="19">
        <f t="shared" si="4"/>
        <v>0</v>
      </c>
      <c r="AE41" s="19">
        <f t="shared" si="5"/>
        <v>-0.4</v>
      </c>
      <c r="AF41" s="19"/>
      <c r="AG41" s="19"/>
      <c r="AH41" s="20">
        <f t="shared" si="20"/>
        <v>-0.142</v>
      </c>
      <c r="AL41" s="53">
        <f t="shared" si="18"/>
        <v>9036.5</v>
      </c>
      <c r="AM41" s="18">
        <f t="shared" si="6"/>
        <v>6825.6</v>
      </c>
      <c r="AN41" s="19">
        <f t="shared" si="6"/>
        <v>2134.4</v>
      </c>
      <c r="AO41" s="19">
        <f t="shared" si="22"/>
        <v>26.5</v>
      </c>
      <c r="AP41" s="19">
        <f t="shared" si="22"/>
        <v>50</v>
      </c>
      <c r="AQ41" s="19">
        <f t="shared" si="7"/>
        <v>8960</v>
      </c>
      <c r="AR41" s="19">
        <f t="shared" si="8"/>
        <v>76.5</v>
      </c>
      <c r="AS41" s="19">
        <f t="shared" si="9"/>
        <v>3073.3</v>
      </c>
      <c r="AT41" s="19">
        <f t="shared" si="9"/>
        <v>89.5</v>
      </c>
      <c r="AU41" s="20">
        <f t="shared" si="10"/>
        <v>133.2</v>
      </c>
      <c r="AV41" s="57">
        <f t="shared" si="11"/>
        <v>12332.5</v>
      </c>
      <c r="AW41" s="67">
        <f t="shared" si="12"/>
        <v>34.848</v>
      </c>
      <c r="AX41" s="67">
        <v>34.85</v>
      </c>
      <c r="AZ41" s="18">
        <v>0</v>
      </c>
      <c r="BA41" s="19">
        <v>0</v>
      </c>
      <c r="BB41" s="19">
        <v>0</v>
      </c>
      <c r="BC41" s="19">
        <v>0</v>
      </c>
      <c r="BD41" s="19">
        <v>0</v>
      </c>
      <c r="BE41" s="128">
        <v>0</v>
      </c>
      <c r="BG41" s="19">
        <f t="shared" si="13"/>
        <v>3.5</v>
      </c>
      <c r="BH41" s="19">
        <f t="shared" si="13"/>
        <v>35</v>
      </c>
    </row>
    <row r="42" spans="1:60" ht="24.75" customHeight="1">
      <c r="A42" s="15">
        <v>151</v>
      </c>
      <c r="B42" s="15">
        <v>3114</v>
      </c>
      <c r="C42" s="16">
        <v>2</v>
      </c>
      <c r="D42" s="21" t="s">
        <v>41</v>
      </c>
      <c r="E42" s="53">
        <f t="shared" si="14"/>
        <v>2911.2000000000003</v>
      </c>
      <c r="F42" s="18">
        <v>2608.8</v>
      </c>
      <c r="G42" s="19">
        <v>294.4</v>
      </c>
      <c r="H42" s="19">
        <v>8</v>
      </c>
      <c r="I42" s="19">
        <v>0</v>
      </c>
      <c r="J42" s="19">
        <f t="shared" si="15"/>
        <v>2903.2000000000003</v>
      </c>
      <c r="K42" s="19">
        <f t="shared" si="16"/>
        <v>8</v>
      </c>
      <c r="L42" s="19">
        <v>990.2</v>
      </c>
      <c r="M42" s="19">
        <v>29.2</v>
      </c>
      <c r="N42" s="20">
        <v>46.5</v>
      </c>
      <c r="O42" s="57">
        <f t="shared" si="17"/>
        <v>3977.1000000000004</v>
      </c>
      <c r="P42" s="67">
        <v>11.19</v>
      </c>
      <c r="R42" s="137">
        <f t="shared" si="0"/>
        <v>21.62</v>
      </c>
      <c r="T42" s="18"/>
      <c r="U42" s="19"/>
      <c r="V42" s="19">
        <f t="shared" si="19"/>
        <v>-2.6</v>
      </c>
      <c r="W42" s="19"/>
      <c r="X42" s="19">
        <f t="shared" si="21"/>
        <v>2.6</v>
      </c>
      <c r="Y42" s="19"/>
      <c r="Z42" s="106">
        <v>-4</v>
      </c>
      <c r="AA42" s="97"/>
      <c r="AB42" s="97">
        <v>4</v>
      </c>
      <c r="AC42" s="112"/>
      <c r="AD42" s="19">
        <f t="shared" si="4"/>
        <v>0</v>
      </c>
      <c r="AE42" s="19">
        <f t="shared" si="5"/>
        <v>0</v>
      </c>
      <c r="AF42" s="19"/>
      <c r="AG42" s="19"/>
      <c r="AH42" s="20">
        <f t="shared" si="20"/>
        <v>0.379</v>
      </c>
      <c r="AL42" s="53">
        <f t="shared" si="18"/>
        <v>2911.2</v>
      </c>
      <c r="AM42" s="18">
        <f t="shared" si="6"/>
        <v>2606.2</v>
      </c>
      <c r="AN42" s="19">
        <f t="shared" si="6"/>
        <v>294.4</v>
      </c>
      <c r="AO42" s="19">
        <f t="shared" si="22"/>
        <v>10.6</v>
      </c>
      <c r="AP42" s="19">
        <f t="shared" si="22"/>
        <v>0</v>
      </c>
      <c r="AQ42" s="19">
        <f t="shared" si="7"/>
        <v>2900.6</v>
      </c>
      <c r="AR42" s="19">
        <f t="shared" si="8"/>
        <v>10.6</v>
      </c>
      <c r="AS42" s="19">
        <f t="shared" si="9"/>
        <v>990.2</v>
      </c>
      <c r="AT42" s="19">
        <f t="shared" si="9"/>
        <v>29.2</v>
      </c>
      <c r="AU42" s="20">
        <f t="shared" si="10"/>
        <v>46.5</v>
      </c>
      <c r="AV42" s="57">
        <f t="shared" si="11"/>
        <v>3977.0999999999995</v>
      </c>
      <c r="AW42" s="67">
        <f t="shared" si="12"/>
        <v>11.568999999999999</v>
      </c>
      <c r="AX42" s="67">
        <v>11.57</v>
      </c>
      <c r="AZ42" s="18">
        <v>101</v>
      </c>
      <c r="BA42" s="19">
        <v>0</v>
      </c>
      <c r="BB42" s="19">
        <v>101</v>
      </c>
      <c r="BC42" s="19">
        <v>34.3</v>
      </c>
      <c r="BD42" s="19">
        <v>1</v>
      </c>
      <c r="BE42" s="128">
        <v>136.3</v>
      </c>
      <c r="BG42" s="19">
        <f t="shared" si="13"/>
        <v>1.4</v>
      </c>
      <c r="BH42" s="19">
        <f t="shared" si="13"/>
        <v>0</v>
      </c>
    </row>
    <row r="43" spans="1:60" ht="24.75" customHeight="1">
      <c r="A43" s="15">
        <v>152</v>
      </c>
      <c r="B43" s="15">
        <v>3114</v>
      </c>
      <c r="C43" s="16">
        <v>2</v>
      </c>
      <c r="D43" s="21" t="s">
        <v>42</v>
      </c>
      <c r="E43" s="53">
        <f t="shared" si="14"/>
        <v>6361.400000000001</v>
      </c>
      <c r="F43" s="18">
        <v>5680.6</v>
      </c>
      <c r="G43" s="19">
        <v>680.8</v>
      </c>
      <c r="H43" s="19">
        <v>0</v>
      </c>
      <c r="I43" s="19">
        <v>0</v>
      </c>
      <c r="J43" s="19">
        <f t="shared" si="15"/>
        <v>6361.400000000001</v>
      </c>
      <c r="K43" s="19">
        <f t="shared" si="16"/>
        <v>0</v>
      </c>
      <c r="L43" s="19">
        <v>2163.1</v>
      </c>
      <c r="M43" s="19">
        <v>63.7</v>
      </c>
      <c r="N43" s="20">
        <v>91.7</v>
      </c>
      <c r="O43" s="57">
        <f t="shared" si="17"/>
        <v>8679.900000000001</v>
      </c>
      <c r="P43" s="67">
        <v>22.53</v>
      </c>
      <c r="R43" s="137">
        <f t="shared" si="0"/>
        <v>23.529</v>
      </c>
      <c r="T43" s="18"/>
      <c r="U43" s="19"/>
      <c r="V43" s="19">
        <f t="shared" si="19"/>
        <v>0</v>
      </c>
      <c r="W43" s="19"/>
      <c r="X43" s="19">
        <f t="shared" si="21"/>
        <v>0</v>
      </c>
      <c r="Y43" s="19"/>
      <c r="Z43" s="106">
        <v>0</v>
      </c>
      <c r="AA43" s="97"/>
      <c r="AB43" s="97">
        <v>0</v>
      </c>
      <c r="AC43" s="112"/>
      <c r="AD43" s="19">
        <f t="shared" si="4"/>
        <v>0</v>
      </c>
      <c r="AE43" s="19">
        <f t="shared" si="5"/>
        <v>0</v>
      </c>
      <c r="AF43" s="19"/>
      <c r="AG43" s="19"/>
      <c r="AH43" s="20">
        <f t="shared" si="20"/>
        <v>0</v>
      </c>
      <c r="AL43" s="53">
        <f t="shared" si="18"/>
        <v>6361.400000000001</v>
      </c>
      <c r="AM43" s="18">
        <f t="shared" si="6"/>
        <v>5680.6</v>
      </c>
      <c r="AN43" s="19">
        <f t="shared" si="6"/>
        <v>680.8</v>
      </c>
      <c r="AO43" s="19">
        <f t="shared" si="22"/>
        <v>0</v>
      </c>
      <c r="AP43" s="19">
        <f t="shared" si="22"/>
        <v>0</v>
      </c>
      <c r="AQ43" s="19">
        <f t="shared" si="7"/>
        <v>6361.400000000001</v>
      </c>
      <c r="AR43" s="19">
        <f t="shared" si="8"/>
        <v>0</v>
      </c>
      <c r="AS43" s="19">
        <f t="shared" si="9"/>
        <v>2163.1</v>
      </c>
      <c r="AT43" s="19">
        <f t="shared" si="9"/>
        <v>63.7</v>
      </c>
      <c r="AU43" s="20">
        <f t="shared" si="10"/>
        <v>91.7</v>
      </c>
      <c r="AV43" s="57">
        <f t="shared" si="11"/>
        <v>8679.900000000001</v>
      </c>
      <c r="AW43" s="67">
        <f t="shared" si="12"/>
        <v>22.53</v>
      </c>
      <c r="AX43" s="67">
        <v>22.53</v>
      </c>
      <c r="AZ43" s="18">
        <v>0</v>
      </c>
      <c r="BA43" s="19">
        <v>0</v>
      </c>
      <c r="BB43" s="19">
        <v>0</v>
      </c>
      <c r="BC43" s="19">
        <v>0</v>
      </c>
      <c r="BD43" s="19">
        <v>0</v>
      </c>
      <c r="BE43" s="128">
        <v>0</v>
      </c>
      <c r="BG43" s="19">
        <f t="shared" si="13"/>
        <v>0</v>
      </c>
      <c r="BH43" s="19">
        <f t="shared" si="13"/>
        <v>0</v>
      </c>
    </row>
    <row r="44" spans="1:60" ht="24.75" customHeight="1">
      <c r="A44" s="15">
        <v>106</v>
      </c>
      <c r="B44" s="15">
        <v>3114</v>
      </c>
      <c r="C44" s="16">
        <v>2</v>
      </c>
      <c r="D44" s="21" t="s">
        <v>43</v>
      </c>
      <c r="E44" s="53">
        <f t="shared" si="14"/>
        <v>2062.6</v>
      </c>
      <c r="F44" s="18">
        <v>1845.2</v>
      </c>
      <c r="G44" s="19">
        <v>217.4</v>
      </c>
      <c r="H44" s="19">
        <v>0</v>
      </c>
      <c r="I44" s="19">
        <v>0</v>
      </c>
      <c r="J44" s="19">
        <f t="shared" si="15"/>
        <v>2062.6</v>
      </c>
      <c r="K44" s="19">
        <f t="shared" si="16"/>
        <v>0</v>
      </c>
      <c r="L44" s="19">
        <v>701.6</v>
      </c>
      <c r="M44" s="19">
        <v>20.7</v>
      </c>
      <c r="N44" s="20">
        <v>29.8</v>
      </c>
      <c r="O44" s="57">
        <f t="shared" si="17"/>
        <v>2814.7</v>
      </c>
      <c r="P44" s="67">
        <v>5.32</v>
      </c>
      <c r="R44" s="137">
        <f t="shared" si="0"/>
        <v>32.309</v>
      </c>
      <c r="T44" s="18"/>
      <c r="U44" s="19"/>
      <c r="V44" s="19">
        <f t="shared" si="19"/>
        <v>0</v>
      </c>
      <c r="W44" s="19"/>
      <c r="X44" s="19">
        <f t="shared" si="21"/>
        <v>0</v>
      </c>
      <c r="Y44" s="19"/>
      <c r="Z44" s="106">
        <v>0</v>
      </c>
      <c r="AA44" s="97"/>
      <c r="AB44" s="97">
        <v>0</v>
      </c>
      <c r="AC44" s="112"/>
      <c r="AD44" s="19">
        <f t="shared" si="4"/>
        <v>0</v>
      </c>
      <c r="AE44" s="19">
        <f t="shared" si="5"/>
        <v>0</v>
      </c>
      <c r="AF44" s="19"/>
      <c r="AG44" s="19"/>
      <c r="AH44" s="20">
        <f t="shared" si="20"/>
        <v>0</v>
      </c>
      <c r="AL44" s="53">
        <f t="shared" si="18"/>
        <v>2062.6</v>
      </c>
      <c r="AM44" s="18">
        <f t="shared" si="6"/>
        <v>1845.2</v>
      </c>
      <c r="AN44" s="19">
        <f t="shared" si="6"/>
        <v>217.4</v>
      </c>
      <c r="AO44" s="19">
        <f t="shared" si="22"/>
        <v>0</v>
      </c>
      <c r="AP44" s="19">
        <f t="shared" si="22"/>
        <v>0</v>
      </c>
      <c r="AQ44" s="19">
        <f t="shared" si="7"/>
        <v>2062.6</v>
      </c>
      <c r="AR44" s="19">
        <f t="shared" si="8"/>
        <v>0</v>
      </c>
      <c r="AS44" s="19">
        <f t="shared" si="9"/>
        <v>701.6</v>
      </c>
      <c r="AT44" s="19">
        <f t="shared" si="9"/>
        <v>20.7</v>
      </c>
      <c r="AU44" s="20">
        <f t="shared" si="10"/>
        <v>29.8</v>
      </c>
      <c r="AV44" s="57">
        <f t="shared" si="11"/>
        <v>2814.7</v>
      </c>
      <c r="AW44" s="67">
        <f t="shared" si="12"/>
        <v>5.32</v>
      </c>
      <c r="AX44" s="67">
        <v>5.32</v>
      </c>
      <c r="AZ44" s="18">
        <v>0</v>
      </c>
      <c r="BA44" s="19">
        <v>0</v>
      </c>
      <c r="BB44" s="19">
        <v>0</v>
      </c>
      <c r="BC44" s="19">
        <v>0</v>
      </c>
      <c r="BD44" s="19">
        <v>0</v>
      </c>
      <c r="BE44" s="128">
        <v>0</v>
      </c>
      <c r="BG44" s="19">
        <f t="shared" si="13"/>
        <v>0</v>
      </c>
      <c r="BH44" s="19">
        <f t="shared" si="13"/>
        <v>0</v>
      </c>
    </row>
    <row r="45" spans="1:60" ht="24.75" customHeight="1" thickBot="1">
      <c r="A45" s="15">
        <v>38</v>
      </c>
      <c r="B45" s="15">
        <v>3121</v>
      </c>
      <c r="C45" s="16">
        <v>3</v>
      </c>
      <c r="D45" s="21" t="s">
        <v>44</v>
      </c>
      <c r="E45" s="53">
        <f t="shared" si="14"/>
        <v>9486.6</v>
      </c>
      <c r="F45" s="18">
        <v>8393.1</v>
      </c>
      <c r="G45" s="19">
        <v>1003.1</v>
      </c>
      <c r="H45" s="19">
        <v>60.4</v>
      </c>
      <c r="I45" s="19">
        <v>30</v>
      </c>
      <c r="J45" s="19">
        <f t="shared" si="15"/>
        <v>9396.2</v>
      </c>
      <c r="K45" s="19">
        <f t="shared" si="16"/>
        <v>90.4</v>
      </c>
      <c r="L45" s="19">
        <v>3225.6</v>
      </c>
      <c r="M45" s="19">
        <v>93.9</v>
      </c>
      <c r="N45" s="20">
        <v>169.4</v>
      </c>
      <c r="O45" s="57">
        <f t="shared" si="17"/>
        <v>12975.5</v>
      </c>
      <c r="P45" s="67">
        <v>30.77</v>
      </c>
      <c r="R45" s="137">
        <f t="shared" si="0"/>
        <v>25.447</v>
      </c>
      <c r="T45" s="18"/>
      <c r="U45" s="19"/>
      <c r="V45" s="19">
        <f t="shared" si="19"/>
        <v>-16.1</v>
      </c>
      <c r="W45" s="19"/>
      <c r="X45" s="19">
        <f t="shared" si="21"/>
        <v>16.1</v>
      </c>
      <c r="Y45" s="19"/>
      <c r="Z45" s="106">
        <v>-25</v>
      </c>
      <c r="AA45" s="97"/>
      <c r="AB45" s="97">
        <v>25</v>
      </c>
      <c r="AC45" s="112"/>
      <c r="AD45" s="19">
        <f t="shared" si="4"/>
        <v>0</v>
      </c>
      <c r="AE45" s="19">
        <f t="shared" si="5"/>
        <v>-0.2</v>
      </c>
      <c r="AF45" s="19"/>
      <c r="AG45" s="19"/>
      <c r="AH45" s="20">
        <f t="shared" si="20"/>
        <v>-0.053</v>
      </c>
      <c r="AL45" s="53">
        <f t="shared" si="18"/>
        <v>9486.6</v>
      </c>
      <c r="AM45" s="18">
        <f t="shared" si="6"/>
        <v>8377</v>
      </c>
      <c r="AN45" s="19">
        <f t="shared" si="6"/>
        <v>1003.1</v>
      </c>
      <c r="AO45" s="19">
        <f t="shared" si="22"/>
        <v>76.5</v>
      </c>
      <c r="AP45" s="19">
        <f t="shared" si="22"/>
        <v>30</v>
      </c>
      <c r="AQ45" s="19">
        <f t="shared" si="7"/>
        <v>9380.1</v>
      </c>
      <c r="AR45" s="19">
        <f t="shared" si="8"/>
        <v>106.5</v>
      </c>
      <c r="AS45" s="19">
        <f t="shared" si="9"/>
        <v>3225.6</v>
      </c>
      <c r="AT45" s="19">
        <f t="shared" si="9"/>
        <v>93.7</v>
      </c>
      <c r="AU45" s="20">
        <f t="shared" si="10"/>
        <v>169.4</v>
      </c>
      <c r="AV45" s="57">
        <f t="shared" si="11"/>
        <v>12975.300000000001</v>
      </c>
      <c r="AW45" s="67">
        <f t="shared" si="12"/>
        <v>30.717</v>
      </c>
      <c r="AX45" s="67">
        <v>30.72</v>
      </c>
      <c r="AZ45" s="18">
        <v>0</v>
      </c>
      <c r="BA45" s="19">
        <v>0</v>
      </c>
      <c r="BB45" s="19">
        <v>0</v>
      </c>
      <c r="BC45" s="19">
        <v>0</v>
      </c>
      <c r="BD45" s="19">
        <v>0</v>
      </c>
      <c r="BE45" s="128">
        <v>0</v>
      </c>
      <c r="BG45" s="19">
        <f t="shared" si="13"/>
        <v>8.899999999999999</v>
      </c>
      <c r="BH45" s="19">
        <f t="shared" si="13"/>
        <v>0</v>
      </c>
    </row>
    <row r="46" spans="1:60" ht="24.75" customHeight="1">
      <c r="A46" s="15">
        <v>39</v>
      </c>
      <c r="B46" s="15">
        <v>3121</v>
      </c>
      <c r="C46" s="16">
        <v>3</v>
      </c>
      <c r="D46" s="23" t="s">
        <v>45</v>
      </c>
      <c r="E46" s="53">
        <f t="shared" si="14"/>
        <v>12330.099999999999</v>
      </c>
      <c r="F46" s="18">
        <v>10910.4</v>
      </c>
      <c r="G46" s="19">
        <v>1273.9</v>
      </c>
      <c r="H46" s="19">
        <v>83.8</v>
      </c>
      <c r="I46" s="19">
        <v>62</v>
      </c>
      <c r="J46" s="19">
        <f t="shared" si="15"/>
        <v>12184.3</v>
      </c>
      <c r="K46" s="19">
        <f t="shared" si="16"/>
        <v>145.8</v>
      </c>
      <c r="L46" s="19">
        <v>4192.2</v>
      </c>
      <c r="M46" s="19">
        <v>121.9</v>
      </c>
      <c r="N46" s="20">
        <v>218.5</v>
      </c>
      <c r="O46" s="57">
        <f t="shared" si="17"/>
        <v>16862.7</v>
      </c>
      <c r="P46" s="67">
        <v>41.85</v>
      </c>
      <c r="R46" s="137">
        <f t="shared" si="0"/>
        <v>24.262</v>
      </c>
      <c r="T46" s="18"/>
      <c r="U46" s="19"/>
      <c r="V46" s="19">
        <f t="shared" si="19"/>
        <v>-26.6</v>
      </c>
      <c r="W46" s="19"/>
      <c r="X46" s="19">
        <f t="shared" si="21"/>
        <v>26.6</v>
      </c>
      <c r="Y46" s="19"/>
      <c r="Z46" s="106">
        <v>-41.2</v>
      </c>
      <c r="AA46" s="97"/>
      <c r="AB46" s="97">
        <v>41.2</v>
      </c>
      <c r="AC46" s="112"/>
      <c r="AD46" s="19">
        <f t="shared" si="4"/>
        <v>0</v>
      </c>
      <c r="AE46" s="19">
        <f t="shared" si="5"/>
        <v>-0.3</v>
      </c>
      <c r="AF46" s="19"/>
      <c r="AG46" s="19"/>
      <c r="AH46" s="20">
        <f t="shared" si="20"/>
        <v>-0.091</v>
      </c>
      <c r="AL46" s="53">
        <f t="shared" si="18"/>
        <v>12330.099999999999</v>
      </c>
      <c r="AM46" s="18">
        <f t="shared" si="6"/>
        <v>10883.8</v>
      </c>
      <c r="AN46" s="19">
        <f t="shared" si="6"/>
        <v>1273.9</v>
      </c>
      <c r="AO46" s="19">
        <f t="shared" si="22"/>
        <v>110.4</v>
      </c>
      <c r="AP46" s="19">
        <f t="shared" si="22"/>
        <v>62</v>
      </c>
      <c r="AQ46" s="19">
        <f t="shared" si="7"/>
        <v>12157.699999999999</v>
      </c>
      <c r="AR46" s="19">
        <f t="shared" si="8"/>
        <v>172.4</v>
      </c>
      <c r="AS46" s="19">
        <f t="shared" si="9"/>
        <v>4192.2</v>
      </c>
      <c r="AT46" s="19">
        <f t="shared" si="9"/>
        <v>121.60000000000001</v>
      </c>
      <c r="AU46" s="20">
        <f t="shared" si="10"/>
        <v>218.5</v>
      </c>
      <c r="AV46" s="57">
        <f t="shared" si="11"/>
        <v>16862.399999999998</v>
      </c>
      <c r="AW46" s="67">
        <f t="shared" si="12"/>
        <v>41.759</v>
      </c>
      <c r="AX46" s="147">
        <v>41.76</v>
      </c>
      <c r="AZ46" s="18">
        <v>0</v>
      </c>
      <c r="BA46" s="19">
        <v>0</v>
      </c>
      <c r="BB46" s="19">
        <v>0</v>
      </c>
      <c r="BC46" s="19">
        <v>0</v>
      </c>
      <c r="BD46" s="19">
        <v>0</v>
      </c>
      <c r="BE46" s="128">
        <v>0</v>
      </c>
      <c r="BG46" s="19">
        <f t="shared" si="13"/>
        <v>14.600000000000001</v>
      </c>
      <c r="BH46" s="19">
        <f t="shared" si="13"/>
        <v>0</v>
      </c>
    </row>
    <row r="47" spans="1:60" ht="24.75" customHeight="1">
      <c r="A47" s="15">
        <v>40</v>
      </c>
      <c r="B47" s="15">
        <v>3121</v>
      </c>
      <c r="C47" s="16">
        <v>3</v>
      </c>
      <c r="D47" s="23" t="s">
        <v>46</v>
      </c>
      <c r="E47" s="53">
        <f t="shared" si="14"/>
        <v>18453.7</v>
      </c>
      <c r="F47" s="18">
        <v>16363.2</v>
      </c>
      <c r="G47" s="19">
        <v>1980.1</v>
      </c>
      <c r="H47" s="19">
        <v>80.4</v>
      </c>
      <c r="I47" s="19">
        <v>30</v>
      </c>
      <c r="J47" s="19">
        <f t="shared" si="15"/>
        <v>18343.3</v>
      </c>
      <c r="K47" s="19">
        <f t="shared" si="16"/>
        <v>110.4</v>
      </c>
      <c r="L47" s="19">
        <v>6274.2</v>
      </c>
      <c r="M47" s="19">
        <v>183.4</v>
      </c>
      <c r="N47" s="20">
        <v>329.6</v>
      </c>
      <c r="O47" s="57">
        <f t="shared" si="17"/>
        <v>25240.9</v>
      </c>
      <c r="P47" s="67">
        <v>60.34</v>
      </c>
      <c r="R47" s="137">
        <f t="shared" si="0"/>
        <v>25.333</v>
      </c>
      <c r="T47" s="18"/>
      <c r="U47" s="19"/>
      <c r="V47" s="19">
        <f t="shared" si="19"/>
        <v>-25.6</v>
      </c>
      <c r="W47" s="19"/>
      <c r="X47" s="19">
        <f t="shared" si="21"/>
        <v>25.6</v>
      </c>
      <c r="Y47" s="19"/>
      <c r="Z47" s="106">
        <v>-39.6</v>
      </c>
      <c r="AA47" s="97"/>
      <c r="AB47" s="97">
        <v>39.6</v>
      </c>
      <c r="AC47" s="112"/>
      <c r="AD47" s="19">
        <f t="shared" si="4"/>
        <v>0</v>
      </c>
      <c r="AE47" s="19">
        <f t="shared" si="5"/>
        <v>-0.3</v>
      </c>
      <c r="AF47" s="19"/>
      <c r="AG47" s="19"/>
      <c r="AH47" s="20">
        <f t="shared" si="20"/>
        <v>-0.084</v>
      </c>
      <c r="AL47" s="53">
        <f t="shared" si="18"/>
        <v>18453.7</v>
      </c>
      <c r="AM47" s="18">
        <f t="shared" si="6"/>
        <v>16337.6</v>
      </c>
      <c r="AN47" s="19">
        <f t="shared" si="6"/>
        <v>1980.1</v>
      </c>
      <c r="AO47" s="19">
        <f t="shared" si="22"/>
        <v>106</v>
      </c>
      <c r="AP47" s="19">
        <f t="shared" si="22"/>
        <v>30</v>
      </c>
      <c r="AQ47" s="19">
        <f t="shared" si="7"/>
        <v>18317.7</v>
      </c>
      <c r="AR47" s="19">
        <f t="shared" si="8"/>
        <v>136</v>
      </c>
      <c r="AS47" s="19">
        <f t="shared" si="9"/>
        <v>6274.2</v>
      </c>
      <c r="AT47" s="19">
        <f t="shared" si="9"/>
        <v>183.1</v>
      </c>
      <c r="AU47" s="20">
        <f t="shared" si="10"/>
        <v>329.6</v>
      </c>
      <c r="AV47" s="57">
        <f t="shared" si="11"/>
        <v>25240.6</v>
      </c>
      <c r="AW47" s="67">
        <f t="shared" si="12"/>
        <v>60.256</v>
      </c>
      <c r="AX47" s="67">
        <v>60.26</v>
      </c>
      <c r="AZ47" s="18">
        <v>0</v>
      </c>
      <c r="BA47" s="19">
        <v>0</v>
      </c>
      <c r="BB47" s="19">
        <v>0</v>
      </c>
      <c r="BC47" s="19">
        <v>0</v>
      </c>
      <c r="BD47" s="19">
        <v>0</v>
      </c>
      <c r="BE47" s="128">
        <v>0</v>
      </c>
      <c r="BG47" s="19">
        <f t="shared" si="13"/>
        <v>14</v>
      </c>
      <c r="BH47" s="19">
        <f t="shared" si="13"/>
        <v>0</v>
      </c>
    </row>
    <row r="48" spans="1:60" ht="24.75" customHeight="1">
      <c r="A48" s="15">
        <v>41</v>
      </c>
      <c r="B48" s="15">
        <v>3122</v>
      </c>
      <c r="C48" s="16">
        <v>3</v>
      </c>
      <c r="D48" s="23" t="s">
        <v>47</v>
      </c>
      <c r="E48" s="53">
        <f t="shared" si="14"/>
        <v>10097.400000000001</v>
      </c>
      <c r="F48" s="18">
        <v>8666.5</v>
      </c>
      <c r="G48" s="19">
        <v>1250.2</v>
      </c>
      <c r="H48" s="19">
        <v>140.7</v>
      </c>
      <c r="I48" s="19">
        <v>40</v>
      </c>
      <c r="J48" s="19">
        <f t="shared" si="15"/>
        <v>9916.7</v>
      </c>
      <c r="K48" s="19">
        <f t="shared" si="16"/>
        <v>180.7</v>
      </c>
      <c r="L48" s="19">
        <v>3433.1</v>
      </c>
      <c r="M48" s="19">
        <v>99.2</v>
      </c>
      <c r="N48" s="20">
        <v>167.7</v>
      </c>
      <c r="O48" s="57">
        <f t="shared" si="17"/>
        <v>13797.400000000003</v>
      </c>
      <c r="P48" s="67">
        <v>34.07</v>
      </c>
      <c r="R48" s="137">
        <f t="shared" si="0"/>
        <v>24.256</v>
      </c>
      <c r="T48" s="18"/>
      <c r="U48" s="19">
        <v>20</v>
      </c>
      <c r="V48" s="19">
        <f t="shared" si="19"/>
        <v>-44.8</v>
      </c>
      <c r="W48" s="19"/>
      <c r="X48" s="19">
        <f t="shared" si="21"/>
        <v>44.8</v>
      </c>
      <c r="Y48" s="19"/>
      <c r="Z48" s="106">
        <v>-69.3</v>
      </c>
      <c r="AA48" s="97"/>
      <c r="AB48" s="97">
        <v>69.3</v>
      </c>
      <c r="AC48" s="112"/>
      <c r="AD48" s="19">
        <f t="shared" si="4"/>
        <v>6.8</v>
      </c>
      <c r="AE48" s="19">
        <f t="shared" si="5"/>
        <v>-0.2</v>
      </c>
      <c r="AF48" s="19"/>
      <c r="AG48" s="19"/>
      <c r="AH48" s="20">
        <f t="shared" si="20"/>
        <v>0.43</v>
      </c>
      <c r="AL48" s="53">
        <f t="shared" si="18"/>
        <v>10117.400000000001</v>
      </c>
      <c r="AM48" s="18">
        <f t="shared" si="6"/>
        <v>8621.7</v>
      </c>
      <c r="AN48" s="19">
        <f t="shared" si="6"/>
        <v>1270.2</v>
      </c>
      <c r="AO48" s="19">
        <f t="shared" si="22"/>
        <v>185.5</v>
      </c>
      <c r="AP48" s="19">
        <f t="shared" si="22"/>
        <v>40</v>
      </c>
      <c r="AQ48" s="19">
        <f t="shared" si="7"/>
        <v>9891.900000000001</v>
      </c>
      <c r="AR48" s="19">
        <f t="shared" si="8"/>
        <v>225.5</v>
      </c>
      <c r="AS48" s="19">
        <f t="shared" si="9"/>
        <v>3439.9</v>
      </c>
      <c r="AT48" s="19">
        <f t="shared" si="9"/>
        <v>99</v>
      </c>
      <c r="AU48" s="20">
        <f t="shared" si="10"/>
        <v>167.7</v>
      </c>
      <c r="AV48" s="57">
        <f t="shared" si="11"/>
        <v>13824.000000000002</v>
      </c>
      <c r="AW48" s="67">
        <f t="shared" si="12"/>
        <v>34.5</v>
      </c>
      <c r="AX48" s="67">
        <v>34.5</v>
      </c>
      <c r="AZ48" s="18">
        <v>150</v>
      </c>
      <c r="BA48" s="19">
        <v>0</v>
      </c>
      <c r="BB48" s="19">
        <v>150</v>
      </c>
      <c r="BC48" s="19">
        <v>51</v>
      </c>
      <c r="BD48" s="19">
        <v>1.5</v>
      </c>
      <c r="BE48" s="128">
        <v>202.5</v>
      </c>
      <c r="BG48" s="19">
        <f t="shared" si="13"/>
        <v>24.5</v>
      </c>
      <c r="BH48" s="19">
        <f t="shared" si="13"/>
        <v>0</v>
      </c>
    </row>
    <row r="49" spans="1:60" ht="24.75" customHeight="1">
      <c r="A49" s="15">
        <v>43</v>
      </c>
      <c r="B49" s="15">
        <v>3122</v>
      </c>
      <c r="C49" s="16">
        <v>3</v>
      </c>
      <c r="D49" s="21" t="s">
        <v>48</v>
      </c>
      <c r="E49" s="53">
        <f t="shared" si="14"/>
        <v>7643.5</v>
      </c>
      <c r="F49" s="18">
        <v>6539.1</v>
      </c>
      <c r="G49" s="19">
        <v>1051.5</v>
      </c>
      <c r="H49" s="19">
        <v>46.9</v>
      </c>
      <c r="I49" s="19">
        <v>6</v>
      </c>
      <c r="J49" s="19">
        <f t="shared" si="15"/>
        <v>7590.6</v>
      </c>
      <c r="K49" s="19">
        <f t="shared" si="16"/>
        <v>52.9</v>
      </c>
      <c r="L49" s="19">
        <v>2598.9</v>
      </c>
      <c r="M49" s="19">
        <v>75.7</v>
      </c>
      <c r="N49" s="20">
        <v>124.3</v>
      </c>
      <c r="O49" s="57">
        <f t="shared" si="17"/>
        <v>10442.4</v>
      </c>
      <c r="P49" s="67">
        <v>29.26</v>
      </c>
      <c r="R49" s="137">
        <f t="shared" si="0"/>
        <v>21.618</v>
      </c>
      <c r="T49" s="18"/>
      <c r="U49" s="19">
        <v>130</v>
      </c>
      <c r="V49" s="19">
        <f t="shared" si="19"/>
        <v>-14.9</v>
      </c>
      <c r="W49" s="19"/>
      <c r="X49" s="19">
        <f t="shared" si="21"/>
        <v>14.9</v>
      </c>
      <c r="Y49" s="19"/>
      <c r="Z49" s="106">
        <v>-23.1</v>
      </c>
      <c r="AA49" s="97"/>
      <c r="AB49" s="97">
        <v>23.1</v>
      </c>
      <c r="AC49" s="112"/>
      <c r="AD49" s="19">
        <f t="shared" si="4"/>
        <v>44.2</v>
      </c>
      <c r="AE49" s="19">
        <f t="shared" si="5"/>
        <v>1.2</v>
      </c>
      <c r="AF49" s="19"/>
      <c r="AG49" s="19"/>
      <c r="AH49" s="20">
        <f t="shared" si="20"/>
        <v>1.446</v>
      </c>
      <c r="AL49" s="53">
        <f t="shared" si="18"/>
        <v>7773.5</v>
      </c>
      <c r="AM49" s="18">
        <f t="shared" si="6"/>
        <v>6524.2</v>
      </c>
      <c r="AN49" s="19">
        <f t="shared" si="6"/>
        <v>1181.5</v>
      </c>
      <c r="AO49" s="19">
        <f t="shared" si="22"/>
        <v>61.8</v>
      </c>
      <c r="AP49" s="19">
        <f t="shared" si="22"/>
        <v>6</v>
      </c>
      <c r="AQ49" s="19">
        <f t="shared" si="7"/>
        <v>7705.7</v>
      </c>
      <c r="AR49" s="19">
        <f t="shared" si="8"/>
        <v>67.8</v>
      </c>
      <c r="AS49" s="19">
        <f t="shared" si="9"/>
        <v>2643.1</v>
      </c>
      <c r="AT49" s="19">
        <f t="shared" si="9"/>
        <v>76.9</v>
      </c>
      <c r="AU49" s="20">
        <f t="shared" si="10"/>
        <v>124.3</v>
      </c>
      <c r="AV49" s="57">
        <f t="shared" si="11"/>
        <v>10617.8</v>
      </c>
      <c r="AW49" s="67">
        <f t="shared" si="12"/>
        <v>30.706000000000003</v>
      </c>
      <c r="AX49" s="67">
        <v>30.71</v>
      </c>
      <c r="AZ49" s="18">
        <v>260</v>
      </c>
      <c r="BA49" s="19">
        <v>0</v>
      </c>
      <c r="BB49" s="19">
        <v>260</v>
      </c>
      <c r="BC49" s="19">
        <v>88.4</v>
      </c>
      <c r="BD49" s="19">
        <v>2.6</v>
      </c>
      <c r="BE49" s="128">
        <v>351</v>
      </c>
      <c r="BG49" s="19">
        <f t="shared" si="13"/>
        <v>8.200000000000001</v>
      </c>
      <c r="BH49" s="19">
        <f t="shared" si="13"/>
        <v>0</v>
      </c>
    </row>
    <row r="50" spans="1:60" ht="24.75" customHeight="1">
      <c r="A50" s="15">
        <v>44</v>
      </c>
      <c r="B50" s="15">
        <v>3123</v>
      </c>
      <c r="C50" s="16">
        <v>3</v>
      </c>
      <c r="D50" s="21" t="s">
        <v>49</v>
      </c>
      <c r="E50" s="53">
        <f t="shared" si="14"/>
        <v>15614.500000000002</v>
      </c>
      <c r="F50" s="18">
        <v>12336.6</v>
      </c>
      <c r="G50" s="19">
        <v>3227.8</v>
      </c>
      <c r="H50" s="19">
        <v>20.1</v>
      </c>
      <c r="I50" s="19">
        <v>30</v>
      </c>
      <c r="J50" s="19">
        <f t="shared" si="15"/>
        <v>15564.400000000001</v>
      </c>
      <c r="K50" s="19">
        <f t="shared" si="16"/>
        <v>50.1</v>
      </c>
      <c r="L50" s="19">
        <v>5309.5</v>
      </c>
      <c r="M50" s="19">
        <v>155.9</v>
      </c>
      <c r="N50" s="20">
        <v>207.3</v>
      </c>
      <c r="O50" s="57">
        <f t="shared" si="17"/>
        <v>21287.2</v>
      </c>
      <c r="P50" s="67">
        <v>56.97</v>
      </c>
      <c r="R50" s="137">
        <f t="shared" si="0"/>
        <v>22.767</v>
      </c>
      <c r="T50" s="18">
        <v>200</v>
      </c>
      <c r="U50" s="19">
        <v>-200</v>
      </c>
      <c r="V50" s="19">
        <f t="shared" si="19"/>
        <v>-6.4</v>
      </c>
      <c r="W50" s="19"/>
      <c r="X50" s="19">
        <f t="shared" si="21"/>
        <v>6.4</v>
      </c>
      <c r="Y50" s="19"/>
      <c r="Z50" s="106">
        <v>-9.9</v>
      </c>
      <c r="AA50" s="97"/>
      <c r="AB50" s="97">
        <v>9.9</v>
      </c>
      <c r="AC50" s="112"/>
      <c r="AD50" s="19">
        <f t="shared" si="4"/>
        <v>0</v>
      </c>
      <c r="AE50" s="19">
        <f t="shared" si="5"/>
        <v>-0.1</v>
      </c>
      <c r="AF50" s="19"/>
      <c r="AG50" s="19"/>
      <c r="AH50" s="20">
        <f t="shared" si="20"/>
        <v>-0.023</v>
      </c>
      <c r="AL50" s="53">
        <f t="shared" si="18"/>
        <v>15614.5</v>
      </c>
      <c r="AM50" s="18">
        <f t="shared" si="6"/>
        <v>12530.2</v>
      </c>
      <c r="AN50" s="19">
        <f t="shared" si="6"/>
        <v>3027.8</v>
      </c>
      <c r="AO50" s="19">
        <f t="shared" si="22"/>
        <v>26.5</v>
      </c>
      <c r="AP50" s="19">
        <f t="shared" si="22"/>
        <v>30</v>
      </c>
      <c r="AQ50" s="19">
        <f t="shared" si="7"/>
        <v>15558</v>
      </c>
      <c r="AR50" s="19">
        <f t="shared" si="8"/>
        <v>56.5</v>
      </c>
      <c r="AS50" s="19">
        <f t="shared" si="9"/>
        <v>5309.5</v>
      </c>
      <c r="AT50" s="19">
        <f t="shared" si="9"/>
        <v>155.8</v>
      </c>
      <c r="AU50" s="20">
        <f t="shared" si="10"/>
        <v>207.3</v>
      </c>
      <c r="AV50" s="57">
        <f t="shared" si="11"/>
        <v>21287.1</v>
      </c>
      <c r="AW50" s="67">
        <f t="shared" si="12"/>
        <v>56.946999999999996</v>
      </c>
      <c r="AX50" s="67">
        <v>56.95</v>
      </c>
      <c r="AZ50" s="18">
        <v>0</v>
      </c>
      <c r="BA50" s="19">
        <v>0</v>
      </c>
      <c r="BB50" s="19">
        <v>0</v>
      </c>
      <c r="BC50" s="19">
        <v>0</v>
      </c>
      <c r="BD50" s="19">
        <v>0</v>
      </c>
      <c r="BE50" s="128">
        <v>0</v>
      </c>
      <c r="BG50" s="19">
        <f t="shared" si="13"/>
        <v>3.5</v>
      </c>
      <c r="BH50" s="19">
        <f t="shared" si="13"/>
        <v>0</v>
      </c>
    </row>
    <row r="51" spans="1:61" ht="24.75" customHeight="1">
      <c r="A51" s="15">
        <v>147</v>
      </c>
      <c r="B51" s="15">
        <v>3123</v>
      </c>
      <c r="C51" s="16">
        <v>3</v>
      </c>
      <c r="D51" s="21" t="s">
        <v>50</v>
      </c>
      <c r="E51" s="53">
        <f t="shared" si="14"/>
        <v>12844.2</v>
      </c>
      <c r="F51" s="18">
        <v>10106</v>
      </c>
      <c r="G51" s="19">
        <v>2470.6</v>
      </c>
      <c r="H51" s="19">
        <v>191.6</v>
      </c>
      <c r="I51" s="19">
        <v>76</v>
      </c>
      <c r="J51" s="19">
        <f t="shared" si="15"/>
        <v>12576.6</v>
      </c>
      <c r="K51" s="19">
        <f t="shared" si="16"/>
        <v>267.6</v>
      </c>
      <c r="L51" s="19">
        <v>4367.4</v>
      </c>
      <c r="M51" s="19">
        <v>125.5</v>
      </c>
      <c r="N51" s="20">
        <v>175.2</v>
      </c>
      <c r="O51" s="57">
        <f t="shared" si="17"/>
        <v>17512.3</v>
      </c>
      <c r="P51" s="67">
        <v>50.64</v>
      </c>
      <c r="R51" s="137">
        <f t="shared" si="0"/>
        <v>20.696</v>
      </c>
      <c r="T51" s="18"/>
      <c r="U51" s="19"/>
      <c r="V51" s="144">
        <f t="shared" si="19"/>
        <v>-61</v>
      </c>
      <c r="W51" s="19"/>
      <c r="X51" s="144">
        <f t="shared" si="21"/>
        <v>61</v>
      </c>
      <c r="Y51" s="19"/>
      <c r="Z51" s="106">
        <v>-94.4</v>
      </c>
      <c r="AA51" s="97"/>
      <c r="AB51" s="97">
        <v>94.4</v>
      </c>
      <c r="AC51" s="112"/>
      <c r="AD51" s="19">
        <f t="shared" si="4"/>
        <v>0</v>
      </c>
      <c r="AE51" s="19">
        <f t="shared" si="5"/>
        <v>-0.6</v>
      </c>
      <c r="AF51" s="19"/>
      <c r="AG51" s="19"/>
      <c r="AH51" s="20">
        <f t="shared" si="20"/>
        <v>-0.246</v>
      </c>
      <c r="AL51" s="53">
        <f t="shared" si="18"/>
        <v>12844.2</v>
      </c>
      <c r="AM51" s="18">
        <f t="shared" si="6"/>
        <v>10045</v>
      </c>
      <c r="AN51" s="19">
        <f t="shared" si="6"/>
        <v>2470.6</v>
      </c>
      <c r="AO51" s="19">
        <f t="shared" si="22"/>
        <v>252.6</v>
      </c>
      <c r="AP51" s="19">
        <f t="shared" si="22"/>
        <v>76</v>
      </c>
      <c r="AQ51" s="19">
        <f t="shared" si="7"/>
        <v>12515.6</v>
      </c>
      <c r="AR51" s="19">
        <f t="shared" si="8"/>
        <v>328.6</v>
      </c>
      <c r="AS51" s="19">
        <f t="shared" si="9"/>
        <v>4367.4</v>
      </c>
      <c r="AT51" s="19">
        <f t="shared" si="9"/>
        <v>124.9</v>
      </c>
      <c r="AU51" s="20">
        <f t="shared" si="10"/>
        <v>175.2</v>
      </c>
      <c r="AV51" s="57">
        <f t="shared" si="11"/>
        <v>17511.7</v>
      </c>
      <c r="AW51" s="67">
        <f t="shared" si="12"/>
        <v>50.394</v>
      </c>
      <c r="AX51" s="67">
        <v>50.39</v>
      </c>
      <c r="AZ51" s="18">
        <v>0</v>
      </c>
      <c r="BA51" s="19">
        <v>0</v>
      </c>
      <c r="BB51" s="19">
        <v>0</v>
      </c>
      <c r="BC51" s="19">
        <v>0</v>
      </c>
      <c r="BD51" s="19">
        <v>0</v>
      </c>
      <c r="BE51" s="128">
        <v>0</v>
      </c>
      <c r="BG51" s="145">
        <f t="shared" si="13"/>
        <v>33.400000000000006</v>
      </c>
      <c r="BH51" s="145">
        <f t="shared" si="13"/>
        <v>0</v>
      </c>
      <c r="BI51" s="146" t="s">
        <v>144</v>
      </c>
    </row>
    <row r="52" spans="1:60" ht="24.75" customHeight="1">
      <c r="A52" s="15">
        <v>55</v>
      </c>
      <c r="B52" s="15">
        <v>3123</v>
      </c>
      <c r="C52" s="16">
        <v>3</v>
      </c>
      <c r="D52" s="21" t="s">
        <v>102</v>
      </c>
      <c r="E52" s="53">
        <f t="shared" si="14"/>
        <v>6997.5</v>
      </c>
      <c r="F52" s="18">
        <v>5612.3</v>
      </c>
      <c r="G52" s="19">
        <v>1380.2</v>
      </c>
      <c r="H52" s="19"/>
      <c r="I52" s="19">
        <v>5</v>
      </c>
      <c r="J52" s="19">
        <f t="shared" si="15"/>
        <v>6992.5</v>
      </c>
      <c r="K52" s="19">
        <f t="shared" si="16"/>
        <v>5</v>
      </c>
      <c r="L52" s="19">
        <v>2379</v>
      </c>
      <c r="M52" s="19">
        <v>70</v>
      </c>
      <c r="N52" s="20">
        <v>102.7</v>
      </c>
      <c r="O52" s="57">
        <f t="shared" si="17"/>
        <v>9549.2</v>
      </c>
      <c r="P52" s="67">
        <v>30.84</v>
      </c>
      <c r="R52" s="137">
        <f t="shared" si="0"/>
        <v>18.895</v>
      </c>
      <c r="T52" s="18"/>
      <c r="U52" s="19">
        <v>266</v>
      </c>
      <c r="V52" s="19">
        <f t="shared" si="19"/>
        <v>0</v>
      </c>
      <c r="W52" s="19"/>
      <c r="X52" s="19">
        <f t="shared" si="21"/>
        <v>0</v>
      </c>
      <c r="Y52" s="19"/>
      <c r="Z52" s="106">
        <v>0</v>
      </c>
      <c r="AA52" s="97"/>
      <c r="AB52" s="97">
        <v>0</v>
      </c>
      <c r="AC52" s="112"/>
      <c r="AD52" s="19">
        <f t="shared" si="4"/>
        <v>90.4</v>
      </c>
      <c r="AE52" s="19">
        <f t="shared" si="5"/>
        <v>2.7</v>
      </c>
      <c r="AF52" s="19"/>
      <c r="AG52" s="19"/>
      <c r="AH52" s="20">
        <f t="shared" si="20"/>
        <v>1.835</v>
      </c>
      <c r="AL52" s="53">
        <f t="shared" si="18"/>
        <v>7263.5</v>
      </c>
      <c r="AM52" s="18">
        <f t="shared" si="6"/>
        <v>5612.3</v>
      </c>
      <c r="AN52" s="19">
        <f t="shared" si="6"/>
        <v>1646.2</v>
      </c>
      <c r="AO52" s="19">
        <f t="shared" si="22"/>
        <v>0</v>
      </c>
      <c r="AP52" s="19">
        <f t="shared" si="22"/>
        <v>5</v>
      </c>
      <c r="AQ52" s="19">
        <f t="shared" si="7"/>
        <v>7258.5</v>
      </c>
      <c r="AR52" s="19">
        <f t="shared" si="8"/>
        <v>5</v>
      </c>
      <c r="AS52" s="19">
        <f t="shared" si="9"/>
        <v>2469.4</v>
      </c>
      <c r="AT52" s="19">
        <f t="shared" si="9"/>
        <v>72.7</v>
      </c>
      <c r="AU52" s="20">
        <f t="shared" si="10"/>
        <v>102.7</v>
      </c>
      <c r="AV52" s="57">
        <f t="shared" si="11"/>
        <v>9908.300000000001</v>
      </c>
      <c r="AW52" s="67">
        <f t="shared" si="12"/>
        <v>32.675</v>
      </c>
      <c r="AX52" s="67">
        <v>32.68</v>
      </c>
      <c r="AZ52" s="18">
        <v>150</v>
      </c>
      <c r="BA52" s="19">
        <v>0</v>
      </c>
      <c r="BB52" s="19">
        <v>150</v>
      </c>
      <c r="BC52" s="19">
        <v>51</v>
      </c>
      <c r="BD52" s="19">
        <v>1.5</v>
      </c>
      <c r="BE52" s="128">
        <v>202.5</v>
      </c>
      <c r="BG52" s="19">
        <f t="shared" si="13"/>
        <v>0</v>
      </c>
      <c r="BH52" s="19">
        <f t="shared" si="13"/>
        <v>0</v>
      </c>
    </row>
    <row r="53" spans="1:60" ht="24.75" customHeight="1">
      <c r="A53" s="15">
        <v>57</v>
      </c>
      <c r="B53" s="15">
        <v>3123</v>
      </c>
      <c r="C53" s="16">
        <v>3</v>
      </c>
      <c r="D53" s="21" t="s">
        <v>51</v>
      </c>
      <c r="E53" s="53">
        <f t="shared" si="14"/>
        <v>19540.2</v>
      </c>
      <c r="F53" s="18">
        <v>14736.1</v>
      </c>
      <c r="G53" s="19">
        <v>4234.7</v>
      </c>
      <c r="H53" s="19">
        <v>275.4</v>
      </c>
      <c r="I53" s="19">
        <v>294</v>
      </c>
      <c r="J53" s="19">
        <f t="shared" si="15"/>
        <v>18970.8</v>
      </c>
      <c r="K53" s="19">
        <f t="shared" si="16"/>
        <v>569.4</v>
      </c>
      <c r="L53" s="19">
        <v>6644.6</v>
      </c>
      <c r="M53" s="19">
        <v>189.8</v>
      </c>
      <c r="N53" s="20">
        <v>287.7</v>
      </c>
      <c r="O53" s="57">
        <f t="shared" si="17"/>
        <v>26662.300000000003</v>
      </c>
      <c r="P53" s="67">
        <v>82.45</v>
      </c>
      <c r="R53" s="137">
        <f t="shared" si="0"/>
        <v>19.174</v>
      </c>
      <c r="T53" s="18"/>
      <c r="U53" s="19">
        <v>400</v>
      </c>
      <c r="V53" s="19">
        <f t="shared" si="19"/>
        <v>-87.6</v>
      </c>
      <c r="W53" s="19"/>
      <c r="X53" s="19">
        <f t="shared" si="21"/>
        <v>87.6</v>
      </c>
      <c r="Y53" s="19"/>
      <c r="Z53" s="106">
        <v>-135.6</v>
      </c>
      <c r="AA53" s="97"/>
      <c r="AB53" s="97">
        <v>135.6</v>
      </c>
      <c r="AC53" s="112"/>
      <c r="AD53" s="19">
        <f t="shared" si="4"/>
        <v>136</v>
      </c>
      <c r="AE53" s="19">
        <f t="shared" si="5"/>
        <v>3.1</v>
      </c>
      <c r="AF53" s="19"/>
      <c r="AG53" s="19"/>
      <c r="AH53" s="20">
        <f t="shared" si="20"/>
        <v>7.008</v>
      </c>
      <c r="AL53" s="53">
        <f t="shared" si="18"/>
        <v>19940.2</v>
      </c>
      <c r="AM53" s="18">
        <f t="shared" si="6"/>
        <v>14648.5</v>
      </c>
      <c r="AN53" s="19">
        <f t="shared" si="6"/>
        <v>4634.7</v>
      </c>
      <c r="AO53" s="19">
        <f t="shared" si="22"/>
        <v>363</v>
      </c>
      <c r="AP53" s="19">
        <f t="shared" si="22"/>
        <v>294</v>
      </c>
      <c r="AQ53" s="19">
        <f t="shared" si="7"/>
        <v>19283.2</v>
      </c>
      <c r="AR53" s="19">
        <f t="shared" si="8"/>
        <v>657</v>
      </c>
      <c r="AS53" s="19">
        <f t="shared" si="9"/>
        <v>6780.6</v>
      </c>
      <c r="AT53" s="19">
        <f t="shared" si="9"/>
        <v>192.9</v>
      </c>
      <c r="AU53" s="20">
        <f t="shared" si="10"/>
        <v>287.7</v>
      </c>
      <c r="AV53" s="57">
        <f t="shared" si="11"/>
        <v>27201.400000000005</v>
      </c>
      <c r="AW53" s="67">
        <f t="shared" si="12"/>
        <v>89.458</v>
      </c>
      <c r="AX53" s="67">
        <v>89.46</v>
      </c>
      <c r="AZ53" s="18">
        <v>1300</v>
      </c>
      <c r="BA53" s="19">
        <v>0</v>
      </c>
      <c r="BB53" s="19">
        <v>1300</v>
      </c>
      <c r="BC53" s="19">
        <v>442</v>
      </c>
      <c r="BD53" s="19">
        <v>13</v>
      </c>
      <c r="BE53" s="128">
        <v>1755</v>
      </c>
      <c r="BG53" s="19">
        <f t="shared" si="13"/>
        <v>48</v>
      </c>
      <c r="BH53" s="19">
        <f t="shared" si="13"/>
        <v>0</v>
      </c>
    </row>
    <row r="54" spans="1:60" ht="24.75" customHeight="1">
      <c r="A54" s="15">
        <v>54</v>
      </c>
      <c r="B54" s="15">
        <v>3123</v>
      </c>
      <c r="C54" s="16">
        <v>3</v>
      </c>
      <c r="D54" s="21" t="s">
        <v>100</v>
      </c>
      <c r="E54" s="53">
        <f t="shared" si="14"/>
        <v>6817.3</v>
      </c>
      <c r="F54" s="18">
        <v>5136.6</v>
      </c>
      <c r="G54" s="19">
        <v>1519.7</v>
      </c>
      <c r="H54" s="19">
        <v>0</v>
      </c>
      <c r="I54" s="19">
        <v>161</v>
      </c>
      <c r="J54" s="19">
        <f t="shared" si="15"/>
        <v>6656.3</v>
      </c>
      <c r="K54" s="19">
        <f t="shared" si="16"/>
        <v>161</v>
      </c>
      <c r="L54" s="19">
        <v>2318.2</v>
      </c>
      <c r="M54" s="19">
        <v>66.6</v>
      </c>
      <c r="N54" s="20">
        <v>99.4</v>
      </c>
      <c r="O54" s="57">
        <f t="shared" si="17"/>
        <v>9301.5</v>
      </c>
      <c r="P54" s="67">
        <v>27.93</v>
      </c>
      <c r="R54" s="137">
        <f t="shared" si="0"/>
        <v>19.86</v>
      </c>
      <c r="T54" s="18">
        <v>-300</v>
      </c>
      <c r="U54" s="19">
        <v>300</v>
      </c>
      <c r="V54" s="19">
        <f t="shared" si="19"/>
        <v>0</v>
      </c>
      <c r="W54" s="19"/>
      <c r="X54" s="19">
        <f t="shared" si="21"/>
        <v>0</v>
      </c>
      <c r="Y54" s="19"/>
      <c r="Z54" s="106">
        <v>0</v>
      </c>
      <c r="AA54" s="97"/>
      <c r="AB54" s="97">
        <v>0</v>
      </c>
      <c r="AC54" s="112"/>
      <c r="AD54" s="19">
        <f t="shared" si="4"/>
        <v>0</v>
      </c>
      <c r="AE54" s="19">
        <f t="shared" si="5"/>
        <v>0</v>
      </c>
      <c r="AF54" s="19"/>
      <c r="AG54" s="19"/>
      <c r="AH54" s="20">
        <f t="shared" si="20"/>
        <v>0</v>
      </c>
      <c r="AL54" s="53">
        <f t="shared" si="18"/>
        <v>6817.3</v>
      </c>
      <c r="AM54" s="18">
        <f t="shared" si="6"/>
        <v>4836.6</v>
      </c>
      <c r="AN54" s="19">
        <f t="shared" si="6"/>
        <v>1819.7</v>
      </c>
      <c r="AO54" s="19">
        <f t="shared" si="22"/>
        <v>0</v>
      </c>
      <c r="AP54" s="19">
        <f t="shared" si="22"/>
        <v>161</v>
      </c>
      <c r="AQ54" s="19">
        <f t="shared" si="7"/>
        <v>6656.3</v>
      </c>
      <c r="AR54" s="19">
        <f t="shared" si="8"/>
        <v>161</v>
      </c>
      <c r="AS54" s="19">
        <f t="shared" si="9"/>
        <v>2318.2</v>
      </c>
      <c r="AT54" s="19">
        <f t="shared" si="9"/>
        <v>66.6</v>
      </c>
      <c r="AU54" s="20">
        <f t="shared" si="10"/>
        <v>99.4</v>
      </c>
      <c r="AV54" s="57">
        <f t="shared" si="11"/>
        <v>9301.5</v>
      </c>
      <c r="AW54" s="67">
        <f t="shared" si="12"/>
        <v>27.93</v>
      </c>
      <c r="AX54" s="67">
        <v>27.93</v>
      </c>
      <c r="AZ54" s="18">
        <v>0</v>
      </c>
      <c r="BA54" s="19">
        <v>0</v>
      </c>
      <c r="BB54" s="19">
        <v>0</v>
      </c>
      <c r="BC54" s="19">
        <v>0</v>
      </c>
      <c r="BD54" s="19">
        <v>0</v>
      </c>
      <c r="BE54" s="128">
        <v>0</v>
      </c>
      <c r="BG54" s="19">
        <f t="shared" si="13"/>
        <v>0</v>
      </c>
      <c r="BH54" s="19">
        <f t="shared" si="13"/>
        <v>0</v>
      </c>
    </row>
    <row r="55" spans="1:60" ht="24.75" customHeight="1">
      <c r="A55" s="15">
        <v>53</v>
      </c>
      <c r="B55" s="15">
        <v>3123</v>
      </c>
      <c r="C55" s="16">
        <v>3</v>
      </c>
      <c r="D55" s="21" t="s">
        <v>52</v>
      </c>
      <c r="E55" s="53">
        <f t="shared" si="14"/>
        <v>12462.8</v>
      </c>
      <c r="F55" s="18">
        <v>10009.8</v>
      </c>
      <c r="G55" s="19">
        <v>2284.1</v>
      </c>
      <c r="H55" s="19">
        <v>136.5</v>
      </c>
      <c r="I55" s="19">
        <v>32.4</v>
      </c>
      <c r="J55" s="19">
        <f t="shared" si="15"/>
        <v>12293.9</v>
      </c>
      <c r="K55" s="19">
        <f t="shared" si="16"/>
        <v>168.9</v>
      </c>
      <c r="L55" s="19">
        <v>4237.9</v>
      </c>
      <c r="M55" s="19">
        <v>122.9</v>
      </c>
      <c r="N55" s="20">
        <v>187.4</v>
      </c>
      <c r="O55" s="57">
        <f t="shared" si="17"/>
        <v>17011</v>
      </c>
      <c r="P55" s="67">
        <v>38.69</v>
      </c>
      <c r="R55" s="137">
        <f t="shared" si="0"/>
        <v>26.479</v>
      </c>
      <c r="T55" s="18"/>
      <c r="U55" s="19"/>
      <c r="V55" s="19">
        <f t="shared" si="19"/>
        <v>13.5</v>
      </c>
      <c r="W55" s="19"/>
      <c r="X55" s="19">
        <f t="shared" si="21"/>
        <v>-13.5</v>
      </c>
      <c r="Y55" s="19"/>
      <c r="Z55" s="106">
        <v>13.5</v>
      </c>
      <c r="AA55" s="97">
        <v>-51.6</v>
      </c>
      <c r="AB55" s="97">
        <v>-13.5</v>
      </c>
      <c r="AC55" s="112">
        <v>51.6</v>
      </c>
      <c r="AD55" s="19">
        <f t="shared" si="4"/>
        <v>0</v>
      </c>
      <c r="AE55" s="19">
        <f t="shared" si="5"/>
        <v>0.1</v>
      </c>
      <c r="AF55" s="19"/>
      <c r="AG55" s="19"/>
      <c r="AH55" s="20">
        <f t="shared" si="20"/>
        <v>0.042</v>
      </c>
      <c r="AL55" s="53">
        <f t="shared" si="18"/>
        <v>12462.8</v>
      </c>
      <c r="AM55" s="18">
        <f t="shared" si="6"/>
        <v>10023.3</v>
      </c>
      <c r="AN55" s="19">
        <f t="shared" si="6"/>
        <v>2284.1</v>
      </c>
      <c r="AO55" s="19">
        <f t="shared" si="22"/>
        <v>123</v>
      </c>
      <c r="AP55" s="19">
        <f t="shared" si="22"/>
        <v>32.4</v>
      </c>
      <c r="AQ55" s="19">
        <f t="shared" si="7"/>
        <v>12307.4</v>
      </c>
      <c r="AR55" s="19">
        <f t="shared" si="8"/>
        <v>155.4</v>
      </c>
      <c r="AS55" s="19">
        <f t="shared" si="9"/>
        <v>4237.9</v>
      </c>
      <c r="AT55" s="19">
        <f t="shared" si="9"/>
        <v>123</v>
      </c>
      <c r="AU55" s="20">
        <f t="shared" si="10"/>
        <v>187.4</v>
      </c>
      <c r="AV55" s="57">
        <f t="shared" si="11"/>
        <v>17011.1</v>
      </c>
      <c r="AW55" s="67">
        <f t="shared" si="12"/>
        <v>38.732</v>
      </c>
      <c r="AX55" s="67">
        <v>38.73</v>
      </c>
      <c r="AZ55" s="18">
        <v>0</v>
      </c>
      <c r="BA55" s="19">
        <v>0</v>
      </c>
      <c r="BB55" s="19">
        <v>0</v>
      </c>
      <c r="BC55" s="19">
        <v>0</v>
      </c>
      <c r="BD55" s="19">
        <v>0</v>
      </c>
      <c r="BE55" s="128">
        <v>0</v>
      </c>
      <c r="BG55" s="19">
        <f t="shared" si="13"/>
        <v>0</v>
      </c>
      <c r="BH55" s="19">
        <f t="shared" si="13"/>
        <v>51.6</v>
      </c>
    </row>
    <row r="56" spans="1:60" ht="24.75" customHeight="1">
      <c r="A56" s="15">
        <v>42</v>
      </c>
      <c r="B56" s="15">
        <v>3122</v>
      </c>
      <c r="C56" s="16">
        <v>3</v>
      </c>
      <c r="D56" s="21" t="s">
        <v>53</v>
      </c>
      <c r="E56" s="53">
        <f t="shared" si="14"/>
        <v>12985.300000000001</v>
      </c>
      <c r="F56" s="18">
        <v>9280.2</v>
      </c>
      <c r="G56" s="19">
        <v>3261.9</v>
      </c>
      <c r="H56" s="19">
        <v>288.2</v>
      </c>
      <c r="I56" s="19">
        <v>155</v>
      </c>
      <c r="J56" s="19">
        <f t="shared" si="15"/>
        <v>12542.1</v>
      </c>
      <c r="K56" s="19">
        <f t="shared" si="16"/>
        <v>443.2</v>
      </c>
      <c r="L56" s="19">
        <v>4415.3</v>
      </c>
      <c r="M56" s="19">
        <v>125.4</v>
      </c>
      <c r="N56" s="20">
        <v>206.4</v>
      </c>
      <c r="O56" s="57">
        <f t="shared" si="17"/>
        <v>17732.400000000005</v>
      </c>
      <c r="P56" s="67">
        <v>57.29</v>
      </c>
      <c r="R56" s="137">
        <f t="shared" si="0"/>
        <v>18.244</v>
      </c>
      <c r="T56" s="18"/>
      <c r="U56" s="19">
        <v>277</v>
      </c>
      <c r="V56" s="19">
        <f t="shared" si="19"/>
        <v>-38.8</v>
      </c>
      <c r="W56" s="19"/>
      <c r="X56" s="19">
        <f t="shared" si="21"/>
        <v>38.8</v>
      </c>
      <c r="Y56" s="19"/>
      <c r="Z56" s="106">
        <v>-60</v>
      </c>
      <c r="AA56" s="97"/>
      <c r="AB56" s="97">
        <v>60</v>
      </c>
      <c r="AC56" s="112"/>
      <c r="AD56" s="19">
        <f t="shared" si="4"/>
        <v>94.2</v>
      </c>
      <c r="AE56" s="19">
        <f t="shared" si="5"/>
        <v>2.4</v>
      </c>
      <c r="AF56" s="19"/>
      <c r="AG56" s="19"/>
      <c r="AH56" s="20">
        <f t="shared" si="20"/>
        <v>2.002</v>
      </c>
      <c r="AL56" s="53">
        <f t="shared" si="18"/>
        <v>13262.3</v>
      </c>
      <c r="AM56" s="18">
        <f t="shared" si="6"/>
        <v>9241.4</v>
      </c>
      <c r="AN56" s="19">
        <f t="shared" si="6"/>
        <v>3538.9</v>
      </c>
      <c r="AO56" s="19">
        <f t="shared" si="22"/>
        <v>327</v>
      </c>
      <c r="AP56" s="19">
        <f t="shared" si="22"/>
        <v>155</v>
      </c>
      <c r="AQ56" s="19">
        <f t="shared" si="7"/>
        <v>12780.3</v>
      </c>
      <c r="AR56" s="19">
        <f t="shared" si="8"/>
        <v>482</v>
      </c>
      <c r="AS56" s="19">
        <f t="shared" si="9"/>
        <v>4509.5</v>
      </c>
      <c r="AT56" s="19">
        <f t="shared" si="9"/>
        <v>127.80000000000001</v>
      </c>
      <c r="AU56" s="20">
        <f t="shared" si="10"/>
        <v>206.4</v>
      </c>
      <c r="AV56" s="57">
        <f t="shared" si="11"/>
        <v>18106</v>
      </c>
      <c r="AW56" s="67">
        <f t="shared" si="12"/>
        <v>59.292</v>
      </c>
      <c r="AX56" s="67">
        <v>59.29</v>
      </c>
      <c r="AZ56" s="18">
        <v>200</v>
      </c>
      <c r="BA56" s="19">
        <v>0</v>
      </c>
      <c r="BB56" s="19">
        <v>200</v>
      </c>
      <c r="BC56" s="19">
        <v>68</v>
      </c>
      <c r="BD56" s="19">
        <v>2</v>
      </c>
      <c r="BE56" s="128">
        <v>270</v>
      </c>
      <c r="BG56" s="19">
        <f t="shared" si="13"/>
        <v>21.200000000000003</v>
      </c>
      <c r="BH56" s="19">
        <f t="shared" si="13"/>
        <v>0</v>
      </c>
    </row>
    <row r="57" spans="1:61" ht="24.75" customHeight="1">
      <c r="A57" s="15">
        <v>45</v>
      </c>
      <c r="B57" s="15">
        <v>3124</v>
      </c>
      <c r="C57" s="16">
        <v>3</v>
      </c>
      <c r="D57" s="21" t="s">
        <v>124</v>
      </c>
      <c r="E57" s="53">
        <f t="shared" si="14"/>
        <v>26528.9</v>
      </c>
      <c r="F57" s="18">
        <v>20756.9</v>
      </c>
      <c r="G57" s="19">
        <v>4845.8</v>
      </c>
      <c r="H57" s="19">
        <v>241.2</v>
      </c>
      <c r="I57" s="19">
        <v>685</v>
      </c>
      <c r="J57" s="19">
        <f t="shared" si="15"/>
        <v>25602.7</v>
      </c>
      <c r="K57" s="19">
        <f t="shared" si="16"/>
        <v>926.2</v>
      </c>
      <c r="L57" s="19">
        <v>9021.6</v>
      </c>
      <c r="M57" s="19">
        <v>256.6</v>
      </c>
      <c r="N57" s="20">
        <v>403.7</v>
      </c>
      <c r="O57" s="57">
        <f t="shared" si="17"/>
        <v>36210.799999999996</v>
      </c>
      <c r="P57" s="67">
        <v>104.24</v>
      </c>
      <c r="R57" s="137">
        <f t="shared" si="0"/>
        <v>20.468</v>
      </c>
      <c r="T57" s="18"/>
      <c r="U57" s="19"/>
      <c r="V57" s="145">
        <f t="shared" si="19"/>
        <v>-76.7</v>
      </c>
      <c r="W57" s="19"/>
      <c r="X57" s="145">
        <f t="shared" si="21"/>
        <v>76.7</v>
      </c>
      <c r="Y57" s="19"/>
      <c r="Z57" s="106">
        <v>-118.8</v>
      </c>
      <c r="AA57" s="97">
        <v>-134</v>
      </c>
      <c r="AB57" s="97">
        <v>118.8</v>
      </c>
      <c r="AC57" s="112">
        <v>134</v>
      </c>
      <c r="AD57" s="19">
        <f t="shared" si="4"/>
        <v>0</v>
      </c>
      <c r="AE57" s="19">
        <f t="shared" si="5"/>
        <v>-0.8</v>
      </c>
      <c r="AF57" s="19"/>
      <c r="AG57" s="19"/>
      <c r="AH57" s="20">
        <f t="shared" si="20"/>
        <v>3.792</v>
      </c>
      <c r="AL57" s="53">
        <f t="shared" si="18"/>
        <v>26528.9</v>
      </c>
      <c r="AM57" s="18">
        <f t="shared" si="6"/>
        <v>20680.2</v>
      </c>
      <c r="AN57" s="19">
        <f t="shared" si="6"/>
        <v>4845.8</v>
      </c>
      <c r="AO57" s="19">
        <f t="shared" si="22"/>
        <v>317.9</v>
      </c>
      <c r="AP57" s="19">
        <f t="shared" si="22"/>
        <v>685</v>
      </c>
      <c r="AQ57" s="19">
        <f t="shared" si="7"/>
        <v>25526</v>
      </c>
      <c r="AR57" s="19">
        <f t="shared" si="8"/>
        <v>1002.9</v>
      </c>
      <c r="AS57" s="19">
        <f t="shared" si="9"/>
        <v>9021.6</v>
      </c>
      <c r="AT57" s="19">
        <f t="shared" si="9"/>
        <v>255.8</v>
      </c>
      <c r="AU57" s="20">
        <f t="shared" si="10"/>
        <v>403.7</v>
      </c>
      <c r="AV57" s="57">
        <f t="shared" si="11"/>
        <v>36210</v>
      </c>
      <c r="AW57" s="67">
        <f t="shared" si="12"/>
        <v>108.032</v>
      </c>
      <c r="AX57" s="67">
        <v>108.03</v>
      </c>
      <c r="AZ57" s="18">
        <v>158</v>
      </c>
      <c r="BA57" s="19">
        <v>850</v>
      </c>
      <c r="BB57" s="19">
        <v>1008</v>
      </c>
      <c r="BC57" s="19">
        <v>342.7</v>
      </c>
      <c r="BD57" s="19">
        <v>10.1</v>
      </c>
      <c r="BE57" s="128">
        <v>1360.8</v>
      </c>
      <c r="BG57" s="145">
        <f t="shared" si="13"/>
        <v>42.099999999999994</v>
      </c>
      <c r="BH57" s="145">
        <f t="shared" si="13"/>
        <v>134</v>
      </c>
      <c r="BI57" s="146" t="s">
        <v>144</v>
      </c>
    </row>
    <row r="58" spans="1:60" ht="24.75" customHeight="1">
      <c r="A58" s="15">
        <v>63</v>
      </c>
      <c r="B58" s="15">
        <v>3114</v>
      </c>
      <c r="C58" s="16">
        <v>3</v>
      </c>
      <c r="D58" s="21" t="s">
        <v>54</v>
      </c>
      <c r="E58" s="53">
        <f t="shared" si="14"/>
        <v>4562.799999999999</v>
      </c>
      <c r="F58" s="18">
        <v>3972.6</v>
      </c>
      <c r="G58" s="19">
        <v>383.3</v>
      </c>
      <c r="H58" s="19">
        <v>46.9</v>
      </c>
      <c r="I58" s="19">
        <v>160</v>
      </c>
      <c r="J58" s="19">
        <f t="shared" si="15"/>
        <v>4355.9</v>
      </c>
      <c r="K58" s="19">
        <f t="shared" si="16"/>
        <v>206.9</v>
      </c>
      <c r="L58" s="19">
        <v>1551.4</v>
      </c>
      <c r="M58" s="19">
        <v>43.6</v>
      </c>
      <c r="N58" s="20">
        <v>68.2</v>
      </c>
      <c r="O58" s="57">
        <f t="shared" si="17"/>
        <v>6225.999999999999</v>
      </c>
      <c r="P58" s="67">
        <v>14.12</v>
      </c>
      <c r="R58" s="137">
        <f t="shared" si="0"/>
        <v>25.708</v>
      </c>
      <c r="T58" s="18"/>
      <c r="U58" s="19"/>
      <c r="V58" s="19">
        <f t="shared" si="19"/>
        <v>-11.6</v>
      </c>
      <c r="W58" s="19"/>
      <c r="X58" s="19">
        <f t="shared" si="21"/>
        <v>11.6</v>
      </c>
      <c r="Y58" s="19"/>
      <c r="Z58" s="106">
        <v>-17.9</v>
      </c>
      <c r="AA58" s="97"/>
      <c r="AB58" s="97">
        <v>17.9</v>
      </c>
      <c r="AC58" s="112"/>
      <c r="AD58" s="19">
        <f t="shared" si="4"/>
        <v>0</v>
      </c>
      <c r="AE58" s="19">
        <f t="shared" si="5"/>
        <v>-0.1</v>
      </c>
      <c r="AF58" s="19"/>
      <c r="AG58" s="19"/>
      <c r="AH58" s="20">
        <f t="shared" si="20"/>
        <v>-0.038</v>
      </c>
      <c r="AL58" s="53">
        <f t="shared" si="18"/>
        <v>4562.8</v>
      </c>
      <c r="AM58" s="18">
        <f t="shared" si="6"/>
        <v>3961</v>
      </c>
      <c r="AN58" s="19">
        <f t="shared" si="6"/>
        <v>383.3</v>
      </c>
      <c r="AO58" s="19">
        <f t="shared" si="22"/>
        <v>58.5</v>
      </c>
      <c r="AP58" s="19">
        <f t="shared" si="22"/>
        <v>160</v>
      </c>
      <c r="AQ58" s="19">
        <f t="shared" si="7"/>
        <v>4344.3</v>
      </c>
      <c r="AR58" s="19">
        <f t="shared" si="8"/>
        <v>218.5</v>
      </c>
      <c r="AS58" s="19">
        <f t="shared" si="9"/>
        <v>1551.4</v>
      </c>
      <c r="AT58" s="19">
        <f t="shared" si="9"/>
        <v>43.5</v>
      </c>
      <c r="AU58" s="20">
        <f t="shared" si="10"/>
        <v>68.2</v>
      </c>
      <c r="AV58" s="57">
        <f t="shared" si="11"/>
        <v>6225.900000000001</v>
      </c>
      <c r="AW58" s="67">
        <f t="shared" si="12"/>
        <v>14.081999999999999</v>
      </c>
      <c r="AX58" s="67">
        <v>14.08</v>
      </c>
      <c r="AZ58" s="18">
        <v>0</v>
      </c>
      <c r="BA58" s="19">
        <v>0</v>
      </c>
      <c r="BB58" s="19">
        <v>0</v>
      </c>
      <c r="BC58" s="19">
        <v>0</v>
      </c>
      <c r="BD58" s="19">
        <v>0</v>
      </c>
      <c r="BE58" s="128">
        <v>0</v>
      </c>
      <c r="BG58" s="19">
        <f t="shared" si="13"/>
        <v>6.299999999999999</v>
      </c>
      <c r="BH58" s="19">
        <f t="shared" si="13"/>
        <v>0</v>
      </c>
    </row>
    <row r="59" spans="1:60" ht="24.75" customHeight="1">
      <c r="A59" s="15">
        <v>62</v>
      </c>
      <c r="B59" s="15">
        <v>3114</v>
      </c>
      <c r="C59" s="16">
        <v>3</v>
      </c>
      <c r="D59" s="21" t="s">
        <v>149</v>
      </c>
      <c r="E59" s="53">
        <f t="shared" si="14"/>
        <v>3729</v>
      </c>
      <c r="F59" s="18">
        <v>3295.7</v>
      </c>
      <c r="G59" s="19">
        <v>373.3</v>
      </c>
      <c r="H59" s="19">
        <v>0</v>
      </c>
      <c r="I59" s="19">
        <v>60</v>
      </c>
      <c r="J59" s="19">
        <f t="shared" si="15"/>
        <v>3669</v>
      </c>
      <c r="K59" s="19">
        <f t="shared" si="16"/>
        <v>60</v>
      </c>
      <c r="L59" s="19">
        <v>1267.8</v>
      </c>
      <c r="M59" s="19">
        <v>36.7</v>
      </c>
      <c r="N59" s="20">
        <v>79.4</v>
      </c>
      <c r="O59" s="57">
        <f t="shared" si="17"/>
        <v>5112.9</v>
      </c>
      <c r="P59" s="67">
        <v>13.6</v>
      </c>
      <c r="R59" s="137">
        <f t="shared" si="0"/>
        <v>22.482</v>
      </c>
      <c r="T59" s="18"/>
      <c r="U59" s="19"/>
      <c r="V59" s="19">
        <f t="shared" si="19"/>
        <v>0</v>
      </c>
      <c r="W59" s="19"/>
      <c r="X59" s="19">
        <f t="shared" si="21"/>
        <v>0</v>
      </c>
      <c r="Y59" s="19"/>
      <c r="Z59" s="106">
        <v>0</v>
      </c>
      <c r="AA59" s="97"/>
      <c r="AB59" s="97">
        <v>0</v>
      </c>
      <c r="AC59" s="112"/>
      <c r="AD59" s="19">
        <f t="shared" si="4"/>
        <v>0</v>
      </c>
      <c r="AE59" s="19">
        <f t="shared" si="5"/>
        <v>0</v>
      </c>
      <c r="AF59" s="19"/>
      <c r="AG59" s="19"/>
      <c r="AH59" s="20">
        <f t="shared" si="20"/>
        <v>0</v>
      </c>
      <c r="AL59" s="53">
        <f t="shared" si="18"/>
        <v>3729</v>
      </c>
      <c r="AM59" s="18">
        <f t="shared" si="6"/>
        <v>3295.7</v>
      </c>
      <c r="AN59" s="19">
        <f t="shared" si="6"/>
        <v>373.3</v>
      </c>
      <c r="AO59" s="19">
        <f t="shared" si="22"/>
        <v>0</v>
      </c>
      <c r="AP59" s="19">
        <f t="shared" si="22"/>
        <v>60</v>
      </c>
      <c r="AQ59" s="19">
        <f t="shared" si="7"/>
        <v>3669</v>
      </c>
      <c r="AR59" s="19">
        <f t="shared" si="8"/>
        <v>60</v>
      </c>
      <c r="AS59" s="19">
        <f t="shared" si="9"/>
        <v>1267.8</v>
      </c>
      <c r="AT59" s="19">
        <f t="shared" si="9"/>
        <v>36.7</v>
      </c>
      <c r="AU59" s="20">
        <f t="shared" si="10"/>
        <v>79.4</v>
      </c>
      <c r="AV59" s="57">
        <f t="shared" si="11"/>
        <v>5112.9</v>
      </c>
      <c r="AW59" s="67">
        <f t="shared" si="12"/>
        <v>13.6</v>
      </c>
      <c r="AX59" s="67">
        <v>13.6</v>
      </c>
      <c r="AZ59" s="18">
        <v>0</v>
      </c>
      <c r="BA59" s="19">
        <v>0</v>
      </c>
      <c r="BB59" s="19">
        <v>0</v>
      </c>
      <c r="BC59" s="19">
        <v>0</v>
      </c>
      <c r="BD59" s="19">
        <v>0</v>
      </c>
      <c r="BE59" s="128">
        <v>0</v>
      </c>
      <c r="BG59" s="19">
        <f t="shared" si="13"/>
        <v>0</v>
      </c>
      <c r="BH59" s="19">
        <f t="shared" si="13"/>
        <v>0</v>
      </c>
    </row>
    <row r="60" spans="1:60" ht="25.5">
      <c r="A60" s="15">
        <v>46</v>
      </c>
      <c r="B60" s="15">
        <v>3114</v>
      </c>
      <c r="C60" s="16">
        <v>3</v>
      </c>
      <c r="D60" s="21" t="s">
        <v>56</v>
      </c>
      <c r="E60" s="53">
        <f t="shared" si="14"/>
        <v>11815.099999999999</v>
      </c>
      <c r="F60" s="18">
        <v>8702.8</v>
      </c>
      <c r="G60" s="19">
        <v>2890</v>
      </c>
      <c r="H60" s="19">
        <v>129.3</v>
      </c>
      <c r="I60" s="19">
        <v>93</v>
      </c>
      <c r="J60" s="19">
        <f t="shared" si="15"/>
        <v>11592.8</v>
      </c>
      <c r="K60" s="19">
        <f t="shared" si="16"/>
        <v>222.3</v>
      </c>
      <c r="L60" s="19">
        <v>4017.1</v>
      </c>
      <c r="M60" s="19">
        <v>116</v>
      </c>
      <c r="N60" s="20">
        <v>118.6</v>
      </c>
      <c r="O60" s="57">
        <f t="shared" si="17"/>
        <v>16066.8</v>
      </c>
      <c r="P60" s="67">
        <v>45.71</v>
      </c>
      <c r="R60" s="137">
        <f t="shared" si="0"/>
        <v>21.135</v>
      </c>
      <c r="T60" s="18">
        <v>400</v>
      </c>
      <c r="U60" s="19">
        <v>-400</v>
      </c>
      <c r="V60" s="19">
        <f t="shared" si="19"/>
        <v>-41.2</v>
      </c>
      <c r="W60" s="19"/>
      <c r="X60" s="19">
        <f t="shared" si="21"/>
        <v>41.2</v>
      </c>
      <c r="Y60" s="19"/>
      <c r="Z60" s="106">
        <v>-63.7</v>
      </c>
      <c r="AA60" s="97"/>
      <c r="AB60" s="97">
        <v>63.7</v>
      </c>
      <c r="AC60" s="112"/>
      <c r="AD60" s="19">
        <f t="shared" si="4"/>
        <v>0</v>
      </c>
      <c r="AE60" s="19">
        <f t="shared" si="5"/>
        <v>-0.4</v>
      </c>
      <c r="AF60" s="19"/>
      <c r="AG60" s="19"/>
      <c r="AH60" s="20">
        <f t="shared" si="20"/>
        <v>-0.162</v>
      </c>
      <c r="AL60" s="53">
        <f t="shared" si="18"/>
        <v>11815.1</v>
      </c>
      <c r="AM60" s="18">
        <f t="shared" si="6"/>
        <v>9061.6</v>
      </c>
      <c r="AN60" s="19">
        <f t="shared" si="6"/>
        <v>2490</v>
      </c>
      <c r="AO60" s="19">
        <f t="shared" si="22"/>
        <v>170.5</v>
      </c>
      <c r="AP60" s="19">
        <f t="shared" si="22"/>
        <v>93</v>
      </c>
      <c r="AQ60" s="19">
        <f t="shared" si="7"/>
        <v>11551.6</v>
      </c>
      <c r="AR60" s="19">
        <f t="shared" si="8"/>
        <v>263.5</v>
      </c>
      <c r="AS60" s="19">
        <f t="shared" si="9"/>
        <v>4017.1</v>
      </c>
      <c r="AT60" s="19">
        <f t="shared" si="9"/>
        <v>115.6</v>
      </c>
      <c r="AU60" s="20">
        <f t="shared" si="10"/>
        <v>118.6</v>
      </c>
      <c r="AV60" s="57">
        <f t="shared" si="11"/>
        <v>16066.400000000001</v>
      </c>
      <c r="AW60" s="67">
        <f t="shared" si="12"/>
        <v>45.548</v>
      </c>
      <c r="AX60" s="67">
        <v>45.55</v>
      </c>
      <c r="AZ60" s="18">
        <v>0</v>
      </c>
      <c r="BA60" s="19">
        <v>0</v>
      </c>
      <c r="BB60" s="19">
        <v>0</v>
      </c>
      <c r="BC60" s="19">
        <v>0</v>
      </c>
      <c r="BD60" s="19">
        <v>0</v>
      </c>
      <c r="BE60" s="128">
        <v>0</v>
      </c>
      <c r="BG60" s="19">
        <f t="shared" si="13"/>
        <v>22.5</v>
      </c>
      <c r="BH60" s="19">
        <f t="shared" si="13"/>
        <v>0</v>
      </c>
    </row>
    <row r="61" spans="1:60" ht="24.75" customHeight="1">
      <c r="A61" s="15">
        <v>49</v>
      </c>
      <c r="B61" s="15">
        <v>4322</v>
      </c>
      <c r="C61" s="16">
        <v>3</v>
      </c>
      <c r="D61" s="21" t="s">
        <v>57</v>
      </c>
      <c r="E61" s="53">
        <f t="shared" si="14"/>
        <v>11656.4</v>
      </c>
      <c r="F61" s="18">
        <v>7881.2</v>
      </c>
      <c r="G61" s="19">
        <v>3679.8</v>
      </c>
      <c r="H61" s="19">
        <v>70.4</v>
      </c>
      <c r="I61" s="19">
        <v>25</v>
      </c>
      <c r="J61" s="19">
        <f t="shared" si="15"/>
        <v>11561</v>
      </c>
      <c r="K61" s="19">
        <f t="shared" si="16"/>
        <v>95.4</v>
      </c>
      <c r="L61" s="19">
        <v>3963.3</v>
      </c>
      <c r="M61" s="19">
        <v>115.5</v>
      </c>
      <c r="N61" s="20">
        <v>119.6</v>
      </c>
      <c r="O61" s="57">
        <f t="shared" si="17"/>
        <v>15854.800000000001</v>
      </c>
      <c r="P61" s="67">
        <v>51.81</v>
      </c>
      <c r="R61" s="137">
        <f t="shared" si="0"/>
        <v>18.595</v>
      </c>
      <c r="T61" s="18"/>
      <c r="U61" s="19"/>
      <c r="V61" s="19">
        <f t="shared" si="19"/>
        <v>-22.4</v>
      </c>
      <c r="W61" s="19"/>
      <c r="X61" s="19">
        <f t="shared" si="21"/>
        <v>22.4</v>
      </c>
      <c r="Y61" s="19"/>
      <c r="Z61" s="106">
        <v>-34.6</v>
      </c>
      <c r="AA61" s="97"/>
      <c r="AB61" s="97">
        <v>34.6</v>
      </c>
      <c r="AC61" s="112"/>
      <c r="AD61" s="19">
        <f t="shared" si="4"/>
        <v>0</v>
      </c>
      <c r="AE61" s="19">
        <f t="shared" si="5"/>
        <v>-0.2</v>
      </c>
      <c r="AF61" s="19"/>
      <c r="AG61" s="19"/>
      <c r="AH61" s="20">
        <f t="shared" si="20"/>
        <v>0.146</v>
      </c>
      <c r="AL61" s="53">
        <f t="shared" si="18"/>
        <v>11656.4</v>
      </c>
      <c r="AM61" s="18">
        <f t="shared" si="6"/>
        <v>7858.8</v>
      </c>
      <c r="AN61" s="19">
        <f t="shared" si="6"/>
        <v>3679.8</v>
      </c>
      <c r="AO61" s="19">
        <f t="shared" si="22"/>
        <v>92.8</v>
      </c>
      <c r="AP61" s="19">
        <f t="shared" si="22"/>
        <v>25</v>
      </c>
      <c r="AQ61" s="19">
        <f t="shared" si="7"/>
        <v>11538.6</v>
      </c>
      <c r="AR61" s="19">
        <f t="shared" si="8"/>
        <v>117.8</v>
      </c>
      <c r="AS61" s="19">
        <f t="shared" si="9"/>
        <v>3963.3</v>
      </c>
      <c r="AT61" s="19">
        <f t="shared" si="9"/>
        <v>115.3</v>
      </c>
      <c r="AU61" s="20">
        <f t="shared" si="10"/>
        <v>119.6</v>
      </c>
      <c r="AV61" s="57">
        <f t="shared" si="11"/>
        <v>15854.6</v>
      </c>
      <c r="AW61" s="67">
        <f t="shared" si="12"/>
        <v>51.956</v>
      </c>
      <c r="AX61" s="67">
        <v>51.96</v>
      </c>
      <c r="AZ61" s="18">
        <v>55</v>
      </c>
      <c r="BA61" s="19">
        <v>0</v>
      </c>
      <c r="BB61" s="19">
        <v>55</v>
      </c>
      <c r="BC61" s="19">
        <v>18.7</v>
      </c>
      <c r="BD61" s="19">
        <v>0.6</v>
      </c>
      <c r="BE61" s="128">
        <v>74.3</v>
      </c>
      <c r="BG61" s="19">
        <f t="shared" si="13"/>
        <v>12.200000000000003</v>
      </c>
      <c r="BH61" s="19">
        <f t="shared" si="13"/>
        <v>0</v>
      </c>
    </row>
    <row r="62" spans="1:60" ht="24.75" customHeight="1">
      <c r="A62" s="15">
        <v>58</v>
      </c>
      <c r="B62" s="15">
        <v>3114</v>
      </c>
      <c r="C62" s="16">
        <v>3</v>
      </c>
      <c r="D62" s="21" t="s">
        <v>58</v>
      </c>
      <c r="E62" s="53">
        <f t="shared" si="14"/>
        <v>4918.3</v>
      </c>
      <c r="F62" s="18">
        <v>4211.8</v>
      </c>
      <c r="G62" s="19">
        <v>547.6</v>
      </c>
      <c r="H62" s="19">
        <v>38.9</v>
      </c>
      <c r="I62" s="19">
        <v>120</v>
      </c>
      <c r="J62" s="19">
        <f t="shared" si="15"/>
        <v>4759.400000000001</v>
      </c>
      <c r="K62" s="19">
        <f t="shared" si="16"/>
        <v>158.9</v>
      </c>
      <c r="L62" s="19">
        <v>1672.4</v>
      </c>
      <c r="M62" s="19">
        <v>47.5</v>
      </c>
      <c r="N62" s="20">
        <v>80.1</v>
      </c>
      <c r="O62" s="57">
        <f t="shared" si="17"/>
        <v>6718.300000000001</v>
      </c>
      <c r="P62" s="67">
        <v>16.58</v>
      </c>
      <c r="R62" s="137">
        <f t="shared" si="0"/>
        <v>23.921</v>
      </c>
      <c r="T62" s="18"/>
      <c r="U62" s="19"/>
      <c r="V62" s="19">
        <f t="shared" si="19"/>
        <v>-12.3</v>
      </c>
      <c r="W62" s="19">
        <v>80</v>
      </c>
      <c r="X62" s="19">
        <f t="shared" si="21"/>
        <v>12.3</v>
      </c>
      <c r="Y62" s="19">
        <v>-80</v>
      </c>
      <c r="Z62" s="106">
        <v>-19.1</v>
      </c>
      <c r="AA62" s="97">
        <v>80</v>
      </c>
      <c r="AB62" s="97">
        <v>19.1</v>
      </c>
      <c r="AC62" s="112">
        <v>-80</v>
      </c>
      <c r="AD62" s="19">
        <f t="shared" si="4"/>
        <v>0</v>
      </c>
      <c r="AE62" s="19">
        <f t="shared" si="5"/>
        <v>0.7</v>
      </c>
      <c r="AF62" s="19"/>
      <c r="AG62" s="19"/>
      <c r="AH62" s="20">
        <f t="shared" si="20"/>
        <v>1.142</v>
      </c>
      <c r="AL62" s="53">
        <f t="shared" si="18"/>
        <v>4918.3</v>
      </c>
      <c r="AM62" s="18">
        <f t="shared" si="6"/>
        <v>4199.5</v>
      </c>
      <c r="AN62" s="19">
        <f t="shared" si="6"/>
        <v>627.6</v>
      </c>
      <c r="AO62" s="19">
        <f t="shared" si="22"/>
        <v>51.2</v>
      </c>
      <c r="AP62" s="19">
        <f t="shared" si="22"/>
        <v>40</v>
      </c>
      <c r="AQ62" s="19">
        <f t="shared" si="7"/>
        <v>4827.1</v>
      </c>
      <c r="AR62" s="19">
        <f t="shared" si="8"/>
        <v>91.2</v>
      </c>
      <c r="AS62" s="19">
        <f t="shared" si="9"/>
        <v>1672.4</v>
      </c>
      <c r="AT62" s="19">
        <f t="shared" si="9"/>
        <v>48.2</v>
      </c>
      <c r="AU62" s="20">
        <f t="shared" si="10"/>
        <v>80.1</v>
      </c>
      <c r="AV62" s="57">
        <f t="shared" si="11"/>
        <v>6719.000000000001</v>
      </c>
      <c r="AW62" s="67">
        <f t="shared" si="12"/>
        <v>17.721999999999998</v>
      </c>
      <c r="AX62" s="67">
        <v>17.72</v>
      </c>
      <c r="AZ62" s="18">
        <v>0</v>
      </c>
      <c r="BA62" s="19">
        <v>260</v>
      </c>
      <c r="BB62" s="19">
        <v>260</v>
      </c>
      <c r="BC62" s="19">
        <v>88.4</v>
      </c>
      <c r="BD62" s="19">
        <v>2.6</v>
      </c>
      <c r="BE62" s="128">
        <v>351</v>
      </c>
      <c r="BG62" s="19">
        <f t="shared" si="13"/>
        <v>6.800000000000001</v>
      </c>
      <c r="BH62" s="19">
        <f t="shared" si="13"/>
        <v>0</v>
      </c>
    </row>
    <row r="63" spans="1:60" ht="24.75" customHeight="1">
      <c r="A63" s="15">
        <v>67</v>
      </c>
      <c r="B63" s="15">
        <v>3121</v>
      </c>
      <c r="C63" s="16">
        <v>4</v>
      </c>
      <c r="D63" s="21" t="s">
        <v>59</v>
      </c>
      <c r="E63" s="53">
        <f t="shared" si="14"/>
        <v>12307.4</v>
      </c>
      <c r="F63" s="18">
        <v>10951.6</v>
      </c>
      <c r="G63" s="19">
        <v>1139.8</v>
      </c>
      <c r="H63" s="19">
        <v>34</v>
      </c>
      <c r="I63" s="19">
        <v>182</v>
      </c>
      <c r="J63" s="19">
        <f t="shared" si="15"/>
        <v>12091.4</v>
      </c>
      <c r="K63" s="19">
        <f t="shared" si="16"/>
        <v>216</v>
      </c>
      <c r="L63" s="19">
        <v>4184.6</v>
      </c>
      <c r="M63" s="19">
        <v>121</v>
      </c>
      <c r="N63" s="20">
        <v>216.8</v>
      </c>
      <c r="O63" s="57">
        <f t="shared" si="17"/>
        <v>16829.8</v>
      </c>
      <c r="P63" s="67">
        <v>41.53</v>
      </c>
      <c r="R63" s="137">
        <f t="shared" si="0"/>
        <v>24.262</v>
      </c>
      <c r="T63" s="18"/>
      <c r="U63" s="19">
        <v>150</v>
      </c>
      <c r="V63" s="19">
        <f t="shared" si="19"/>
        <v>-10.3</v>
      </c>
      <c r="W63" s="19"/>
      <c r="X63" s="19">
        <f t="shared" si="21"/>
        <v>10.3</v>
      </c>
      <c r="Y63" s="19"/>
      <c r="Z63" s="106">
        <v>-16</v>
      </c>
      <c r="AA63" s="97"/>
      <c r="AB63" s="97">
        <v>16</v>
      </c>
      <c r="AC63" s="112"/>
      <c r="AD63" s="19">
        <f t="shared" si="4"/>
        <v>51</v>
      </c>
      <c r="AE63" s="19">
        <f t="shared" si="5"/>
        <v>1.4</v>
      </c>
      <c r="AF63" s="19"/>
      <c r="AG63" s="19"/>
      <c r="AH63" s="20">
        <f t="shared" si="20"/>
        <v>0.48</v>
      </c>
      <c r="AL63" s="53">
        <f t="shared" si="18"/>
        <v>12457.399999999998</v>
      </c>
      <c r="AM63" s="18">
        <f t="shared" si="6"/>
        <v>10941.3</v>
      </c>
      <c r="AN63" s="19">
        <f t="shared" si="6"/>
        <v>1289.8</v>
      </c>
      <c r="AO63" s="19">
        <f t="shared" si="22"/>
        <v>44.3</v>
      </c>
      <c r="AP63" s="19">
        <f t="shared" si="22"/>
        <v>182</v>
      </c>
      <c r="AQ63" s="19">
        <f t="shared" si="7"/>
        <v>12231.099999999999</v>
      </c>
      <c r="AR63" s="19">
        <f t="shared" si="8"/>
        <v>226.3</v>
      </c>
      <c r="AS63" s="19">
        <f t="shared" si="9"/>
        <v>4235.6</v>
      </c>
      <c r="AT63" s="19">
        <f t="shared" si="9"/>
        <v>122.4</v>
      </c>
      <c r="AU63" s="20">
        <f t="shared" si="10"/>
        <v>216.8</v>
      </c>
      <c r="AV63" s="57">
        <f t="shared" si="11"/>
        <v>17032.2</v>
      </c>
      <c r="AW63" s="67">
        <f t="shared" si="12"/>
        <v>42.01</v>
      </c>
      <c r="AX63" s="67">
        <v>42.01</v>
      </c>
      <c r="AZ63" s="18">
        <v>0</v>
      </c>
      <c r="BA63" s="19">
        <v>0</v>
      </c>
      <c r="BB63" s="19">
        <v>0</v>
      </c>
      <c r="BC63" s="19">
        <v>0</v>
      </c>
      <c r="BD63" s="19">
        <v>0</v>
      </c>
      <c r="BE63" s="128">
        <v>0</v>
      </c>
      <c r="BG63" s="19">
        <f t="shared" si="13"/>
        <v>5.699999999999999</v>
      </c>
      <c r="BH63" s="19">
        <f t="shared" si="13"/>
        <v>0</v>
      </c>
    </row>
    <row r="64" spans="1:60" ht="24.75" customHeight="1">
      <c r="A64" s="15">
        <v>68</v>
      </c>
      <c r="B64" s="15">
        <v>3121</v>
      </c>
      <c r="C64" s="16">
        <v>4</v>
      </c>
      <c r="D64" s="21" t="s">
        <v>60</v>
      </c>
      <c r="E64" s="53">
        <f t="shared" si="14"/>
        <v>10418.6</v>
      </c>
      <c r="F64" s="18">
        <v>8091.5</v>
      </c>
      <c r="G64" s="19">
        <v>2188.9</v>
      </c>
      <c r="H64" s="19">
        <v>136</v>
      </c>
      <c r="I64" s="19">
        <v>2.2</v>
      </c>
      <c r="J64" s="19">
        <f t="shared" si="15"/>
        <v>10280.4</v>
      </c>
      <c r="K64" s="19">
        <f t="shared" si="16"/>
        <v>138.2</v>
      </c>
      <c r="L64" s="19">
        <v>3542.2</v>
      </c>
      <c r="M64" s="19">
        <v>102.7</v>
      </c>
      <c r="N64" s="20">
        <v>185.5</v>
      </c>
      <c r="O64" s="57">
        <f t="shared" si="17"/>
        <v>14249</v>
      </c>
      <c r="P64" s="67">
        <v>37.59</v>
      </c>
      <c r="R64" s="137">
        <f t="shared" si="0"/>
        <v>22.791</v>
      </c>
      <c r="T64" s="18">
        <v>150</v>
      </c>
      <c r="U64" s="19">
        <v>-150</v>
      </c>
      <c r="V64" s="19">
        <f t="shared" si="19"/>
        <v>-41.3</v>
      </c>
      <c r="W64" s="19"/>
      <c r="X64" s="19">
        <f t="shared" si="21"/>
        <v>41.3</v>
      </c>
      <c r="Y64" s="19"/>
      <c r="Z64" s="106">
        <v>-64</v>
      </c>
      <c r="AA64" s="97"/>
      <c r="AB64" s="97">
        <v>64</v>
      </c>
      <c r="AC64" s="112"/>
      <c r="AD64" s="19">
        <f t="shared" si="4"/>
        <v>0</v>
      </c>
      <c r="AE64" s="19">
        <f t="shared" si="5"/>
        <v>-0.4</v>
      </c>
      <c r="AF64" s="19"/>
      <c r="AG64" s="19"/>
      <c r="AH64" s="20">
        <f t="shared" si="20"/>
        <v>-0.151</v>
      </c>
      <c r="AL64" s="53">
        <f t="shared" si="18"/>
        <v>10418.6</v>
      </c>
      <c r="AM64" s="18">
        <f t="shared" si="6"/>
        <v>8200.2</v>
      </c>
      <c r="AN64" s="19">
        <f t="shared" si="6"/>
        <v>2038.9</v>
      </c>
      <c r="AO64" s="19">
        <f t="shared" si="22"/>
        <v>177.3</v>
      </c>
      <c r="AP64" s="19">
        <f t="shared" si="22"/>
        <v>2.2</v>
      </c>
      <c r="AQ64" s="19">
        <f t="shared" si="7"/>
        <v>10239.1</v>
      </c>
      <c r="AR64" s="19">
        <f t="shared" si="8"/>
        <v>179.5</v>
      </c>
      <c r="AS64" s="19">
        <f>L64+AD64</f>
        <v>3542.2</v>
      </c>
      <c r="AT64" s="19">
        <f t="shared" si="9"/>
        <v>102.3</v>
      </c>
      <c r="AU64" s="20">
        <f t="shared" si="10"/>
        <v>185.5</v>
      </c>
      <c r="AV64" s="57">
        <f t="shared" si="11"/>
        <v>14248.599999999999</v>
      </c>
      <c r="AW64" s="67">
        <f t="shared" si="12"/>
        <v>37.439</v>
      </c>
      <c r="AX64" s="67">
        <v>37.44</v>
      </c>
      <c r="AZ64" s="18">
        <v>0</v>
      </c>
      <c r="BA64" s="19">
        <v>0</v>
      </c>
      <c r="BB64" s="19">
        <v>0</v>
      </c>
      <c r="BC64" s="19">
        <v>0</v>
      </c>
      <c r="BD64" s="19">
        <v>0</v>
      </c>
      <c r="BE64" s="128">
        <v>0</v>
      </c>
      <c r="BG64" s="19">
        <f t="shared" si="13"/>
        <v>22.700000000000003</v>
      </c>
      <c r="BH64" s="19">
        <f t="shared" si="13"/>
        <v>0</v>
      </c>
    </row>
    <row r="65" spans="1:60" ht="24.75" customHeight="1">
      <c r="A65" s="15">
        <v>71</v>
      </c>
      <c r="B65" s="15">
        <v>3122</v>
      </c>
      <c r="C65" s="16">
        <v>4</v>
      </c>
      <c r="D65" s="21" t="s">
        <v>61</v>
      </c>
      <c r="E65" s="53">
        <f t="shared" si="14"/>
        <v>9583.800000000001</v>
      </c>
      <c r="F65" s="18">
        <v>8275.6</v>
      </c>
      <c r="G65" s="19">
        <v>1085</v>
      </c>
      <c r="H65" s="19">
        <v>163.2</v>
      </c>
      <c r="I65" s="19">
        <v>60</v>
      </c>
      <c r="J65" s="19">
        <f t="shared" si="15"/>
        <v>9360.6</v>
      </c>
      <c r="K65" s="19">
        <f t="shared" si="16"/>
        <v>223.2</v>
      </c>
      <c r="L65" s="19">
        <v>3258.7</v>
      </c>
      <c r="M65" s="19">
        <v>93.8</v>
      </c>
      <c r="N65" s="20">
        <v>161.2</v>
      </c>
      <c r="O65" s="57">
        <f t="shared" si="17"/>
        <v>13097.5</v>
      </c>
      <c r="P65" s="67">
        <v>33.12</v>
      </c>
      <c r="R65" s="137">
        <f t="shared" si="0"/>
        <v>23.552</v>
      </c>
      <c r="T65" s="18"/>
      <c r="U65" s="19">
        <v>98</v>
      </c>
      <c r="V65" s="19">
        <f t="shared" si="19"/>
        <v>-49.6</v>
      </c>
      <c r="W65" s="19"/>
      <c r="X65" s="19">
        <f t="shared" si="21"/>
        <v>49.6</v>
      </c>
      <c r="Y65" s="19"/>
      <c r="Z65" s="106">
        <v>-76.8</v>
      </c>
      <c r="AA65" s="97"/>
      <c r="AB65" s="97">
        <v>76.8</v>
      </c>
      <c r="AC65" s="112"/>
      <c r="AD65" s="19">
        <f t="shared" si="4"/>
        <v>33.3</v>
      </c>
      <c r="AE65" s="19">
        <f t="shared" si="5"/>
        <v>0.5</v>
      </c>
      <c r="AF65" s="19"/>
      <c r="AG65" s="19"/>
      <c r="AH65" s="20">
        <f t="shared" si="20"/>
        <v>0.171</v>
      </c>
      <c r="AL65" s="53">
        <f t="shared" si="18"/>
        <v>9681.8</v>
      </c>
      <c r="AM65" s="18">
        <f t="shared" si="6"/>
        <v>8226</v>
      </c>
      <c r="AN65" s="19">
        <f t="shared" si="6"/>
        <v>1183</v>
      </c>
      <c r="AO65" s="19">
        <f t="shared" si="22"/>
        <v>212.8</v>
      </c>
      <c r="AP65" s="19">
        <f t="shared" si="22"/>
        <v>60</v>
      </c>
      <c r="AQ65" s="19">
        <f t="shared" si="7"/>
        <v>9409</v>
      </c>
      <c r="AR65" s="19">
        <f t="shared" si="8"/>
        <v>272.8</v>
      </c>
      <c r="AS65" s="19">
        <f t="shared" si="9"/>
        <v>3292</v>
      </c>
      <c r="AT65" s="19">
        <f t="shared" si="9"/>
        <v>94.3</v>
      </c>
      <c r="AU65" s="20">
        <f t="shared" si="10"/>
        <v>161.2</v>
      </c>
      <c r="AV65" s="57">
        <f t="shared" si="11"/>
        <v>13229.3</v>
      </c>
      <c r="AW65" s="67">
        <f t="shared" si="12"/>
        <v>33.291</v>
      </c>
      <c r="AX65" s="67">
        <v>33.29</v>
      </c>
      <c r="AZ65" s="18">
        <v>0</v>
      </c>
      <c r="BA65" s="19">
        <v>0</v>
      </c>
      <c r="BB65" s="19">
        <v>0</v>
      </c>
      <c r="BC65" s="19">
        <v>0</v>
      </c>
      <c r="BD65" s="19">
        <v>0</v>
      </c>
      <c r="BE65" s="128">
        <v>0</v>
      </c>
      <c r="BG65" s="19">
        <f t="shared" si="13"/>
        <v>27.199999999999996</v>
      </c>
      <c r="BH65" s="19">
        <f t="shared" si="13"/>
        <v>0</v>
      </c>
    </row>
    <row r="66" spans="1:60" ht="24.75" customHeight="1">
      <c r="A66" s="15">
        <v>70</v>
      </c>
      <c r="B66" s="15">
        <v>3122</v>
      </c>
      <c r="C66" s="16">
        <v>4</v>
      </c>
      <c r="D66" s="21" t="s">
        <v>62</v>
      </c>
      <c r="E66" s="53">
        <f t="shared" si="14"/>
        <v>10669.1</v>
      </c>
      <c r="F66" s="18">
        <v>8929.6</v>
      </c>
      <c r="G66" s="19">
        <v>1695.9</v>
      </c>
      <c r="H66" s="19">
        <v>13.6</v>
      </c>
      <c r="I66" s="19">
        <v>30</v>
      </c>
      <c r="J66" s="19">
        <f t="shared" si="15"/>
        <v>10625.5</v>
      </c>
      <c r="K66" s="19">
        <f t="shared" si="16"/>
        <v>43.6</v>
      </c>
      <c r="L66" s="19">
        <v>3627.7</v>
      </c>
      <c r="M66" s="19">
        <v>106.3</v>
      </c>
      <c r="N66" s="20">
        <v>165.2</v>
      </c>
      <c r="O66" s="57">
        <f t="shared" si="17"/>
        <v>14568.3</v>
      </c>
      <c r="P66" s="67">
        <v>37.95</v>
      </c>
      <c r="R66" s="137">
        <f t="shared" si="0"/>
        <v>23.332</v>
      </c>
      <c r="T66" s="18"/>
      <c r="U66" s="19"/>
      <c r="V66" s="19">
        <f t="shared" si="19"/>
        <v>-4.1</v>
      </c>
      <c r="W66" s="19"/>
      <c r="X66" s="19">
        <f t="shared" si="21"/>
        <v>4.1</v>
      </c>
      <c r="Y66" s="19"/>
      <c r="Z66" s="106">
        <v>-6.4</v>
      </c>
      <c r="AA66" s="97"/>
      <c r="AB66" s="97">
        <v>6.4</v>
      </c>
      <c r="AC66" s="112"/>
      <c r="AD66" s="19">
        <f t="shared" si="4"/>
        <v>0</v>
      </c>
      <c r="AE66" s="19">
        <f t="shared" si="5"/>
        <v>0</v>
      </c>
      <c r="AF66" s="19"/>
      <c r="AG66" s="19"/>
      <c r="AH66" s="20">
        <f t="shared" si="20"/>
        <v>-0.015</v>
      </c>
      <c r="AL66" s="53">
        <f t="shared" si="18"/>
        <v>10669.1</v>
      </c>
      <c r="AM66" s="18">
        <f t="shared" si="6"/>
        <v>8925.5</v>
      </c>
      <c r="AN66" s="19">
        <f t="shared" si="6"/>
        <v>1695.9</v>
      </c>
      <c r="AO66" s="19">
        <f t="shared" si="22"/>
        <v>17.7</v>
      </c>
      <c r="AP66" s="19">
        <f t="shared" si="22"/>
        <v>30</v>
      </c>
      <c r="AQ66" s="19">
        <f t="shared" si="7"/>
        <v>10621.4</v>
      </c>
      <c r="AR66" s="19">
        <f t="shared" si="8"/>
        <v>47.7</v>
      </c>
      <c r="AS66" s="19">
        <f t="shared" si="9"/>
        <v>3627.7</v>
      </c>
      <c r="AT66" s="19">
        <f t="shared" si="9"/>
        <v>106.3</v>
      </c>
      <c r="AU66" s="20">
        <f t="shared" si="10"/>
        <v>165.2</v>
      </c>
      <c r="AV66" s="57">
        <f t="shared" si="11"/>
        <v>14568.3</v>
      </c>
      <c r="AW66" s="67">
        <f t="shared" si="12"/>
        <v>37.935</v>
      </c>
      <c r="AX66" s="67">
        <v>37.94</v>
      </c>
      <c r="AZ66" s="18">
        <v>0</v>
      </c>
      <c r="BA66" s="19">
        <v>0</v>
      </c>
      <c r="BB66" s="19">
        <v>0</v>
      </c>
      <c r="BC66" s="19">
        <v>0</v>
      </c>
      <c r="BD66" s="19">
        <v>0</v>
      </c>
      <c r="BE66" s="128">
        <v>0</v>
      </c>
      <c r="BG66" s="19">
        <f t="shared" si="13"/>
        <v>2.3000000000000007</v>
      </c>
      <c r="BH66" s="19">
        <f t="shared" si="13"/>
        <v>0</v>
      </c>
    </row>
    <row r="67" spans="1:60" ht="24.75" customHeight="1">
      <c r="A67" s="15">
        <v>154</v>
      </c>
      <c r="B67" s="15">
        <v>3122</v>
      </c>
      <c r="C67" s="16">
        <v>4</v>
      </c>
      <c r="D67" s="21" t="s">
        <v>97</v>
      </c>
      <c r="E67" s="53">
        <f t="shared" si="14"/>
        <v>28419.6</v>
      </c>
      <c r="F67" s="18">
        <v>22215.6</v>
      </c>
      <c r="G67" s="19">
        <v>5825.3</v>
      </c>
      <c r="H67" s="19">
        <v>136.7</v>
      </c>
      <c r="I67" s="19">
        <v>242</v>
      </c>
      <c r="J67" s="19">
        <f t="shared" si="15"/>
        <v>28040.899999999998</v>
      </c>
      <c r="K67" s="19">
        <f t="shared" si="16"/>
        <v>378.7</v>
      </c>
      <c r="L67" s="19">
        <v>9663.2</v>
      </c>
      <c r="M67" s="19">
        <v>280.6</v>
      </c>
      <c r="N67" s="20">
        <v>427.5</v>
      </c>
      <c r="O67" s="57">
        <f t="shared" si="17"/>
        <v>38790.9</v>
      </c>
      <c r="P67" s="67">
        <v>103.14</v>
      </c>
      <c r="R67" s="137">
        <f aca="true" t="shared" si="23" ref="R67:R95">ROUND(J67/(12*P67),3)</f>
        <v>22.656</v>
      </c>
      <c r="T67" s="18">
        <v>360</v>
      </c>
      <c r="U67" s="19">
        <v>-360</v>
      </c>
      <c r="V67" s="19">
        <f t="shared" si="19"/>
        <v>5.7</v>
      </c>
      <c r="W67" s="19"/>
      <c r="X67" s="19">
        <f t="shared" si="21"/>
        <v>-5.7</v>
      </c>
      <c r="Y67" s="19"/>
      <c r="Z67" s="106">
        <v>5.7</v>
      </c>
      <c r="AA67" s="97">
        <v>-70</v>
      </c>
      <c r="AB67" s="97">
        <v>-5.7</v>
      </c>
      <c r="AC67" s="112">
        <v>70</v>
      </c>
      <c r="AD67" s="19">
        <f t="shared" si="4"/>
        <v>0</v>
      </c>
      <c r="AE67" s="19">
        <f t="shared" si="5"/>
        <v>0.1</v>
      </c>
      <c r="AF67" s="19"/>
      <c r="AG67" s="19"/>
      <c r="AH67" s="20">
        <f t="shared" si="20"/>
        <v>1.639</v>
      </c>
      <c r="AL67" s="53">
        <f t="shared" si="18"/>
        <v>28419.6</v>
      </c>
      <c r="AM67" s="18">
        <f t="shared" si="6"/>
        <v>22581.3</v>
      </c>
      <c r="AN67" s="19">
        <f t="shared" si="6"/>
        <v>5465.3</v>
      </c>
      <c r="AO67" s="19">
        <f aca="true" t="shared" si="24" ref="AO67:AP95">ROUND(H67+X67,1)</f>
        <v>131</v>
      </c>
      <c r="AP67" s="19">
        <f t="shared" si="24"/>
        <v>242</v>
      </c>
      <c r="AQ67" s="19">
        <f t="shared" si="7"/>
        <v>28046.6</v>
      </c>
      <c r="AR67" s="19">
        <f t="shared" si="8"/>
        <v>373</v>
      </c>
      <c r="AS67" s="19">
        <f t="shared" si="9"/>
        <v>9663.2</v>
      </c>
      <c r="AT67" s="19">
        <f t="shared" si="9"/>
        <v>280.70000000000005</v>
      </c>
      <c r="AU67" s="20">
        <f t="shared" si="10"/>
        <v>427.5</v>
      </c>
      <c r="AV67" s="57">
        <f t="shared" si="11"/>
        <v>38791</v>
      </c>
      <c r="AW67" s="67">
        <f t="shared" si="12"/>
        <v>104.779</v>
      </c>
      <c r="AX67" s="67">
        <v>104.78</v>
      </c>
      <c r="AZ67" s="18">
        <v>440</v>
      </c>
      <c r="BA67" s="19">
        <v>0</v>
      </c>
      <c r="BB67" s="19">
        <v>440</v>
      </c>
      <c r="BC67" s="19">
        <v>149.6</v>
      </c>
      <c r="BD67" s="19">
        <v>4.4</v>
      </c>
      <c r="BE67" s="128">
        <v>594</v>
      </c>
      <c r="BG67" s="19">
        <f t="shared" si="13"/>
        <v>0</v>
      </c>
      <c r="BH67" s="19">
        <f t="shared" si="13"/>
        <v>70</v>
      </c>
    </row>
    <row r="68" spans="1:60" ht="24.75" customHeight="1">
      <c r="A68" s="15">
        <v>72</v>
      </c>
      <c r="B68" s="15">
        <v>3122</v>
      </c>
      <c r="C68" s="16">
        <v>4</v>
      </c>
      <c r="D68" s="21" t="s">
        <v>63</v>
      </c>
      <c r="E68" s="53">
        <f t="shared" si="14"/>
        <v>15776.800000000001</v>
      </c>
      <c r="F68" s="18">
        <v>11866.7</v>
      </c>
      <c r="G68" s="19">
        <v>3442.9</v>
      </c>
      <c r="H68" s="19">
        <v>197.2</v>
      </c>
      <c r="I68" s="19">
        <v>270</v>
      </c>
      <c r="J68" s="19">
        <f t="shared" si="15"/>
        <v>15309.6</v>
      </c>
      <c r="K68" s="19">
        <f t="shared" si="16"/>
        <v>467.2</v>
      </c>
      <c r="L68" s="19">
        <v>5364.1</v>
      </c>
      <c r="M68" s="19">
        <v>153.1</v>
      </c>
      <c r="N68" s="20">
        <v>228.9</v>
      </c>
      <c r="O68" s="57">
        <f t="shared" si="17"/>
        <v>21522.9</v>
      </c>
      <c r="P68" s="67">
        <v>60</v>
      </c>
      <c r="R68" s="137">
        <f t="shared" si="23"/>
        <v>21.263</v>
      </c>
      <c r="T68" s="18"/>
      <c r="U68" s="19">
        <v>100</v>
      </c>
      <c r="V68" s="19">
        <f t="shared" si="19"/>
        <v>-98.7</v>
      </c>
      <c r="W68" s="19">
        <v>40</v>
      </c>
      <c r="X68" s="19">
        <f t="shared" si="21"/>
        <v>98.7</v>
      </c>
      <c r="Y68" s="19">
        <v>-40</v>
      </c>
      <c r="Z68" s="106">
        <v>-152.8</v>
      </c>
      <c r="AA68" s="97">
        <v>40</v>
      </c>
      <c r="AB68" s="97">
        <v>152.8</v>
      </c>
      <c r="AC68" s="112">
        <v>-40</v>
      </c>
      <c r="AD68" s="19">
        <f aca="true" t="shared" si="25" ref="AD68:AD95">ROUND((T68+U68+V68+W68+X68+Y68)*0.34,1)</f>
        <v>34</v>
      </c>
      <c r="AE68" s="19">
        <f aca="true" t="shared" si="26" ref="AE68:AE95">ROUND((T68+U68+V68+W68)*0.01,1)</f>
        <v>0.4</v>
      </c>
      <c r="AF68" s="19"/>
      <c r="AG68" s="19"/>
      <c r="AH68" s="20">
        <f t="shared" si="20"/>
        <v>0.162</v>
      </c>
      <c r="AL68" s="53">
        <f t="shared" si="18"/>
        <v>15876.8</v>
      </c>
      <c r="AM68" s="18">
        <f aca="true" t="shared" si="27" ref="AM68:AN95">ROUND(F68+T68+V68,1)</f>
        <v>11768</v>
      </c>
      <c r="AN68" s="19">
        <f t="shared" si="27"/>
        <v>3582.9</v>
      </c>
      <c r="AO68" s="19">
        <f t="shared" si="24"/>
        <v>295.9</v>
      </c>
      <c r="AP68" s="19">
        <f t="shared" si="24"/>
        <v>230</v>
      </c>
      <c r="AQ68" s="19">
        <f aca="true" t="shared" si="28" ref="AQ68:AQ95">AM68+AN68</f>
        <v>15350.9</v>
      </c>
      <c r="AR68" s="19">
        <f aca="true" t="shared" si="29" ref="AR68:AR95">AO68+AP68</f>
        <v>525.9</v>
      </c>
      <c r="AS68" s="19">
        <f aca="true" t="shared" si="30" ref="AS68:AT95">L68+AD68</f>
        <v>5398.1</v>
      </c>
      <c r="AT68" s="19">
        <f t="shared" si="30"/>
        <v>153.5</v>
      </c>
      <c r="AU68" s="20">
        <f aca="true" t="shared" si="31" ref="AU68:AU95">ROUND((N68+AF68+AG68),1)</f>
        <v>228.9</v>
      </c>
      <c r="AV68" s="57">
        <f aca="true" t="shared" si="32" ref="AV68:AV95">SUM(AQ68:AU68)</f>
        <v>21657.300000000003</v>
      </c>
      <c r="AW68" s="67">
        <f aca="true" t="shared" si="33" ref="AW68:AW95">P68+AH68</f>
        <v>60.162</v>
      </c>
      <c r="AX68" s="67">
        <v>60.16</v>
      </c>
      <c r="AZ68" s="18">
        <v>0</v>
      </c>
      <c r="BA68" s="19">
        <v>0</v>
      </c>
      <c r="BB68" s="19">
        <v>0</v>
      </c>
      <c r="BC68" s="19">
        <v>0</v>
      </c>
      <c r="BD68" s="19">
        <v>0</v>
      </c>
      <c r="BE68" s="128">
        <v>0</v>
      </c>
      <c r="BG68" s="19">
        <f aca="true" t="shared" si="34" ref="BG68:BH95">AB68-X68</f>
        <v>54.10000000000001</v>
      </c>
      <c r="BH68" s="19">
        <f t="shared" si="34"/>
        <v>0</v>
      </c>
    </row>
    <row r="69" spans="1:60" ht="24.75" customHeight="1">
      <c r="A69" s="15">
        <v>81</v>
      </c>
      <c r="B69" s="15">
        <v>3114</v>
      </c>
      <c r="C69" s="16">
        <v>4</v>
      </c>
      <c r="D69" s="21" t="s">
        <v>104</v>
      </c>
      <c r="E69" s="53">
        <f aca="true" t="shared" si="35" ref="E69:E95">J69+K69</f>
        <v>10092.4</v>
      </c>
      <c r="F69" s="18">
        <v>9107.9</v>
      </c>
      <c r="G69" s="19">
        <v>949.3</v>
      </c>
      <c r="H69" s="19">
        <v>27.2</v>
      </c>
      <c r="I69" s="19">
        <v>8</v>
      </c>
      <c r="J69" s="19">
        <f aca="true" t="shared" si="36" ref="J69:J95">F69+G69</f>
        <v>10057.199999999999</v>
      </c>
      <c r="K69" s="19">
        <f>H69+I69</f>
        <v>35.2</v>
      </c>
      <c r="L69" s="19">
        <v>3432</v>
      </c>
      <c r="M69" s="19">
        <v>100.5</v>
      </c>
      <c r="N69" s="20">
        <v>137.4</v>
      </c>
      <c r="O69" s="57">
        <f aca="true" t="shared" si="37" ref="O69:O95">SUM(J69:N69)</f>
        <v>13762.3</v>
      </c>
      <c r="P69" s="67">
        <v>37.11</v>
      </c>
      <c r="R69" s="137">
        <f t="shared" si="23"/>
        <v>22.584</v>
      </c>
      <c r="T69" s="18"/>
      <c r="U69" s="19"/>
      <c r="V69" s="19">
        <f t="shared" si="19"/>
        <v>-8.3</v>
      </c>
      <c r="W69" s="19"/>
      <c r="X69" s="19">
        <f t="shared" si="21"/>
        <v>8.3</v>
      </c>
      <c r="Y69" s="19"/>
      <c r="Z69" s="106">
        <v>-12.8</v>
      </c>
      <c r="AA69" s="97"/>
      <c r="AB69" s="97">
        <v>12.8</v>
      </c>
      <c r="AC69" s="112"/>
      <c r="AD69" s="19">
        <f t="shared" si="25"/>
        <v>0</v>
      </c>
      <c r="AE69" s="19">
        <f t="shared" si="26"/>
        <v>-0.1</v>
      </c>
      <c r="AF69" s="19"/>
      <c r="AG69" s="19"/>
      <c r="AH69" s="20">
        <f t="shared" si="20"/>
        <v>1.737</v>
      </c>
      <c r="AL69" s="53">
        <f aca="true" t="shared" si="38" ref="AL69:AL95">AQ69+AR69</f>
        <v>10092.4</v>
      </c>
      <c r="AM69" s="18">
        <f t="shared" si="27"/>
        <v>9099.6</v>
      </c>
      <c r="AN69" s="19">
        <f t="shared" si="27"/>
        <v>949.3</v>
      </c>
      <c r="AO69" s="19">
        <f t="shared" si="24"/>
        <v>35.5</v>
      </c>
      <c r="AP69" s="19">
        <f t="shared" si="24"/>
        <v>8</v>
      </c>
      <c r="AQ69" s="19">
        <f t="shared" si="28"/>
        <v>10048.9</v>
      </c>
      <c r="AR69" s="19">
        <f t="shared" si="29"/>
        <v>43.5</v>
      </c>
      <c r="AS69" s="19">
        <f t="shared" si="30"/>
        <v>3432</v>
      </c>
      <c r="AT69" s="19">
        <f t="shared" si="30"/>
        <v>100.4</v>
      </c>
      <c r="AU69" s="20">
        <f t="shared" si="31"/>
        <v>137.4</v>
      </c>
      <c r="AV69" s="57">
        <f t="shared" si="32"/>
        <v>13762.199999999999</v>
      </c>
      <c r="AW69" s="67">
        <f t="shared" si="33"/>
        <v>38.847</v>
      </c>
      <c r="AX69" s="67">
        <v>38.85</v>
      </c>
      <c r="AZ69" s="18">
        <v>479</v>
      </c>
      <c r="BA69" s="19">
        <v>0</v>
      </c>
      <c r="BB69" s="19">
        <v>479</v>
      </c>
      <c r="BC69" s="19">
        <v>162.9</v>
      </c>
      <c r="BD69" s="19">
        <v>4.8</v>
      </c>
      <c r="BE69" s="128">
        <v>646.6999999999999</v>
      </c>
      <c r="BG69" s="19">
        <f t="shared" si="34"/>
        <v>4.5</v>
      </c>
      <c r="BH69" s="19">
        <f t="shared" si="34"/>
        <v>0</v>
      </c>
    </row>
    <row r="70" spans="1:60" ht="24.75" customHeight="1">
      <c r="A70" s="15">
        <v>83</v>
      </c>
      <c r="B70" s="15">
        <v>3114</v>
      </c>
      <c r="C70" s="16">
        <v>4</v>
      </c>
      <c r="D70" s="21" t="s">
        <v>64</v>
      </c>
      <c r="E70" s="53">
        <f t="shared" si="35"/>
        <v>7750.1</v>
      </c>
      <c r="F70" s="18">
        <v>5507.8</v>
      </c>
      <c r="G70" s="19">
        <v>2242.3</v>
      </c>
      <c r="H70" s="19">
        <v>0</v>
      </c>
      <c r="I70" s="19">
        <v>0</v>
      </c>
      <c r="J70" s="19">
        <f t="shared" si="36"/>
        <v>7750.1</v>
      </c>
      <c r="K70" s="19">
        <f aca="true" t="shared" si="39" ref="K70:K95">H70+I70</f>
        <v>0</v>
      </c>
      <c r="L70" s="19">
        <v>2635.2</v>
      </c>
      <c r="M70" s="19">
        <v>77.7</v>
      </c>
      <c r="N70" s="20">
        <v>105.7</v>
      </c>
      <c r="O70" s="57">
        <f t="shared" si="37"/>
        <v>10568.7</v>
      </c>
      <c r="P70" s="67">
        <v>32.45</v>
      </c>
      <c r="R70" s="137">
        <f t="shared" si="23"/>
        <v>19.903</v>
      </c>
      <c r="T70" s="18"/>
      <c r="U70" s="19"/>
      <c r="V70" s="19">
        <f aca="true" t="shared" si="40" ref="V70:V95">IF(Z70&gt;0,Z70,ROUND(Z70*$V$111,1))</f>
        <v>0</v>
      </c>
      <c r="W70" s="19"/>
      <c r="X70" s="19">
        <f t="shared" si="21"/>
        <v>0</v>
      </c>
      <c r="Y70" s="19"/>
      <c r="Z70" s="106">
        <v>0</v>
      </c>
      <c r="AA70" s="97"/>
      <c r="AB70" s="97">
        <v>0</v>
      </c>
      <c r="AC70" s="112"/>
      <c r="AD70" s="19">
        <f t="shared" si="25"/>
        <v>0</v>
      </c>
      <c r="AE70" s="19">
        <f t="shared" si="26"/>
        <v>0</v>
      </c>
      <c r="AF70" s="19"/>
      <c r="AG70" s="19"/>
      <c r="AH70" s="20">
        <f t="shared" si="20"/>
        <v>0</v>
      </c>
      <c r="AL70" s="53">
        <f t="shared" si="38"/>
        <v>7750.1</v>
      </c>
      <c r="AM70" s="18">
        <f t="shared" si="27"/>
        <v>5507.8</v>
      </c>
      <c r="AN70" s="19">
        <f t="shared" si="27"/>
        <v>2242.3</v>
      </c>
      <c r="AO70" s="19">
        <f t="shared" si="24"/>
        <v>0</v>
      </c>
      <c r="AP70" s="19">
        <f t="shared" si="24"/>
        <v>0</v>
      </c>
      <c r="AQ70" s="19">
        <f t="shared" si="28"/>
        <v>7750.1</v>
      </c>
      <c r="AR70" s="19">
        <f t="shared" si="29"/>
        <v>0</v>
      </c>
      <c r="AS70" s="19">
        <f t="shared" si="30"/>
        <v>2635.2</v>
      </c>
      <c r="AT70" s="19">
        <f t="shared" si="30"/>
        <v>77.7</v>
      </c>
      <c r="AU70" s="20">
        <f t="shared" si="31"/>
        <v>105.7</v>
      </c>
      <c r="AV70" s="57">
        <f t="shared" si="32"/>
        <v>10568.7</v>
      </c>
      <c r="AW70" s="67">
        <f t="shared" si="33"/>
        <v>32.45</v>
      </c>
      <c r="AX70" s="67">
        <v>32.45</v>
      </c>
      <c r="AZ70" s="18">
        <v>0</v>
      </c>
      <c r="BA70" s="19">
        <v>0</v>
      </c>
      <c r="BB70" s="19">
        <v>0</v>
      </c>
      <c r="BC70" s="19">
        <v>0</v>
      </c>
      <c r="BD70" s="19">
        <v>0</v>
      </c>
      <c r="BE70" s="128">
        <v>0</v>
      </c>
      <c r="BG70" s="19">
        <f t="shared" si="34"/>
        <v>0</v>
      </c>
      <c r="BH70" s="19">
        <f t="shared" si="34"/>
        <v>0</v>
      </c>
    </row>
    <row r="71" spans="1:60" ht="24.75" customHeight="1">
      <c r="A71" s="15">
        <v>79</v>
      </c>
      <c r="B71" s="15">
        <v>3114</v>
      </c>
      <c r="C71" s="16">
        <v>4</v>
      </c>
      <c r="D71" s="21" t="s">
        <v>65</v>
      </c>
      <c r="E71" s="53">
        <f t="shared" si="35"/>
        <v>3022.1</v>
      </c>
      <c r="F71" s="18">
        <v>2695.9</v>
      </c>
      <c r="G71" s="19">
        <v>320.1</v>
      </c>
      <c r="H71" s="19">
        <v>6.1</v>
      </c>
      <c r="I71" s="19">
        <v>0</v>
      </c>
      <c r="J71" s="19">
        <f t="shared" si="36"/>
        <v>3016</v>
      </c>
      <c r="K71" s="19">
        <f t="shared" si="39"/>
        <v>6.1</v>
      </c>
      <c r="L71" s="19">
        <v>1027.5</v>
      </c>
      <c r="M71" s="19">
        <v>30.1</v>
      </c>
      <c r="N71" s="20">
        <v>60.4</v>
      </c>
      <c r="O71" s="57">
        <f t="shared" si="37"/>
        <v>4140.099999999999</v>
      </c>
      <c r="P71" s="67">
        <v>12.14</v>
      </c>
      <c r="R71" s="137">
        <f t="shared" si="23"/>
        <v>20.703</v>
      </c>
      <c r="T71" s="18">
        <v>45</v>
      </c>
      <c r="U71" s="19">
        <v>-25</v>
      </c>
      <c r="V71" s="19">
        <f t="shared" si="40"/>
        <v>-1.9</v>
      </c>
      <c r="W71" s="19"/>
      <c r="X71" s="19">
        <f t="shared" si="21"/>
        <v>1.9</v>
      </c>
      <c r="Y71" s="19"/>
      <c r="Z71" s="106">
        <v>-2.9</v>
      </c>
      <c r="AA71" s="97"/>
      <c r="AB71" s="97">
        <v>2.9</v>
      </c>
      <c r="AC71" s="112"/>
      <c r="AD71" s="19">
        <f t="shared" si="25"/>
        <v>6.8</v>
      </c>
      <c r="AE71" s="19">
        <f t="shared" si="26"/>
        <v>0.2</v>
      </c>
      <c r="AF71" s="19"/>
      <c r="AG71" s="19"/>
      <c r="AH71" s="20">
        <f t="shared" si="20"/>
        <v>0.842</v>
      </c>
      <c r="AL71" s="53">
        <f t="shared" si="38"/>
        <v>3042.1</v>
      </c>
      <c r="AM71" s="18">
        <f t="shared" si="27"/>
        <v>2739</v>
      </c>
      <c r="AN71" s="19">
        <f t="shared" si="27"/>
        <v>295.1</v>
      </c>
      <c r="AO71" s="19">
        <f t="shared" si="24"/>
        <v>8</v>
      </c>
      <c r="AP71" s="19">
        <f t="shared" si="24"/>
        <v>0</v>
      </c>
      <c r="AQ71" s="19">
        <f t="shared" si="28"/>
        <v>3034.1</v>
      </c>
      <c r="AR71" s="19">
        <f t="shared" si="29"/>
        <v>8</v>
      </c>
      <c r="AS71" s="19">
        <f t="shared" si="30"/>
        <v>1034.3</v>
      </c>
      <c r="AT71" s="19">
        <f t="shared" si="30"/>
        <v>30.3</v>
      </c>
      <c r="AU71" s="20">
        <f t="shared" si="31"/>
        <v>60.4</v>
      </c>
      <c r="AV71" s="57">
        <f t="shared" si="32"/>
        <v>4167.099999999999</v>
      </c>
      <c r="AW71" s="67">
        <f t="shared" si="33"/>
        <v>12.982000000000001</v>
      </c>
      <c r="AX71" s="67">
        <v>12.98</v>
      </c>
      <c r="AZ71" s="18">
        <v>191</v>
      </c>
      <c r="BA71" s="19">
        <v>0</v>
      </c>
      <c r="BB71" s="19">
        <v>191</v>
      </c>
      <c r="BC71" s="19">
        <v>64.9</v>
      </c>
      <c r="BD71" s="19">
        <v>1.9</v>
      </c>
      <c r="BE71" s="128">
        <v>257.8</v>
      </c>
      <c r="BG71" s="19">
        <f t="shared" si="34"/>
        <v>1</v>
      </c>
      <c r="BH71" s="19">
        <f t="shared" si="34"/>
        <v>0</v>
      </c>
    </row>
    <row r="72" spans="1:60" ht="24.75" customHeight="1">
      <c r="A72" s="15">
        <v>74</v>
      </c>
      <c r="B72" s="15">
        <v>4322</v>
      </c>
      <c r="C72" s="16">
        <v>4</v>
      </c>
      <c r="D72" s="21" t="s">
        <v>93</v>
      </c>
      <c r="E72" s="53">
        <f t="shared" si="35"/>
        <v>3254.2999999999997</v>
      </c>
      <c r="F72" s="18">
        <v>2171.4</v>
      </c>
      <c r="G72" s="19">
        <v>1069.8</v>
      </c>
      <c r="H72" s="19">
        <v>6.1</v>
      </c>
      <c r="I72" s="19">
        <v>7</v>
      </c>
      <c r="J72" s="19">
        <f t="shared" si="36"/>
        <v>3241.2</v>
      </c>
      <c r="K72" s="19">
        <f t="shared" si="39"/>
        <v>13.1</v>
      </c>
      <c r="L72" s="19">
        <v>1106.5</v>
      </c>
      <c r="M72" s="19">
        <v>32.3</v>
      </c>
      <c r="N72" s="20">
        <v>34.1</v>
      </c>
      <c r="O72" s="57">
        <f t="shared" si="37"/>
        <v>4427.2</v>
      </c>
      <c r="P72" s="67">
        <v>13.27</v>
      </c>
      <c r="R72" s="137">
        <f t="shared" si="23"/>
        <v>20.354</v>
      </c>
      <c r="T72" s="18">
        <v>18.7</v>
      </c>
      <c r="U72" s="19"/>
      <c r="V72" s="19">
        <f t="shared" si="40"/>
        <v>-1.9</v>
      </c>
      <c r="W72" s="19"/>
      <c r="X72" s="19">
        <f t="shared" si="21"/>
        <v>1.9</v>
      </c>
      <c r="Y72" s="19"/>
      <c r="Z72" s="106">
        <v>-2.9</v>
      </c>
      <c r="AA72" s="97"/>
      <c r="AB72" s="97">
        <v>2.9</v>
      </c>
      <c r="AC72" s="112"/>
      <c r="AD72" s="19">
        <f t="shared" si="25"/>
        <v>6.4</v>
      </c>
      <c r="AE72" s="19">
        <f t="shared" si="26"/>
        <v>0.2</v>
      </c>
      <c r="AF72" s="19"/>
      <c r="AG72" s="19"/>
      <c r="AH72" s="20">
        <f t="shared" si="20"/>
        <v>0.069</v>
      </c>
      <c r="AL72" s="53">
        <f t="shared" si="38"/>
        <v>3273</v>
      </c>
      <c r="AM72" s="18">
        <f t="shared" si="27"/>
        <v>2188.2</v>
      </c>
      <c r="AN72" s="19">
        <f t="shared" si="27"/>
        <v>1069.8</v>
      </c>
      <c r="AO72" s="19">
        <f t="shared" si="24"/>
        <v>8</v>
      </c>
      <c r="AP72" s="19">
        <f t="shared" si="24"/>
        <v>7</v>
      </c>
      <c r="AQ72" s="19">
        <f t="shared" si="28"/>
        <v>3258</v>
      </c>
      <c r="AR72" s="19">
        <f t="shared" si="29"/>
        <v>15</v>
      </c>
      <c r="AS72" s="19">
        <f t="shared" si="30"/>
        <v>1112.9</v>
      </c>
      <c r="AT72" s="19">
        <f t="shared" si="30"/>
        <v>32.5</v>
      </c>
      <c r="AU72" s="20">
        <f t="shared" si="31"/>
        <v>34.1</v>
      </c>
      <c r="AV72" s="57">
        <f t="shared" si="32"/>
        <v>4452.5</v>
      </c>
      <c r="AW72" s="67">
        <f t="shared" si="33"/>
        <v>13.339</v>
      </c>
      <c r="AX72" s="67">
        <v>13.34</v>
      </c>
      <c r="AZ72" s="18">
        <v>0</v>
      </c>
      <c r="BA72" s="19">
        <v>0</v>
      </c>
      <c r="BB72" s="19">
        <v>0</v>
      </c>
      <c r="BC72" s="19">
        <v>0</v>
      </c>
      <c r="BD72" s="19">
        <v>0</v>
      </c>
      <c r="BE72" s="128">
        <v>0</v>
      </c>
      <c r="BG72" s="19">
        <f t="shared" si="34"/>
        <v>1</v>
      </c>
      <c r="BH72" s="19">
        <f t="shared" si="34"/>
        <v>0</v>
      </c>
    </row>
    <row r="73" spans="1:60" ht="24.75" customHeight="1">
      <c r="A73" s="15">
        <v>80</v>
      </c>
      <c r="B73" s="15">
        <v>4322</v>
      </c>
      <c r="C73" s="16">
        <v>4</v>
      </c>
      <c r="D73" s="21" t="s">
        <v>66</v>
      </c>
      <c r="E73" s="53">
        <f t="shared" si="35"/>
        <v>5855.1</v>
      </c>
      <c r="F73" s="18">
        <v>3903.3</v>
      </c>
      <c r="G73" s="19">
        <v>1928.2</v>
      </c>
      <c r="H73" s="19">
        <v>13.6</v>
      </c>
      <c r="I73" s="19">
        <v>10</v>
      </c>
      <c r="J73" s="19">
        <f t="shared" si="36"/>
        <v>5831.5</v>
      </c>
      <c r="K73" s="19">
        <f t="shared" si="39"/>
        <v>23.6</v>
      </c>
      <c r="L73" s="19">
        <v>1990.8</v>
      </c>
      <c r="M73" s="19">
        <v>58.4</v>
      </c>
      <c r="N73" s="20">
        <v>61.3</v>
      </c>
      <c r="O73" s="57">
        <f t="shared" si="37"/>
        <v>7965.6</v>
      </c>
      <c r="P73" s="67">
        <v>24.55</v>
      </c>
      <c r="R73" s="137">
        <f t="shared" si="23"/>
        <v>19.795</v>
      </c>
      <c r="T73" s="18"/>
      <c r="U73" s="19"/>
      <c r="V73" s="19">
        <f t="shared" si="40"/>
        <v>-4.1</v>
      </c>
      <c r="W73" s="19"/>
      <c r="X73" s="19">
        <f t="shared" si="21"/>
        <v>4.1</v>
      </c>
      <c r="Y73" s="19"/>
      <c r="Z73" s="106">
        <v>-6.4</v>
      </c>
      <c r="AA73" s="97"/>
      <c r="AB73" s="97">
        <v>6.4</v>
      </c>
      <c r="AC73" s="112"/>
      <c r="AD73" s="19">
        <f t="shared" si="25"/>
        <v>0</v>
      </c>
      <c r="AE73" s="19">
        <f t="shared" si="26"/>
        <v>0</v>
      </c>
      <c r="AF73" s="19"/>
      <c r="AG73" s="19"/>
      <c r="AH73" s="20">
        <f t="shared" si="20"/>
        <v>0.488</v>
      </c>
      <c r="AL73" s="53">
        <f t="shared" si="38"/>
        <v>5855.099999999999</v>
      </c>
      <c r="AM73" s="18">
        <f t="shared" si="27"/>
        <v>3899.2</v>
      </c>
      <c r="AN73" s="19">
        <f t="shared" si="27"/>
        <v>1928.2</v>
      </c>
      <c r="AO73" s="19">
        <f t="shared" si="24"/>
        <v>17.7</v>
      </c>
      <c r="AP73" s="19">
        <f t="shared" si="24"/>
        <v>10</v>
      </c>
      <c r="AQ73" s="19">
        <f t="shared" si="28"/>
        <v>5827.4</v>
      </c>
      <c r="AR73" s="19">
        <f t="shared" si="29"/>
        <v>27.7</v>
      </c>
      <c r="AS73" s="19">
        <f t="shared" si="30"/>
        <v>1990.8</v>
      </c>
      <c r="AT73" s="19">
        <f t="shared" si="30"/>
        <v>58.4</v>
      </c>
      <c r="AU73" s="20">
        <f t="shared" si="31"/>
        <v>61.3</v>
      </c>
      <c r="AV73" s="57">
        <f t="shared" si="32"/>
        <v>7965.599999999999</v>
      </c>
      <c r="AW73" s="67">
        <f t="shared" si="33"/>
        <v>25.038</v>
      </c>
      <c r="AX73" s="67">
        <v>25.04</v>
      </c>
      <c r="AZ73" s="18">
        <v>120</v>
      </c>
      <c r="BA73" s="19">
        <v>0</v>
      </c>
      <c r="BB73" s="19">
        <v>120</v>
      </c>
      <c r="BC73" s="19">
        <v>40.8</v>
      </c>
      <c r="BD73" s="19">
        <v>1.2</v>
      </c>
      <c r="BE73" s="128">
        <v>162</v>
      </c>
      <c r="BG73" s="19">
        <f t="shared" si="34"/>
        <v>2.3000000000000007</v>
      </c>
      <c r="BH73" s="19">
        <f t="shared" si="34"/>
        <v>0</v>
      </c>
    </row>
    <row r="74" spans="1:60" ht="24.75" customHeight="1">
      <c r="A74" s="15">
        <v>109</v>
      </c>
      <c r="B74" s="15">
        <v>3121</v>
      </c>
      <c r="C74" s="16">
        <v>5</v>
      </c>
      <c r="D74" s="21" t="s">
        <v>67</v>
      </c>
      <c r="E74" s="53">
        <f t="shared" si="35"/>
        <v>7356.000000000001</v>
      </c>
      <c r="F74" s="18">
        <v>6567.1</v>
      </c>
      <c r="G74" s="19">
        <v>744.8</v>
      </c>
      <c r="H74" s="19">
        <v>15</v>
      </c>
      <c r="I74" s="19">
        <v>29.1</v>
      </c>
      <c r="J74" s="19">
        <f t="shared" si="36"/>
        <v>7311.900000000001</v>
      </c>
      <c r="K74" s="19">
        <f t="shared" si="39"/>
        <v>44.1</v>
      </c>
      <c r="L74" s="19">
        <v>2501.1</v>
      </c>
      <c r="M74" s="19">
        <v>73.1</v>
      </c>
      <c r="N74" s="20">
        <v>127.1</v>
      </c>
      <c r="O74" s="57">
        <f t="shared" si="37"/>
        <v>10057.300000000001</v>
      </c>
      <c r="P74" s="67">
        <v>26.46</v>
      </c>
      <c r="R74" s="137">
        <f t="shared" si="23"/>
        <v>23.028</v>
      </c>
      <c r="T74" s="18"/>
      <c r="U74" s="19"/>
      <c r="V74" s="19">
        <f t="shared" si="40"/>
        <v>-7.2</v>
      </c>
      <c r="W74" s="19">
        <v>9.1</v>
      </c>
      <c r="X74" s="19">
        <f t="shared" si="21"/>
        <v>7.2</v>
      </c>
      <c r="Y74" s="19">
        <v>-9.1</v>
      </c>
      <c r="Z74" s="106">
        <v>-11.1</v>
      </c>
      <c r="AA74" s="97">
        <v>9.1</v>
      </c>
      <c r="AB74" s="97">
        <v>11.1</v>
      </c>
      <c r="AC74" s="112">
        <v>-9.1</v>
      </c>
      <c r="AD74" s="19">
        <f t="shared" si="25"/>
        <v>0</v>
      </c>
      <c r="AE74" s="19">
        <f t="shared" si="26"/>
        <v>0</v>
      </c>
      <c r="AF74" s="19"/>
      <c r="AG74" s="19"/>
      <c r="AH74" s="20">
        <f t="shared" si="20"/>
        <v>0.369</v>
      </c>
      <c r="AL74" s="53">
        <f t="shared" si="38"/>
        <v>7355.999999999999</v>
      </c>
      <c r="AM74" s="18">
        <f t="shared" si="27"/>
        <v>6559.9</v>
      </c>
      <c r="AN74" s="19">
        <f t="shared" si="27"/>
        <v>753.9</v>
      </c>
      <c r="AO74" s="19">
        <f t="shared" si="24"/>
        <v>22.2</v>
      </c>
      <c r="AP74" s="19">
        <f t="shared" si="24"/>
        <v>20</v>
      </c>
      <c r="AQ74" s="19">
        <f t="shared" si="28"/>
        <v>7313.799999999999</v>
      </c>
      <c r="AR74" s="19">
        <f t="shared" si="29"/>
        <v>42.2</v>
      </c>
      <c r="AS74" s="19">
        <f t="shared" si="30"/>
        <v>2501.1</v>
      </c>
      <c r="AT74" s="19">
        <f t="shared" si="30"/>
        <v>73.1</v>
      </c>
      <c r="AU74" s="20">
        <f t="shared" si="31"/>
        <v>127.1</v>
      </c>
      <c r="AV74" s="57">
        <f t="shared" si="32"/>
        <v>10057.3</v>
      </c>
      <c r="AW74" s="67">
        <f t="shared" si="33"/>
        <v>26.829</v>
      </c>
      <c r="AX74" s="67">
        <v>26.83</v>
      </c>
      <c r="AZ74" s="18">
        <v>100</v>
      </c>
      <c r="BA74" s="19">
        <v>0</v>
      </c>
      <c r="BB74" s="19">
        <v>100</v>
      </c>
      <c r="BC74" s="19">
        <v>34</v>
      </c>
      <c r="BD74" s="19">
        <v>1</v>
      </c>
      <c r="BE74" s="128">
        <v>135</v>
      </c>
      <c r="BG74" s="19">
        <f t="shared" si="34"/>
        <v>3.8999999999999995</v>
      </c>
      <c r="BH74" s="19">
        <f t="shared" si="34"/>
        <v>0</v>
      </c>
    </row>
    <row r="75" spans="1:60" ht="24.75" customHeight="1">
      <c r="A75" s="15">
        <v>110</v>
      </c>
      <c r="B75" s="15">
        <v>3121</v>
      </c>
      <c r="C75" s="16">
        <v>5</v>
      </c>
      <c r="D75" s="21" t="s">
        <v>68</v>
      </c>
      <c r="E75" s="53">
        <f t="shared" si="35"/>
        <v>20064.800000000003</v>
      </c>
      <c r="F75" s="18">
        <v>16315.1</v>
      </c>
      <c r="G75" s="19">
        <v>3616.3</v>
      </c>
      <c r="H75" s="19">
        <v>116.9</v>
      </c>
      <c r="I75" s="19">
        <v>16.5</v>
      </c>
      <c r="J75" s="19">
        <f t="shared" si="36"/>
        <v>19931.4</v>
      </c>
      <c r="K75" s="19">
        <f t="shared" si="39"/>
        <v>133.4</v>
      </c>
      <c r="L75" s="19">
        <v>6822.1</v>
      </c>
      <c r="M75" s="19">
        <v>199.4</v>
      </c>
      <c r="N75" s="20">
        <v>357.3</v>
      </c>
      <c r="O75" s="57">
        <f t="shared" si="37"/>
        <v>27443.600000000002</v>
      </c>
      <c r="P75" s="67">
        <v>76.4</v>
      </c>
      <c r="R75" s="137">
        <f t="shared" si="23"/>
        <v>21.74</v>
      </c>
      <c r="T75" s="18"/>
      <c r="U75" s="19"/>
      <c r="V75" s="19">
        <f t="shared" si="40"/>
        <v>-37.2</v>
      </c>
      <c r="W75" s="19"/>
      <c r="X75" s="19">
        <f t="shared" si="21"/>
        <v>37.2</v>
      </c>
      <c r="Y75" s="19"/>
      <c r="Z75" s="106">
        <v>-57.6</v>
      </c>
      <c r="AA75" s="97"/>
      <c r="AB75" s="97">
        <v>57.6</v>
      </c>
      <c r="AC75" s="112"/>
      <c r="AD75" s="19">
        <f t="shared" si="25"/>
        <v>0</v>
      </c>
      <c r="AE75" s="19">
        <f t="shared" si="26"/>
        <v>-0.4</v>
      </c>
      <c r="AF75" s="19"/>
      <c r="AG75" s="19"/>
      <c r="AH75" s="20">
        <f t="shared" si="20"/>
        <v>-0.143</v>
      </c>
      <c r="AL75" s="53">
        <f t="shared" si="38"/>
        <v>20064.8</v>
      </c>
      <c r="AM75" s="18">
        <f t="shared" si="27"/>
        <v>16277.9</v>
      </c>
      <c r="AN75" s="19">
        <f t="shared" si="27"/>
        <v>3616.3</v>
      </c>
      <c r="AO75" s="19">
        <f t="shared" si="24"/>
        <v>154.1</v>
      </c>
      <c r="AP75" s="19">
        <f t="shared" si="24"/>
        <v>16.5</v>
      </c>
      <c r="AQ75" s="19">
        <f t="shared" si="28"/>
        <v>19894.2</v>
      </c>
      <c r="AR75" s="19">
        <f t="shared" si="29"/>
        <v>170.6</v>
      </c>
      <c r="AS75" s="19">
        <f t="shared" si="30"/>
        <v>6822.1</v>
      </c>
      <c r="AT75" s="19">
        <f t="shared" si="30"/>
        <v>199</v>
      </c>
      <c r="AU75" s="20">
        <f t="shared" si="31"/>
        <v>357.3</v>
      </c>
      <c r="AV75" s="57">
        <f t="shared" si="32"/>
        <v>27443.2</v>
      </c>
      <c r="AW75" s="67">
        <f t="shared" si="33"/>
        <v>76.257</v>
      </c>
      <c r="AX75" s="67">
        <v>76.26</v>
      </c>
      <c r="AZ75" s="18">
        <v>0</v>
      </c>
      <c r="BA75" s="19">
        <v>0</v>
      </c>
      <c r="BB75" s="19">
        <v>0</v>
      </c>
      <c r="BC75" s="19">
        <v>0</v>
      </c>
      <c r="BD75" s="19">
        <v>0</v>
      </c>
      <c r="BE75" s="128">
        <v>0</v>
      </c>
      <c r="BG75" s="19">
        <f t="shared" si="34"/>
        <v>20.4</v>
      </c>
      <c r="BH75" s="19">
        <f t="shared" si="34"/>
        <v>0</v>
      </c>
    </row>
    <row r="76" spans="1:60" ht="24.75" customHeight="1">
      <c r="A76" s="15">
        <v>113</v>
      </c>
      <c r="B76" s="15">
        <v>3121</v>
      </c>
      <c r="C76" s="16">
        <v>5</v>
      </c>
      <c r="D76" s="21" t="s">
        <v>69</v>
      </c>
      <c r="E76" s="53">
        <f t="shared" si="35"/>
        <v>8703.3</v>
      </c>
      <c r="F76" s="18">
        <v>7735.1</v>
      </c>
      <c r="G76" s="19">
        <v>831.8</v>
      </c>
      <c r="H76" s="19">
        <v>17.4</v>
      </c>
      <c r="I76" s="19">
        <v>119</v>
      </c>
      <c r="J76" s="19">
        <f t="shared" si="36"/>
        <v>8566.9</v>
      </c>
      <c r="K76" s="19">
        <f t="shared" si="39"/>
        <v>136.4</v>
      </c>
      <c r="L76" s="19">
        <v>2959.3</v>
      </c>
      <c r="M76" s="19">
        <v>85.6</v>
      </c>
      <c r="N76" s="20">
        <v>156</v>
      </c>
      <c r="O76" s="57">
        <f t="shared" si="37"/>
        <v>11904.199999999999</v>
      </c>
      <c r="P76" s="67">
        <v>29.04</v>
      </c>
      <c r="R76" s="137">
        <f t="shared" si="23"/>
        <v>24.584</v>
      </c>
      <c r="T76" s="18"/>
      <c r="U76" s="19"/>
      <c r="V76" s="19">
        <f t="shared" si="40"/>
        <v>-5.6</v>
      </c>
      <c r="W76" s="19"/>
      <c r="X76" s="19">
        <f t="shared" si="21"/>
        <v>5.6</v>
      </c>
      <c r="Y76" s="19"/>
      <c r="Z76" s="106">
        <v>-8.6</v>
      </c>
      <c r="AA76" s="97"/>
      <c r="AB76" s="97">
        <v>8.6</v>
      </c>
      <c r="AC76" s="112"/>
      <c r="AD76" s="19">
        <f t="shared" si="25"/>
        <v>0</v>
      </c>
      <c r="AE76" s="19">
        <f t="shared" si="26"/>
        <v>-0.1</v>
      </c>
      <c r="AF76" s="19"/>
      <c r="AG76" s="19"/>
      <c r="AH76" s="20">
        <f t="shared" si="20"/>
        <v>-0.019</v>
      </c>
      <c r="AL76" s="53">
        <f t="shared" si="38"/>
        <v>8703.3</v>
      </c>
      <c r="AM76" s="18">
        <f t="shared" si="27"/>
        <v>7729.5</v>
      </c>
      <c r="AN76" s="19">
        <f t="shared" si="27"/>
        <v>831.8</v>
      </c>
      <c r="AO76" s="19">
        <f t="shared" si="24"/>
        <v>23</v>
      </c>
      <c r="AP76" s="19">
        <f t="shared" si="24"/>
        <v>119</v>
      </c>
      <c r="AQ76" s="19">
        <f t="shared" si="28"/>
        <v>8561.3</v>
      </c>
      <c r="AR76" s="19">
        <f t="shared" si="29"/>
        <v>142</v>
      </c>
      <c r="AS76" s="19">
        <f t="shared" si="30"/>
        <v>2959.3</v>
      </c>
      <c r="AT76" s="19">
        <f t="shared" si="30"/>
        <v>85.5</v>
      </c>
      <c r="AU76" s="20">
        <f t="shared" si="31"/>
        <v>156</v>
      </c>
      <c r="AV76" s="57">
        <f t="shared" si="32"/>
        <v>11904.099999999999</v>
      </c>
      <c r="AW76" s="67">
        <f t="shared" si="33"/>
        <v>29.021</v>
      </c>
      <c r="AX76" s="67">
        <v>29.02</v>
      </c>
      <c r="AZ76" s="18">
        <v>0</v>
      </c>
      <c r="BA76" s="19">
        <v>0</v>
      </c>
      <c r="BB76" s="19">
        <v>0</v>
      </c>
      <c r="BC76" s="19">
        <v>0</v>
      </c>
      <c r="BD76" s="19">
        <v>0</v>
      </c>
      <c r="BE76" s="128">
        <v>0</v>
      </c>
      <c r="BG76" s="19">
        <f t="shared" si="34"/>
        <v>3</v>
      </c>
      <c r="BH76" s="19">
        <f t="shared" si="34"/>
        <v>0</v>
      </c>
    </row>
    <row r="77" spans="1:60" ht="26.25" customHeight="1">
      <c r="A77" s="15">
        <v>111</v>
      </c>
      <c r="B77" s="15">
        <v>3121</v>
      </c>
      <c r="C77" s="16">
        <v>5</v>
      </c>
      <c r="D77" s="21" t="s">
        <v>70</v>
      </c>
      <c r="E77" s="53">
        <f t="shared" si="35"/>
        <v>8452</v>
      </c>
      <c r="F77" s="18">
        <v>6074.5</v>
      </c>
      <c r="G77" s="19">
        <v>2246.5</v>
      </c>
      <c r="H77" s="19">
        <v>0</v>
      </c>
      <c r="I77" s="19">
        <v>131</v>
      </c>
      <c r="J77" s="19">
        <f t="shared" si="36"/>
        <v>8321</v>
      </c>
      <c r="K77" s="19">
        <f t="shared" si="39"/>
        <v>131</v>
      </c>
      <c r="L77" s="19">
        <v>2873.6</v>
      </c>
      <c r="M77" s="19">
        <v>83.2</v>
      </c>
      <c r="N77" s="20">
        <v>148.2</v>
      </c>
      <c r="O77" s="57">
        <f t="shared" si="37"/>
        <v>11557.000000000002</v>
      </c>
      <c r="P77" s="67">
        <v>35.7</v>
      </c>
      <c r="R77" s="137">
        <f t="shared" si="23"/>
        <v>19.423</v>
      </c>
      <c r="T77" s="18">
        <v>98</v>
      </c>
      <c r="U77" s="19"/>
      <c r="V77" s="19">
        <f t="shared" si="40"/>
        <v>-37.5</v>
      </c>
      <c r="W77" s="19"/>
      <c r="X77" s="19">
        <f t="shared" si="21"/>
        <v>37.5</v>
      </c>
      <c r="Y77" s="19"/>
      <c r="Z77" s="106">
        <v>-58</v>
      </c>
      <c r="AA77" s="97"/>
      <c r="AB77" s="97">
        <v>58</v>
      </c>
      <c r="AC77" s="112"/>
      <c r="AD77" s="19">
        <f t="shared" si="25"/>
        <v>33.3</v>
      </c>
      <c r="AE77" s="19">
        <f t="shared" si="26"/>
        <v>0.6</v>
      </c>
      <c r="AF77" s="19"/>
      <c r="AG77" s="19"/>
      <c r="AH77" s="20">
        <f t="shared" si="20"/>
        <v>0.26</v>
      </c>
      <c r="AL77" s="53">
        <f t="shared" si="38"/>
        <v>8550</v>
      </c>
      <c r="AM77" s="18">
        <f t="shared" si="27"/>
        <v>6135</v>
      </c>
      <c r="AN77" s="19">
        <f t="shared" si="27"/>
        <v>2246.5</v>
      </c>
      <c r="AO77" s="19">
        <f t="shared" si="24"/>
        <v>37.5</v>
      </c>
      <c r="AP77" s="19">
        <f t="shared" si="24"/>
        <v>131</v>
      </c>
      <c r="AQ77" s="19">
        <f t="shared" si="28"/>
        <v>8381.5</v>
      </c>
      <c r="AR77" s="19">
        <f t="shared" si="29"/>
        <v>168.5</v>
      </c>
      <c r="AS77" s="19">
        <f t="shared" si="30"/>
        <v>2906.9</v>
      </c>
      <c r="AT77" s="19">
        <f t="shared" si="30"/>
        <v>83.8</v>
      </c>
      <c r="AU77" s="20">
        <f t="shared" si="31"/>
        <v>148.2</v>
      </c>
      <c r="AV77" s="57">
        <f t="shared" si="32"/>
        <v>11688.9</v>
      </c>
      <c r="AW77" s="67">
        <f t="shared" si="33"/>
        <v>35.96</v>
      </c>
      <c r="AX77" s="67">
        <v>35.96</v>
      </c>
      <c r="AZ77" s="18">
        <v>0</v>
      </c>
      <c r="BA77" s="19">
        <v>0</v>
      </c>
      <c r="BB77" s="19">
        <v>0</v>
      </c>
      <c r="BC77" s="19">
        <v>0</v>
      </c>
      <c r="BD77" s="19">
        <v>0</v>
      </c>
      <c r="BE77" s="128">
        <v>0</v>
      </c>
      <c r="BG77" s="19">
        <f t="shared" si="34"/>
        <v>20.5</v>
      </c>
      <c r="BH77" s="19">
        <f t="shared" si="34"/>
        <v>0</v>
      </c>
    </row>
    <row r="78" spans="1:60" ht="24.75" customHeight="1">
      <c r="A78" s="15">
        <v>114</v>
      </c>
      <c r="B78" s="15">
        <v>3122</v>
      </c>
      <c r="C78" s="16">
        <v>5</v>
      </c>
      <c r="D78" s="21" t="s">
        <v>71</v>
      </c>
      <c r="E78" s="53">
        <f t="shared" si="35"/>
        <v>6895.1</v>
      </c>
      <c r="F78" s="18">
        <v>6032.6</v>
      </c>
      <c r="G78" s="19">
        <v>769.1</v>
      </c>
      <c r="H78" s="19">
        <v>13.4</v>
      </c>
      <c r="I78" s="19">
        <v>80</v>
      </c>
      <c r="J78" s="19">
        <f t="shared" si="36"/>
        <v>6801.700000000001</v>
      </c>
      <c r="K78" s="19">
        <f>H78+I78</f>
        <v>93.4</v>
      </c>
      <c r="L78" s="19">
        <v>2344.3</v>
      </c>
      <c r="M78" s="19">
        <v>68</v>
      </c>
      <c r="N78" s="20">
        <v>115.5</v>
      </c>
      <c r="O78" s="57">
        <f t="shared" si="37"/>
        <v>9422.900000000001</v>
      </c>
      <c r="P78" s="67">
        <v>23.31</v>
      </c>
      <c r="R78" s="137">
        <f t="shared" si="23"/>
        <v>24.316</v>
      </c>
      <c r="T78" s="18"/>
      <c r="U78" s="19"/>
      <c r="V78" s="19">
        <f t="shared" si="40"/>
        <v>-4.3</v>
      </c>
      <c r="W78" s="19"/>
      <c r="X78" s="19">
        <f t="shared" si="21"/>
        <v>4.3</v>
      </c>
      <c r="Y78" s="19"/>
      <c r="Z78" s="106">
        <v>-6.6</v>
      </c>
      <c r="AA78" s="97"/>
      <c r="AB78" s="97">
        <v>6.6</v>
      </c>
      <c r="AC78" s="112"/>
      <c r="AD78" s="19">
        <f t="shared" si="25"/>
        <v>0</v>
      </c>
      <c r="AE78" s="19">
        <f t="shared" si="26"/>
        <v>0</v>
      </c>
      <c r="AF78" s="19"/>
      <c r="AG78" s="19"/>
      <c r="AH78" s="20">
        <f t="shared" si="20"/>
        <v>0.534</v>
      </c>
      <c r="AL78" s="53">
        <f t="shared" si="38"/>
        <v>6895.1</v>
      </c>
      <c r="AM78" s="18">
        <f t="shared" si="27"/>
        <v>6028.3</v>
      </c>
      <c r="AN78" s="19">
        <f t="shared" si="27"/>
        <v>769.1</v>
      </c>
      <c r="AO78" s="19">
        <f t="shared" si="24"/>
        <v>17.7</v>
      </c>
      <c r="AP78" s="19">
        <f t="shared" si="24"/>
        <v>80</v>
      </c>
      <c r="AQ78" s="19">
        <f t="shared" si="28"/>
        <v>6797.400000000001</v>
      </c>
      <c r="AR78" s="19">
        <f t="shared" si="29"/>
        <v>97.7</v>
      </c>
      <c r="AS78" s="19">
        <f t="shared" si="30"/>
        <v>2344.3</v>
      </c>
      <c r="AT78" s="19">
        <f t="shared" si="30"/>
        <v>68</v>
      </c>
      <c r="AU78" s="20">
        <f t="shared" si="31"/>
        <v>115.5</v>
      </c>
      <c r="AV78" s="57">
        <f t="shared" si="32"/>
        <v>9422.900000000001</v>
      </c>
      <c r="AW78" s="67">
        <f t="shared" si="33"/>
        <v>23.843999999999998</v>
      </c>
      <c r="AX78" s="67">
        <v>23.84</v>
      </c>
      <c r="AZ78" s="18">
        <v>160</v>
      </c>
      <c r="BA78" s="19">
        <v>0</v>
      </c>
      <c r="BB78" s="19">
        <v>160</v>
      </c>
      <c r="BC78" s="19">
        <v>54.4</v>
      </c>
      <c r="BD78" s="19">
        <v>1.6</v>
      </c>
      <c r="BE78" s="128">
        <v>216</v>
      </c>
      <c r="BG78" s="19">
        <f t="shared" si="34"/>
        <v>2.3</v>
      </c>
      <c r="BH78" s="19">
        <f t="shared" si="34"/>
        <v>0</v>
      </c>
    </row>
    <row r="79" spans="1:60" ht="24.75" customHeight="1">
      <c r="A79" s="15">
        <v>120</v>
      </c>
      <c r="B79" s="15">
        <v>3123</v>
      </c>
      <c r="C79" s="16">
        <v>5</v>
      </c>
      <c r="D79" s="21" t="s">
        <v>72</v>
      </c>
      <c r="E79" s="53">
        <f t="shared" si="35"/>
        <v>7314.9</v>
      </c>
      <c r="F79" s="18">
        <v>5726.9</v>
      </c>
      <c r="G79" s="19">
        <v>1571.3</v>
      </c>
      <c r="H79" s="19">
        <v>6.7</v>
      </c>
      <c r="I79" s="19">
        <v>10</v>
      </c>
      <c r="J79" s="19">
        <f t="shared" si="36"/>
        <v>7298.2</v>
      </c>
      <c r="K79" s="19">
        <f t="shared" si="39"/>
        <v>16.7</v>
      </c>
      <c r="L79" s="19">
        <v>2487.6</v>
      </c>
      <c r="M79" s="19">
        <v>73</v>
      </c>
      <c r="N79" s="20">
        <v>163.4</v>
      </c>
      <c r="O79" s="57">
        <f t="shared" si="37"/>
        <v>10038.9</v>
      </c>
      <c r="P79" s="67">
        <v>22.85</v>
      </c>
      <c r="R79" s="137">
        <f t="shared" si="23"/>
        <v>26.616</v>
      </c>
      <c r="T79" s="18">
        <v>350</v>
      </c>
      <c r="U79" s="19">
        <v>-350</v>
      </c>
      <c r="V79" s="19">
        <f t="shared" si="40"/>
        <v>-2.1</v>
      </c>
      <c r="W79" s="19"/>
      <c r="X79" s="19">
        <f t="shared" si="21"/>
        <v>2.1</v>
      </c>
      <c r="Y79" s="19"/>
      <c r="Z79" s="106">
        <v>-3.3</v>
      </c>
      <c r="AA79" s="97"/>
      <c r="AB79" s="97">
        <v>3.3</v>
      </c>
      <c r="AC79" s="112"/>
      <c r="AD79" s="19">
        <f t="shared" si="25"/>
        <v>0</v>
      </c>
      <c r="AE79" s="19">
        <f t="shared" si="26"/>
        <v>0</v>
      </c>
      <c r="AF79" s="19"/>
      <c r="AG79" s="19"/>
      <c r="AH79" s="20">
        <f aca="true" t="shared" si="41" ref="AH79:AH95">ROUND((AM79+AN79-F79-G79+AZ79+BA79)/(12*R79),3)</f>
        <v>-0.007</v>
      </c>
      <c r="AL79" s="53">
        <f t="shared" si="38"/>
        <v>7314.900000000001</v>
      </c>
      <c r="AM79" s="18">
        <f t="shared" si="27"/>
        <v>6074.8</v>
      </c>
      <c r="AN79" s="19">
        <f t="shared" si="27"/>
        <v>1221.3</v>
      </c>
      <c r="AO79" s="19">
        <f t="shared" si="24"/>
        <v>8.8</v>
      </c>
      <c r="AP79" s="19">
        <f t="shared" si="24"/>
        <v>10</v>
      </c>
      <c r="AQ79" s="19">
        <f t="shared" si="28"/>
        <v>7296.1</v>
      </c>
      <c r="AR79" s="19">
        <f t="shared" si="29"/>
        <v>18.8</v>
      </c>
      <c r="AS79" s="19">
        <f t="shared" si="30"/>
        <v>2487.6</v>
      </c>
      <c r="AT79" s="19">
        <f t="shared" si="30"/>
        <v>73</v>
      </c>
      <c r="AU79" s="20">
        <f t="shared" si="31"/>
        <v>163.4</v>
      </c>
      <c r="AV79" s="57">
        <f t="shared" si="32"/>
        <v>10038.9</v>
      </c>
      <c r="AW79" s="67">
        <f t="shared" si="33"/>
        <v>22.843</v>
      </c>
      <c r="AX79" s="67">
        <v>22.85</v>
      </c>
      <c r="AZ79" s="18">
        <v>0</v>
      </c>
      <c r="BA79" s="19">
        <v>0</v>
      </c>
      <c r="BB79" s="19">
        <v>0</v>
      </c>
      <c r="BC79" s="19">
        <v>0</v>
      </c>
      <c r="BD79" s="19">
        <v>0</v>
      </c>
      <c r="BE79" s="128">
        <v>0</v>
      </c>
      <c r="BG79" s="19">
        <f t="shared" si="34"/>
        <v>1.1999999999999997</v>
      </c>
      <c r="BH79" s="19">
        <f t="shared" si="34"/>
        <v>0</v>
      </c>
    </row>
    <row r="80" spans="1:60" ht="24.75" customHeight="1">
      <c r="A80" s="15">
        <v>118</v>
      </c>
      <c r="B80" s="15">
        <v>3123</v>
      </c>
      <c r="C80" s="16">
        <v>5</v>
      </c>
      <c r="D80" s="21" t="s">
        <v>73</v>
      </c>
      <c r="E80" s="53">
        <f t="shared" si="35"/>
        <v>26088.5</v>
      </c>
      <c r="F80" s="18">
        <v>19873.4</v>
      </c>
      <c r="G80" s="19">
        <v>6033.3</v>
      </c>
      <c r="H80" s="19">
        <v>97.8</v>
      </c>
      <c r="I80" s="19">
        <v>84</v>
      </c>
      <c r="J80" s="19">
        <f t="shared" si="36"/>
        <v>25906.7</v>
      </c>
      <c r="K80" s="19">
        <f t="shared" si="39"/>
        <v>181.8</v>
      </c>
      <c r="L80" s="19">
        <v>8870.3</v>
      </c>
      <c r="M80" s="19">
        <v>258.9</v>
      </c>
      <c r="N80" s="20">
        <v>409.1</v>
      </c>
      <c r="O80" s="57">
        <f t="shared" si="37"/>
        <v>35626.8</v>
      </c>
      <c r="P80" s="67">
        <v>96.85</v>
      </c>
      <c r="R80" s="137">
        <f t="shared" si="23"/>
        <v>22.291</v>
      </c>
      <c r="T80" s="18"/>
      <c r="U80" s="19"/>
      <c r="V80" s="19">
        <f t="shared" si="40"/>
        <v>-31.1</v>
      </c>
      <c r="W80" s="19"/>
      <c r="X80" s="19">
        <f t="shared" si="21"/>
        <v>31.1</v>
      </c>
      <c r="Y80" s="19"/>
      <c r="Z80" s="106">
        <v>-48.2</v>
      </c>
      <c r="AA80" s="97">
        <v>-35</v>
      </c>
      <c r="AB80" s="97">
        <v>48.2</v>
      </c>
      <c r="AC80" s="112">
        <v>35</v>
      </c>
      <c r="AD80" s="19">
        <f t="shared" si="25"/>
        <v>0</v>
      </c>
      <c r="AE80" s="19">
        <f t="shared" si="26"/>
        <v>-0.3</v>
      </c>
      <c r="AF80" s="19"/>
      <c r="AG80" s="19"/>
      <c r="AH80" s="20">
        <f t="shared" si="41"/>
        <v>-0.116</v>
      </c>
      <c r="AL80" s="53">
        <f t="shared" si="38"/>
        <v>26088.5</v>
      </c>
      <c r="AM80" s="18">
        <f t="shared" si="27"/>
        <v>19842.3</v>
      </c>
      <c r="AN80" s="19">
        <f t="shared" si="27"/>
        <v>6033.3</v>
      </c>
      <c r="AO80" s="19">
        <f t="shared" si="24"/>
        <v>128.9</v>
      </c>
      <c r="AP80" s="19">
        <f t="shared" si="24"/>
        <v>84</v>
      </c>
      <c r="AQ80" s="19">
        <f t="shared" si="28"/>
        <v>25875.6</v>
      </c>
      <c r="AR80" s="19">
        <f t="shared" si="29"/>
        <v>212.9</v>
      </c>
      <c r="AS80" s="19">
        <f t="shared" si="30"/>
        <v>8870.3</v>
      </c>
      <c r="AT80" s="19">
        <f t="shared" si="30"/>
        <v>258.59999999999997</v>
      </c>
      <c r="AU80" s="20">
        <f t="shared" si="31"/>
        <v>409.1</v>
      </c>
      <c r="AV80" s="57">
        <f t="shared" si="32"/>
        <v>35626.5</v>
      </c>
      <c r="AW80" s="67">
        <f t="shared" si="33"/>
        <v>96.734</v>
      </c>
      <c r="AX80" s="67">
        <v>96.73</v>
      </c>
      <c r="AZ80" s="18">
        <v>0</v>
      </c>
      <c r="BA80" s="19">
        <v>0</v>
      </c>
      <c r="BB80" s="19">
        <v>0</v>
      </c>
      <c r="BC80" s="19">
        <v>0</v>
      </c>
      <c r="BD80" s="19">
        <v>0</v>
      </c>
      <c r="BE80" s="128">
        <v>0</v>
      </c>
      <c r="BG80" s="19">
        <f t="shared" si="34"/>
        <v>17.1</v>
      </c>
      <c r="BH80" s="19">
        <f t="shared" si="34"/>
        <v>35</v>
      </c>
    </row>
    <row r="81" spans="1:60" ht="24.75" customHeight="1">
      <c r="A81" s="15">
        <v>119</v>
      </c>
      <c r="B81" s="15">
        <v>3123</v>
      </c>
      <c r="C81" s="16">
        <v>5</v>
      </c>
      <c r="D81" s="21" t="s">
        <v>74</v>
      </c>
      <c r="E81" s="53">
        <f t="shared" si="35"/>
        <v>19274.600000000002</v>
      </c>
      <c r="F81" s="18">
        <v>15870.5</v>
      </c>
      <c r="G81" s="19">
        <v>3159.2</v>
      </c>
      <c r="H81" s="19">
        <v>119.9</v>
      </c>
      <c r="I81" s="19">
        <v>125</v>
      </c>
      <c r="J81" s="19">
        <f t="shared" si="36"/>
        <v>19029.7</v>
      </c>
      <c r="K81" s="19">
        <f t="shared" si="39"/>
        <v>244.9</v>
      </c>
      <c r="L81" s="19">
        <v>6553.8</v>
      </c>
      <c r="M81" s="19">
        <v>190.3</v>
      </c>
      <c r="N81" s="20">
        <v>290.8</v>
      </c>
      <c r="O81" s="57">
        <f t="shared" si="37"/>
        <v>26309.5</v>
      </c>
      <c r="P81" s="67">
        <v>72.22</v>
      </c>
      <c r="R81" s="137">
        <f t="shared" si="23"/>
        <v>21.958</v>
      </c>
      <c r="T81" s="18"/>
      <c r="U81" s="19">
        <v>350</v>
      </c>
      <c r="V81" s="19">
        <f t="shared" si="40"/>
        <v>-38.2</v>
      </c>
      <c r="W81" s="19"/>
      <c r="X81" s="19">
        <f t="shared" si="21"/>
        <v>38.2</v>
      </c>
      <c r="Y81" s="19"/>
      <c r="Z81" s="106">
        <v>-59.1</v>
      </c>
      <c r="AA81" s="97"/>
      <c r="AB81" s="97">
        <v>59.1</v>
      </c>
      <c r="AC81" s="112"/>
      <c r="AD81" s="19">
        <f t="shared" si="25"/>
        <v>119</v>
      </c>
      <c r="AE81" s="19">
        <f t="shared" si="26"/>
        <v>3.1</v>
      </c>
      <c r="AF81" s="19"/>
      <c r="AG81" s="19"/>
      <c r="AH81" s="20">
        <f t="shared" si="41"/>
        <v>3.84</v>
      </c>
      <c r="AL81" s="53">
        <f t="shared" si="38"/>
        <v>19624.6</v>
      </c>
      <c r="AM81" s="18">
        <f t="shared" si="27"/>
        <v>15832.3</v>
      </c>
      <c r="AN81" s="19">
        <f t="shared" si="27"/>
        <v>3509.2</v>
      </c>
      <c r="AO81" s="19">
        <f t="shared" si="24"/>
        <v>158.1</v>
      </c>
      <c r="AP81" s="19">
        <f t="shared" si="24"/>
        <v>125</v>
      </c>
      <c r="AQ81" s="19">
        <f t="shared" si="28"/>
        <v>19341.5</v>
      </c>
      <c r="AR81" s="19">
        <f t="shared" si="29"/>
        <v>283.1</v>
      </c>
      <c r="AS81" s="19">
        <f t="shared" si="30"/>
        <v>6672.8</v>
      </c>
      <c r="AT81" s="19">
        <f t="shared" si="30"/>
        <v>193.4</v>
      </c>
      <c r="AU81" s="20">
        <f t="shared" si="31"/>
        <v>290.8</v>
      </c>
      <c r="AV81" s="57">
        <f t="shared" si="32"/>
        <v>26781.6</v>
      </c>
      <c r="AW81" s="67">
        <f t="shared" si="33"/>
        <v>76.06</v>
      </c>
      <c r="AX81" s="67">
        <v>76.06</v>
      </c>
      <c r="AZ81" s="18">
        <v>700</v>
      </c>
      <c r="BA81" s="19">
        <v>0</v>
      </c>
      <c r="BB81" s="19">
        <v>700</v>
      </c>
      <c r="BC81" s="19">
        <v>238</v>
      </c>
      <c r="BD81" s="19">
        <v>7</v>
      </c>
      <c r="BE81" s="128">
        <v>945</v>
      </c>
      <c r="BG81" s="19">
        <f t="shared" si="34"/>
        <v>20.9</v>
      </c>
      <c r="BH81" s="19">
        <f t="shared" si="34"/>
        <v>0</v>
      </c>
    </row>
    <row r="82" spans="1:60" ht="24.75" customHeight="1">
      <c r="A82" s="15">
        <v>115</v>
      </c>
      <c r="B82" s="15">
        <v>3122</v>
      </c>
      <c r="C82" s="16">
        <v>5</v>
      </c>
      <c r="D82" s="21" t="s">
        <v>75</v>
      </c>
      <c r="E82" s="53">
        <f t="shared" si="35"/>
        <v>11293.3</v>
      </c>
      <c r="F82" s="18">
        <v>9304.7</v>
      </c>
      <c r="G82" s="19">
        <v>1325.3</v>
      </c>
      <c r="H82" s="19">
        <v>379.3</v>
      </c>
      <c r="I82" s="19">
        <v>284</v>
      </c>
      <c r="J82" s="19">
        <f t="shared" si="36"/>
        <v>10630</v>
      </c>
      <c r="K82" s="19">
        <f t="shared" si="39"/>
        <v>663.3</v>
      </c>
      <c r="L82" s="19">
        <v>3839.7</v>
      </c>
      <c r="M82" s="19">
        <v>106.4</v>
      </c>
      <c r="N82" s="20">
        <v>183.1</v>
      </c>
      <c r="O82" s="57">
        <f t="shared" si="37"/>
        <v>15422.5</v>
      </c>
      <c r="P82" s="67">
        <v>37.83</v>
      </c>
      <c r="R82" s="137">
        <f t="shared" si="23"/>
        <v>23.416</v>
      </c>
      <c r="T82" s="18">
        <v>-200</v>
      </c>
      <c r="U82" s="19">
        <v>500</v>
      </c>
      <c r="V82" s="19">
        <f t="shared" si="40"/>
        <v>-120.6</v>
      </c>
      <c r="W82" s="19"/>
      <c r="X82" s="19">
        <f t="shared" si="21"/>
        <v>120.6</v>
      </c>
      <c r="Y82" s="19"/>
      <c r="Z82" s="106">
        <v>-186.7</v>
      </c>
      <c r="AA82" s="97"/>
      <c r="AB82" s="97">
        <v>186.7</v>
      </c>
      <c r="AC82" s="112"/>
      <c r="AD82" s="19">
        <f t="shared" si="25"/>
        <v>102</v>
      </c>
      <c r="AE82" s="19">
        <f t="shared" si="26"/>
        <v>1.8</v>
      </c>
      <c r="AF82" s="19"/>
      <c r="AG82" s="19"/>
      <c r="AH82" s="20">
        <f t="shared" si="41"/>
        <v>0.638</v>
      </c>
      <c r="AL82" s="53">
        <f t="shared" si="38"/>
        <v>11593.3</v>
      </c>
      <c r="AM82" s="18">
        <f t="shared" si="27"/>
        <v>8984.1</v>
      </c>
      <c r="AN82" s="19">
        <f t="shared" si="27"/>
        <v>1825.3</v>
      </c>
      <c r="AO82" s="19">
        <f t="shared" si="24"/>
        <v>499.9</v>
      </c>
      <c r="AP82" s="19">
        <f t="shared" si="24"/>
        <v>284</v>
      </c>
      <c r="AQ82" s="19">
        <f t="shared" si="28"/>
        <v>10809.4</v>
      </c>
      <c r="AR82" s="19">
        <f t="shared" si="29"/>
        <v>783.9</v>
      </c>
      <c r="AS82" s="19">
        <f t="shared" si="30"/>
        <v>3941.7</v>
      </c>
      <c r="AT82" s="19">
        <f t="shared" si="30"/>
        <v>108.2</v>
      </c>
      <c r="AU82" s="20">
        <f t="shared" si="31"/>
        <v>183.1</v>
      </c>
      <c r="AV82" s="57">
        <f t="shared" si="32"/>
        <v>15826.300000000001</v>
      </c>
      <c r="AW82" s="67">
        <f t="shared" si="33"/>
        <v>38.467999999999996</v>
      </c>
      <c r="AX82" s="67">
        <v>38.47</v>
      </c>
      <c r="AZ82" s="18">
        <v>0</v>
      </c>
      <c r="BA82" s="19">
        <v>0</v>
      </c>
      <c r="BB82" s="19">
        <v>0</v>
      </c>
      <c r="BC82" s="19">
        <v>0</v>
      </c>
      <c r="BD82" s="19">
        <v>0</v>
      </c>
      <c r="BE82" s="128">
        <v>0</v>
      </c>
      <c r="BG82" s="19">
        <f t="shared" si="34"/>
        <v>66.1</v>
      </c>
      <c r="BH82" s="19">
        <f t="shared" si="34"/>
        <v>0</v>
      </c>
    </row>
    <row r="83" spans="1:60" ht="24.75" customHeight="1">
      <c r="A83" s="15">
        <v>116</v>
      </c>
      <c r="B83" s="15">
        <v>3122</v>
      </c>
      <c r="C83" s="16">
        <v>5</v>
      </c>
      <c r="D83" s="21" t="s">
        <v>94</v>
      </c>
      <c r="E83" s="53">
        <f t="shared" si="35"/>
        <v>21080</v>
      </c>
      <c r="F83" s="18">
        <v>15201</v>
      </c>
      <c r="G83" s="19">
        <v>5215.3</v>
      </c>
      <c r="H83" s="19">
        <v>336.7</v>
      </c>
      <c r="I83" s="19">
        <v>327</v>
      </c>
      <c r="J83" s="19">
        <f t="shared" si="36"/>
        <v>20416.3</v>
      </c>
      <c r="K83" s="19">
        <f t="shared" si="39"/>
        <v>663.7</v>
      </c>
      <c r="L83" s="19">
        <v>7167.4</v>
      </c>
      <c r="M83" s="19">
        <v>204.1</v>
      </c>
      <c r="N83" s="20">
        <v>319</v>
      </c>
      <c r="O83" s="57">
        <f t="shared" si="37"/>
        <v>28770.5</v>
      </c>
      <c r="P83" s="67">
        <v>88.55</v>
      </c>
      <c r="R83" s="137">
        <f t="shared" si="23"/>
        <v>19.214</v>
      </c>
      <c r="T83" s="18"/>
      <c r="U83" s="19"/>
      <c r="V83" s="19">
        <f t="shared" si="40"/>
        <v>-107.1</v>
      </c>
      <c r="W83" s="19"/>
      <c r="X83" s="19">
        <f t="shared" si="21"/>
        <v>107.1</v>
      </c>
      <c r="Y83" s="19"/>
      <c r="Z83" s="106">
        <v>-165.8</v>
      </c>
      <c r="AA83" s="97"/>
      <c r="AB83" s="97">
        <v>165.8</v>
      </c>
      <c r="AC83" s="112"/>
      <c r="AD83" s="19">
        <f t="shared" si="25"/>
        <v>0</v>
      </c>
      <c r="AE83" s="19">
        <f t="shared" si="26"/>
        <v>-1.1</v>
      </c>
      <c r="AF83" s="19"/>
      <c r="AG83" s="19"/>
      <c r="AH83" s="20">
        <f t="shared" si="41"/>
        <v>-0.465</v>
      </c>
      <c r="AL83" s="53">
        <f t="shared" si="38"/>
        <v>21080</v>
      </c>
      <c r="AM83" s="18">
        <f t="shared" si="27"/>
        <v>15093.9</v>
      </c>
      <c r="AN83" s="19">
        <f t="shared" si="27"/>
        <v>5215.3</v>
      </c>
      <c r="AO83" s="19">
        <f t="shared" si="24"/>
        <v>443.8</v>
      </c>
      <c r="AP83" s="19">
        <f t="shared" si="24"/>
        <v>327</v>
      </c>
      <c r="AQ83" s="19">
        <f t="shared" si="28"/>
        <v>20309.2</v>
      </c>
      <c r="AR83" s="19">
        <f t="shared" si="29"/>
        <v>770.8</v>
      </c>
      <c r="AS83" s="19">
        <f t="shared" si="30"/>
        <v>7167.4</v>
      </c>
      <c r="AT83" s="19">
        <f t="shared" si="30"/>
        <v>203</v>
      </c>
      <c r="AU83" s="20">
        <f t="shared" si="31"/>
        <v>319</v>
      </c>
      <c r="AV83" s="57">
        <f t="shared" si="32"/>
        <v>28769.4</v>
      </c>
      <c r="AW83" s="67">
        <f t="shared" si="33"/>
        <v>88.085</v>
      </c>
      <c r="AX83" s="67">
        <v>88.09</v>
      </c>
      <c r="AZ83" s="18">
        <v>0</v>
      </c>
      <c r="BA83" s="19">
        <v>0</v>
      </c>
      <c r="BB83" s="19">
        <v>0</v>
      </c>
      <c r="BC83" s="19">
        <v>0</v>
      </c>
      <c r="BD83" s="19">
        <v>0</v>
      </c>
      <c r="BE83" s="128">
        <v>0</v>
      </c>
      <c r="BG83" s="19">
        <f t="shared" si="34"/>
        <v>58.70000000000002</v>
      </c>
      <c r="BH83" s="19">
        <f t="shared" si="34"/>
        <v>0</v>
      </c>
    </row>
    <row r="84" spans="1:60" ht="24.75" customHeight="1">
      <c r="A84" s="15">
        <v>122</v>
      </c>
      <c r="B84" s="15">
        <v>3123</v>
      </c>
      <c r="C84" s="16">
        <v>5</v>
      </c>
      <c r="D84" s="21" t="s">
        <v>76</v>
      </c>
      <c r="E84" s="53">
        <f t="shared" si="35"/>
        <v>19178.5</v>
      </c>
      <c r="F84" s="18">
        <v>15094.1</v>
      </c>
      <c r="G84" s="19">
        <v>3684</v>
      </c>
      <c r="H84" s="19">
        <v>80.4</v>
      </c>
      <c r="I84" s="19">
        <v>320</v>
      </c>
      <c r="J84" s="19">
        <f t="shared" si="36"/>
        <v>18778.1</v>
      </c>
      <c r="K84" s="19">
        <f t="shared" si="39"/>
        <v>400.4</v>
      </c>
      <c r="L84" s="19">
        <v>6521.1</v>
      </c>
      <c r="M84" s="19">
        <v>187.4</v>
      </c>
      <c r="N84" s="20">
        <v>286.1</v>
      </c>
      <c r="O84" s="57">
        <f t="shared" si="37"/>
        <v>26173.1</v>
      </c>
      <c r="P84" s="67">
        <v>69.69</v>
      </c>
      <c r="R84" s="137">
        <f t="shared" si="23"/>
        <v>22.454</v>
      </c>
      <c r="T84" s="18"/>
      <c r="U84" s="19"/>
      <c r="V84" s="19">
        <f t="shared" si="40"/>
        <v>-25.6</v>
      </c>
      <c r="W84" s="19"/>
      <c r="X84" s="19">
        <f t="shared" si="21"/>
        <v>25.6</v>
      </c>
      <c r="Y84" s="19"/>
      <c r="Z84" s="106">
        <v>-39.6</v>
      </c>
      <c r="AA84" s="97"/>
      <c r="AB84" s="97">
        <v>39.6</v>
      </c>
      <c r="AC84" s="112"/>
      <c r="AD84" s="19">
        <f t="shared" si="25"/>
        <v>0</v>
      </c>
      <c r="AE84" s="19">
        <f t="shared" si="26"/>
        <v>-0.3</v>
      </c>
      <c r="AF84" s="19"/>
      <c r="AG84" s="19"/>
      <c r="AH84" s="20">
        <f t="shared" si="41"/>
        <v>-0.095</v>
      </c>
      <c r="AL84" s="53">
        <f t="shared" si="38"/>
        <v>19178.5</v>
      </c>
      <c r="AM84" s="18">
        <f t="shared" si="27"/>
        <v>15068.5</v>
      </c>
      <c r="AN84" s="19">
        <f t="shared" si="27"/>
        <v>3684</v>
      </c>
      <c r="AO84" s="19">
        <f t="shared" si="24"/>
        <v>106</v>
      </c>
      <c r="AP84" s="19">
        <f t="shared" si="24"/>
        <v>320</v>
      </c>
      <c r="AQ84" s="19">
        <f t="shared" si="28"/>
        <v>18752.5</v>
      </c>
      <c r="AR84" s="19">
        <f t="shared" si="29"/>
        <v>426</v>
      </c>
      <c r="AS84" s="19">
        <f t="shared" si="30"/>
        <v>6521.1</v>
      </c>
      <c r="AT84" s="19">
        <f t="shared" si="30"/>
        <v>187.1</v>
      </c>
      <c r="AU84" s="20">
        <f t="shared" si="31"/>
        <v>286.1</v>
      </c>
      <c r="AV84" s="57">
        <f t="shared" si="32"/>
        <v>26172.799999999996</v>
      </c>
      <c r="AW84" s="67">
        <f t="shared" si="33"/>
        <v>69.595</v>
      </c>
      <c r="AX84" s="67">
        <v>69.6</v>
      </c>
      <c r="AZ84" s="18">
        <v>0</v>
      </c>
      <c r="BA84" s="19">
        <v>0</v>
      </c>
      <c r="BB84" s="19">
        <v>0</v>
      </c>
      <c r="BC84" s="19">
        <v>0</v>
      </c>
      <c r="BD84" s="19">
        <v>0</v>
      </c>
      <c r="BE84" s="128">
        <v>0</v>
      </c>
      <c r="BG84" s="19">
        <f t="shared" si="34"/>
        <v>14</v>
      </c>
      <c r="BH84" s="19">
        <f t="shared" si="34"/>
        <v>0</v>
      </c>
    </row>
    <row r="85" spans="1:60" ht="24.75" customHeight="1">
      <c r="A85" s="15">
        <v>123</v>
      </c>
      <c r="B85" s="15">
        <v>3124</v>
      </c>
      <c r="C85" s="16">
        <v>5</v>
      </c>
      <c r="D85" s="21" t="s">
        <v>105</v>
      </c>
      <c r="E85" s="53">
        <f t="shared" si="35"/>
        <v>8498.800000000001</v>
      </c>
      <c r="F85" s="18">
        <v>6504.1</v>
      </c>
      <c r="G85" s="19">
        <v>1642</v>
      </c>
      <c r="H85" s="19">
        <v>197.7</v>
      </c>
      <c r="I85" s="19">
        <v>155</v>
      </c>
      <c r="J85" s="19">
        <f t="shared" si="36"/>
        <v>8146.1</v>
      </c>
      <c r="K85" s="19">
        <f t="shared" si="39"/>
        <v>352.7</v>
      </c>
      <c r="L85" s="19">
        <v>2890.3</v>
      </c>
      <c r="M85" s="19">
        <v>82</v>
      </c>
      <c r="N85" s="20">
        <v>134.7</v>
      </c>
      <c r="O85" s="57">
        <f t="shared" si="37"/>
        <v>11605.800000000003</v>
      </c>
      <c r="P85" s="67">
        <v>39.25</v>
      </c>
      <c r="R85" s="137">
        <f t="shared" si="23"/>
        <v>17.295</v>
      </c>
      <c r="T85" s="18"/>
      <c r="U85" s="19">
        <v>35</v>
      </c>
      <c r="V85" s="19">
        <f t="shared" si="40"/>
        <v>-62.9</v>
      </c>
      <c r="W85" s="19"/>
      <c r="X85" s="19">
        <f t="shared" si="21"/>
        <v>62.9</v>
      </c>
      <c r="Y85" s="19"/>
      <c r="Z85" s="106">
        <v>-97.3</v>
      </c>
      <c r="AA85" s="97"/>
      <c r="AB85" s="97">
        <v>97.3</v>
      </c>
      <c r="AC85" s="112"/>
      <c r="AD85" s="19">
        <f t="shared" si="25"/>
        <v>11.9</v>
      </c>
      <c r="AE85" s="19">
        <f t="shared" si="26"/>
        <v>-0.3</v>
      </c>
      <c r="AF85" s="19"/>
      <c r="AG85" s="19"/>
      <c r="AH85" s="20">
        <f t="shared" si="41"/>
        <v>3.609</v>
      </c>
      <c r="AL85" s="53">
        <f t="shared" si="38"/>
        <v>8533.8</v>
      </c>
      <c r="AM85" s="18">
        <f t="shared" si="27"/>
        <v>6441.2</v>
      </c>
      <c r="AN85" s="19">
        <f t="shared" si="27"/>
        <v>1677</v>
      </c>
      <c r="AO85" s="19">
        <f t="shared" si="24"/>
        <v>260.6</v>
      </c>
      <c r="AP85" s="19">
        <f t="shared" si="24"/>
        <v>155</v>
      </c>
      <c r="AQ85" s="19">
        <f t="shared" si="28"/>
        <v>8118.2</v>
      </c>
      <c r="AR85" s="19">
        <f t="shared" si="29"/>
        <v>415.6</v>
      </c>
      <c r="AS85" s="19">
        <f t="shared" si="30"/>
        <v>2902.2000000000003</v>
      </c>
      <c r="AT85" s="19">
        <f t="shared" si="30"/>
        <v>81.7</v>
      </c>
      <c r="AU85" s="20">
        <f t="shared" si="31"/>
        <v>134.7</v>
      </c>
      <c r="AV85" s="57">
        <f t="shared" si="32"/>
        <v>11652.400000000001</v>
      </c>
      <c r="AW85" s="67">
        <f t="shared" si="33"/>
        <v>42.859</v>
      </c>
      <c r="AX85" s="67">
        <v>42.86</v>
      </c>
      <c r="AZ85" s="18">
        <v>777</v>
      </c>
      <c r="BA85" s="19">
        <v>0</v>
      </c>
      <c r="BB85" s="19">
        <v>777</v>
      </c>
      <c r="BC85" s="19">
        <v>264.2</v>
      </c>
      <c r="BD85" s="19">
        <v>7.8</v>
      </c>
      <c r="BE85" s="128">
        <v>1049</v>
      </c>
      <c r="BG85" s="19">
        <f t="shared" si="34"/>
        <v>34.4</v>
      </c>
      <c r="BH85" s="19">
        <f t="shared" si="34"/>
        <v>0</v>
      </c>
    </row>
    <row r="86" spans="1:60" ht="24.75" customHeight="1">
      <c r="A86" s="15">
        <v>47</v>
      </c>
      <c r="B86" s="15">
        <v>3114</v>
      </c>
      <c r="C86" s="16">
        <v>5</v>
      </c>
      <c r="D86" s="21" t="s">
        <v>55</v>
      </c>
      <c r="E86" s="53">
        <f t="shared" si="35"/>
        <v>6428.5</v>
      </c>
      <c r="F86" s="18">
        <v>5191.3</v>
      </c>
      <c r="G86" s="19">
        <v>1133.2</v>
      </c>
      <c r="H86" s="19">
        <v>63</v>
      </c>
      <c r="I86" s="19">
        <v>41</v>
      </c>
      <c r="J86" s="19">
        <f t="shared" si="36"/>
        <v>6324.5</v>
      </c>
      <c r="K86" s="19">
        <f t="shared" si="39"/>
        <v>104</v>
      </c>
      <c r="L86" s="19">
        <v>2186</v>
      </c>
      <c r="M86" s="19">
        <v>63.4</v>
      </c>
      <c r="N86" s="20">
        <v>129.2</v>
      </c>
      <c r="O86" s="57">
        <f t="shared" si="37"/>
        <v>8807.1</v>
      </c>
      <c r="P86" s="67">
        <v>29.77</v>
      </c>
      <c r="R86" s="137">
        <f t="shared" si="23"/>
        <v>17.704</v>
      </c>
      <c r="T86" s="18">
        <v>-137.2</v>
      </c>
      <c r="U86" s="19">
        <v>197</v>
      </c>
      <c r="V86" s="19">
        <f t="shared" si="40"/>
        <v>-20</v>
      </c>
      <c r="W86" s="19"/>
      <c r="X86" s="19">
        <f t="shared" si="21"/>
        <v>20</v>
      </c>
      <c r="Y86" s="19"/>
      <c r="Z86" s="106">
        <v>-31</v>
      </c>
      <c r="AA86" s="97"/>
      <c r="AB86" s="97">
        <v>31</v>
      </c>
      <c r="AC86" s="112"/>
      <c r="AD86" s="19">
        <f t="shared" si="25"/>
        <v>20.3</v>
      </c>
      <c r="AE86" s="19">
        <f t="shared" si="26"/>
        <v>0.4</v>
      </c>
      <c r="AF86" s="19"/>
      <c r="AG86" s="19"/>
      <c r="AH86" s="20">
        <f t="shared" si="41"/>
        <v>3.322</v>
      </c>
      <c r="AL86" s="53">
        <f t="shared" si="38"/>
        <v>6488.3</v>
      </c>
      <c r="AM86" s="18">
        <f t="shared" si="27"/>
        <v>5034.1</v>
      </c>
      <c r="AN86" s="19">
        <f t="shared" si="27"/>
        <v>1330.2</v>
      </c>
      <c r="AO86" s="19">
        <f t="shared" si="24"/>
        <v>83</v>
      </c>
      <c r="AP86" s="19">
        <f t="shared" si="24"/>
        <v>41</v>
      </c>
      <c r="AQ86" s="19">
        <f t="shared" si="28"/>
        <v>6364.3</v>
      </c>
      <c r="AR86" s="19">
        <f t="shared" si="29"/>
        <v>124</v>
      </c>
      <c r="AS86" s="19">
        <f t="shared" si="30"/>
        <v>2206.3</v>
      </c>
      <c r="AT86" s="19">
        <f t="shared" si="30"/>
        <v>63.8</v>
      </c>
      <c r="AU86" s="20">
        <f t="shared" si="31"/>
        <v>129.2</v>
      </c>
      <c r="AV86" s="57">
        <f t="shared" si="32"/>
        <v>8887.6</v>
      </c>
      <c r="AW86" s="67">
        <f t="shared" si="33"/>
        <v>33.092</v>
      </c>
      <c r="AX86" s="67">
        <v>33.09</v>
      </c>
      <c r="AZ86" s="18">
        <v>0</v>
      </c>
      <c r="BA86" s="19">
        <v>666</v>
      </c>
      <c r="BB86" s="19">
        <v>666</v>
      </c>
      <c r="BC86" s="19">
        <v>226.4</v>
      </c>
      <c r="BD86" s="19">
        <v>6.7</v>
      </c>
      <c r="BE86" s="128">
        <v>899.1</v>
      </c>
      <c r="BG86" s="19">
        <f t="shared" si="34"/>
        <v>11</v>
      </c>
      <c r="BH86" s="19">
        <f t="shared" si="34"/>
        <v>0</v>
      </c>
    </row>
    <row r="87" spans="1:60" ht="24.75" customHeight="1">
      <c r="A87" s="15">
        <v>125</v>
      </c>
      <c r="B87" s="15">
        <v>3112</v>
      </c>
      <c r="C87" s="16">
        <v>5</v>
      </c>
      <c r="D87" s="21" t="s">
        <v>77</v>
      </c>
      <c r="E87" s="53">
        <f t="shared" si="35"/>
        <v>6776.6</v>
      </c>
      <c r="F87" s="18">
        <v>5505</v>
      </c>
      <c r="G87" s="19">
        <v>1241.5</v>
      </c>
      <c r="H87" s="19">
        <v>20.1</v>
      </c>
      <c r="I87" s="19">
        <v>10</v>
      </c>
      <c r="J87" s="19">
        <f t="shared" si="36"/>
        <v>6746.5</v>
      </c>
      <c r="K87" s="19">
        <f t="shared" si="39"/>
        <v>30.1</v>
      </c>
      <c r="L87" s="19">
        <v>2304.4</v>
      </c>
      <c r="M87" s="19">
        <v>67.4</v>
      </c>
      <c r="N87" s="20">
        <v>79.4</v>
      </c>
      <c r="O87" s="57">
        <f t="shared" si="37"/>
        <v>9227.8</v>
      </c>
      <c r="P87" s="67">
        <v>29.67</v>
      </c>
      <c r="R87" s="137">
        <f t="shared" si="23"/>
        <v>18.949</v>
      </c>
      <c r="T87" s="18">
        <v>280</v>
      </c>
      <c r="U87" s="19">
        <v>-280</v>
      </c>
      <c r="V87" s="19">
        <f t="shared" si="40"/>
        <v>-6.4</v>
      </c>
      <c r="W87" s="19"/>
      <c r="X87" s="19">
        <f t="shared" si="21"/>
        <v>6.4</v>
      </c>
      <c r="Y87" s="19"/>
      <c r="Z87" s="106">
        <v>-9.9</v>
      </c>
      <c r="AA87" s="97"/>
      <c r="AB87" s="97">
        <v>9.9</v>
      </c>
      <c r="AC87" s="112"/>
      <c r="AD87" s="19">
        <f t="shared" si="25"/>
        <v>0</v>
      </c>
      <c r="AE87" s="19">
        <f t="shared" si="26"/>
        <v>-0.1</v>
      </c>
      <c r="AF87" s="19"/>
      <c r="AG87" s="19"/>
      <c r="AH87" s="20">
        <f t="shared" si="41"/>
        <v>1.128</v>
      </c>
      <c r="AL87" s="53">
        <f t="shared" si="38"/>
        <v>6776.6</v>
      </c>
      <c r="AM87" s="18">
        <f t="shared" si="27"/>
        <v>5778.6</v>
      </c>
      <c r="AN87" s="19">
        <f t="shared" si="27"/>
        <v>961.5</v>
      </c>
      <c r="AO87" s="19">
        <f t="shared" si="24"/>
        <v>26.5</v>
      </c>
      <c r="AP87" s="19">
        <f t="shared" si="24"/>
        <v>10</v>
      </c>
      <c r="AQ87" s="19">
        <f t="shared" si="28"/>
        <v>6740.1</v>
      </c>
      <c r="AR87" s="19">
        <f t="shared" si="29"/>
        <v>36.5</v>
      </c>
      <c r="AS87" s="19">
        <f t="shared" si="30"/>
        <v>2304.4</v>
      </c>
      <c r="AT87" s="19">
        <f t="shared" si="30"/>
        <v>67.30000000000001</v>
      </c>
      <c r="AU87" s="20">
        <f t="shared" si="31"/>
        <v>79.4</v>
      </c>
      <c r="AV87" s="57">
        <f t="shared" si="32"/>
        <v>9227.699999999999</v>
      </c>
      <c r="AW87" s="67">
        <f t="shared" si="33"/>
        <v>30.798000000000002</v>
      </c>
      <c r="AX87" s="67">
        <v>30.8</v>
      </c>
      <c r="AZ87" s="18">
        <v>263</v>
      </c>
      <c r="BA87" s="19">
        <v>0</v>
      </c>
      <c r="BB87" s="19">
        <v>263</v>
      </c>
      <c r="BC87" s="19">
        <v>89.4</v>
      </c>
      <c r="BD87" s="19">
        <v>2.6</v>
      </c>
      <c r="BE87" s="128">
        <v>355</v>
      </c>
      <c r="BG87" s="19">
        <f t="shared" si="34"/>
        <v>3.5</v>
      </c>
      <c r="BH87" s="19">
        <f t="shared" si="34"/>
        <v>0</v>
      </c>
    </row>
    <row r="88" spans="1:60" ht="24.75" customHeight="1">
      <c r="A88" s="15">
        <v>133</v>
      </c>
      <c r="B88" s="15">
        <v>3114</v>
      </c>
      <c r="C88" s="16">
        <v>5</v>
      </c>
      <c r="D88" s="21" t="s">
        <v>99</v>
      </c>
      <c r="E88" s="53">
        <f t="shared" si="35"/>
        <v>2707.5</v>
      </c>
      <c r="F88" s="18">
        <v>2415.9</v>
      </c>
      <c r="G88" s="19">
        <v>291.6</v>
      </c>
      <c r="H88" s="19">
        <v>0</v>
      </c>
      <c r="I88" s="19">
        <v>0</v>
      </c>
      <c r="J88" s="19">
        <f t="shared" si="36"/>
        <v>2707.5</v>
      </c>
      <c r="K88" s="19">
        <f t="shared" si="39"/>
        <v>0</v>
      </c>
      <c r="L88" s="19">
        <v>920.8</v>
      </c>
      <c r="M88" s="19">
        <v>27.1</v>
      </c>
      <c r="N88" s="20">
        <v>45.7</v>
      </c>
      <c r="O88" s="57">
        <f t="shared" si="37"/>
        <v>3701.1</v>
      </c>
      <c r="P88" s="67">
        <v>9.83</v>
      </c>
      <c r="R88" s="137">
        <f t="shared" si="23"/>
        <v>22.953</v>
      </c>
      <c r="T88" s="18"/>
      <c r="U88" s="19"/>
      <c r="V88" s="19">
        <f t="shared" si="40"/>
        <v>0</v>
      </c>
      <c r="W88" s="19"/>
      <c r="X88" s="19">
        <f t="shared" si="21"/>
        <v>0</v>
      </c>
      <c r="Y88" s="19"/>
      <c r="Z88" s="106">
        <v>0</v>
      </c>
      <c r="AA88" s="97"/>
      <c r="AB88" s="97">
        <v>0</v>
      </c>
      <c r="AC88" s="112"/>
      <c r="AD88" s="19">
        <f t="shared" si="25"/>
        <v>0</v>
      </c>
      <c r="AE88" s="19">
        <f t="shared" si="26"/>
        <v>0</v>
      </c>
      <c r="AF88" s="19"/>
      <c r="AG88" s="19"/>
      <c r="AH88" s="20">
        <f t="shared" si="41"/>
        <v>0</v>
      </c>
      <c r="AL88" s="53">
        <f t="shared" si="38"/>
        <v>2707.5</v>
      </c>
      <c r="AM88" s="18">
        <f t="shared" si="27"/>
        <v>2415.9</v>
      </c>
      <c r="AN88" s="19">
        <f t="shared" si="27"/>
        <v>291.6</v>
      </c>
      <c r="AO88" s="19">
        <f t="shared" si="24"/>
        <v>0</v>
      </c>
      <c r="AP88" s="19">
        <f t="shared" si="24"/>
        <v>0</v>
      </c>
      <c r="AQ88" s="19">
        <f t="shared" si="28"/>
        <v>2707.5</v>
      </c>
      <c r="AR88" s="19">
        <f t="shared" si="29"/>
        <v>0</v>
      </c>
      <c r="AS88" s="19">
        <f t="shared" si="30"/>
        <v>920.8</v>
      </c>
      <c r="AT88" s="19">
        <f t="shared" si="30"/>
        <v>27.1</v>
      </c>
      <c r="AU88" s="20">
        <f t="shared" si="31"/>
        <v>45.7</v>
      </c>
      <c r="AV88" s="57">
        <f t="shared" si="32"/>
        <v>3701.1</v>
      </c>
      <c r="AW88" s="67">
        <f t="shared" si="33"/>
        <v>9.83</v>
      </c>
      <c r="AX88" s="67">
        <v>9.83</v>
      </c>
      <c r="AZ88" s="18">
        <v>0</v>
      </c>
      <c r="BA88" s="19">
        <v>0</v>
      </c>
      <c r="BB88" s="19">
        <v>0</v>
      </c>
      <c r="BC88" s="19">
        <v>0</v>
      </c>
      <c r="BD88" s="19">
        <v>0</v>
      </c>
      <c r="BE88" s="128">
        <v>0</v>
      </c>
      <c r="BG88" s="19">
        <f t="shared" si="34"/>
        <v>0</v>
      </c>
      <c r="BH88" s="19">
        <f t="shared" si="34"/>
        <v>0</v>
      </c>
    </row>
    <row r="89" spans="1:61" ht="26.25" customHeight="1">
      <c r="A89" s="15">
        <v>136</v>
      </c>
      <c r="B89" s="15">
        <v>3114</v>
      </c>
      <c r="C89" s="16">
        <v>5</v>
      </c>
      <c r="D89" s="21" t="s">
        <v>96</v>
      </c>
      <c r="E89" s="53">
        <f t="shared" si="35"/>
        <v>8614.5</v>
      </c>
      <c r="F89" s="18">
        <v>7396.8</v>
      </c>
      <c r="G89" s="19">
        <v>1174.1</v>
      </c>
      <c r="H89" s="19">
        <v>43.6</v>
      </c>
      <c r="I89" s="19">
        <v>0</v>
      </c>
      <c r="J89" s="19">
        <f t="shared" si="36"/>
        <v>8570.9</v>
      </c>
      <c r="K89" s="19">
        <f t="shared" si="39"/>
        <v>43.6</v>
      </c>
      <c r="L89" s="19">
        <v>2929.4</v>
      </c>
      <c r="M89" s="19">
        <v>85.9</v>
      </c>
      <c r="N89" s="20">
        <v>144.7</v>
      </c>
      <c r="O89" s="57">
        <f t="shared" si="37"/>
        <v>11774.5</v>
      </c>
      <c r="P89" s="67">
        <v>25.66</v>
      </c>
      <c r="R89" s="137">
        <f t="shared" si="23"/>
        <v>27.835</v>
      </c>
      <c r="T89" s="18">
        <v>1000</v>
      </c>
      <c r="U89" s="19">
        <v>-1000</v>
      </c>
      <c r="V89" s="19">
        <f t="shared" si="40"/>
        <v>-13.8</v>
      </c>
      <c r="W89" s="19"/>
      <c r="X89" s="19">
        <f t="shared" si="21"/>
        <v>13.8</v>
      </c>
      <c r="Y89" s="19"/>
      <c r="Z89" s="106">
        <v>-21.4</v>
      </c>
      <c r="AA89" s="97"/>
      <c r="AB89" s="97">
        <v>21.4</v>
      </c>
      <c r="AC89" s="112"/>
      <c r="AD89" s="19">
        <f t="shared" si="25"/>
        <v>0</v>
      </c>
      <c r="AE89" s="19">
        <f t="shared" si="26"/>
        <v>-0.1</v>
      </c>
      <c r="AF89" s="19"/>
      <c r="AG89" s="19"/>
      <c r="AH89" s="20">
        <f t="shared" si="41"/>
        <v>0.857</v>
      </c>
      <c r="AL89" s="53">
        <f t="shared" si="38"/>
        <v>8614.5</v>
      </c>
      <c r="AM89" s="18">
        <f t="shared" si="27"/>
        <v>8383</v>
      </c>
      <c r="AN89" s="19">
        <f t="shared" si="27"/>
        <v>174.1</v>
      </c>
      <c r="AO89" s="163">
        <f t="shared" si="24"/>
        <v>57.4</v>
      </c>
      <c r="AP89" s="19">
        <f t="shared" si="24"/>
        <v>0</v>
      </c>
      <c r="AQ89" s="19">
        <f t="shared" si="28"/>
        <v>8557.1</v>
      </c>
      <c r="AR89" s="19">
        <f t="shared" si="29"/>
        <v>57.4</v>
      </c>
      <c r="AS89" s="19">
        <f t="shared" si="30"/>
        <v>2929.4</v>
      </c>
      <c r="AT89" s="19">
        <f t="shared" si="30"/>
        <v>85.80000000000001</v>
      </c>
      <c r="AU89" s="20">
        <f t="shared" si="31"/>
        <v>144.7</v>
      </c>
      <c r="AV89" s="57">
        <f t="shared" si="32"/>
        <v>11774.4</v>
      </c>
      <c r="AW89" s="67">
        <f t="shared" si="33"/>
        <v>26.517</v>
      </c>
      <c r="AX89" s="67">
        <v>26.52</v>
      </c>
      <c r="AZ89" s="18">
        <v>300</v>
      </c>
      <c r="BA89" s="19">
        <v>0</v>
      </c>
      <c r="BB89" s="19">
        <v>300</v>
      </c>
      <c r="BC89" s="19">
        <v>102</v>
      </c>
      <c r="BD89" s="19">
        <v>3</v>
      </c>
      <c r="BE89" s="128">
        <v>405</v>
      </c>
      <c r="BG89" s="163">
        <v>7.6</v>
      </c>
      <c r="BH89" s="19">
        <f t="shared" si="34"/>
        <v>0</v>
      </c>
      <c r="BI89" s="164" t="s">
        <v>151</v>
      </c>
    </row>
    <row r="90" spans="1:60" ht="24.75" customHeight="1">
      <c r="A90" s="15">
        <v>126</v>
      </c>
      <c r="B90" s="15">
        <v>3114</v>
      </c>
      <c r="C90" s="16">
        <v>5</v>
      </c>
      <c r="D90" s="21" t="s">
        <v>78</v>
      </c>
      <c r="E90" s="53">
        <f t="shared" si="35"/>
        <v>6198.8</v>
      </c>
      <c r="F90" s="18">
        <v>5619.7</v>
      </c>
      <c r="G90" s="19">
        <v>579.1</v>
      </c>
      <c r="H90" s="19">
        <v>0</v>
      </c>
      <c r="I90" s="19">
        <v>0</v>
      </c>
      <c r="J90" s="19">
        <f t="shared" si="36"/>
        <v>6198.8</v>
      </c>
      <c r="K90" s="19">
        <f t="shared" si="39"/>
        <v>0</v>
      </c>
      <c r="L90" s="19">
        <v>2107.8</v>
      </c>
      <c r="M90" s="19">
        <v>62</v>
      </c>
      <c r="N90" s="20">
        <v>88.5</v>
      </c>
      <c r="O90" s="57">
        <f t="shared" si="37"/>
        <v>8457.1</v>
      </c>
      <c r="P90" s="67">
        <v>18</v>
      </c>
      <c r="R90" s="137">
        <f t="shared" si="23"/>
        <v>28.698</v>
      </c>
      <c r="T90" s="18">
        <v>-200</v>
      </c>
      <c r="U90" s="19">
        <v>200</v>
      </c>
      <c r="V90" s="19">
        <f t="shared" si="40"/>
        <v>0</v>
      </c>
      <c r="W90" s="19"/>
      <c r="X90" s="19">
        <f t="shared" si="21"/>
        <v>0</v>
      </c>
      <c r="Y90" s="19"/>
      <c r="Z90" s="106">
        <v>0</v>
      </c>
      <c r="AA90" s="97"/>
      <c r="AB90" s="97">
        <v>0</v>
      </c>
      <c r="AC90" s="112"/>
      <c r="AD90" s="19">
        <f t="shared" si="25"/>
        <v>0</v>
      </c>
      <c r="AE90" s="19">
        <f t="shared" si="26"/>
        <v>0</v>
      </c>
      <c r="AF90" s="19"/>
      <c r="AG90" s="19"/>
      <c r="AH90" s="20">
        <f t="shared" si="41"/>
        <v>0</v>
      </c>
      <c r="AL90" s="53">
        <f t="shared" si="38"/>
        <v>6198.8</v>
      </c>
      <c r="AM90" s="18">
        <f t="shared" si="27"/>
        <v>5419.7</v>
      </c>
      <c r="AN90" s="19">
        <f t="shared" si="27"/>
        <v>779.1</v>
      </c>
      <c r="AO90" s="19">
        <f t="shared" si="24"/>
        <v>0</v>
      </c>
      <c r="AP90" s="19">
        <f t="shared" si="24"/>
        <v>0</v>
      </c>
      <c r="AQ90" s="19">
        <f t="shared" si="28"/>
        <v>6198.8</v>
      </c>
      <c r="AR90" s="19">
        <f t="shared" si="29"/>
        <v>0</v>
      </c>
      <c r="AS90" s="19">
        <f t="shared" si="30"/>
        <v>2107.8</v>
      </c>
      <c r="AT90" s="19">
        <f t="shared" si="30"/>
        <v>62</v>
      </c>
      <c r="AU90" s="20">
        <f t="shared" si="31"/>
        <v>88.5</v>
      </c>
      <c r="AV90" s="57">
        <f t="shared" si="32"/>
        <v>8457.1</v>
      </c>
      <c r="AW90" s="67">
        <f t="shared" si="33"/>
        <v>18</v>
      </c>
      <c r="AX90" s="67">
        <v>18</v>
      </c>
      <c r="AZ90" s="18">
        <v>0</v>
      </c>
      <c r="BA90" s="19">
        <v>0</v>
      </c>
      <c r="BB90" s="19">
        <v>0</v>
      </c>
      <c r="BC90" s="19">
        <v>0</v>
      </c>
      <c r="BD90" s="19">
        <v>0</v>
      </c>
      <c r="BE90" s="128">
        <v>0</v>
      </c>
      <c r="BG90" s="19">
        <f t="shared" si="34"/>
        <v>0</v>
      </c>
      <c r="BH90" s="19">
        <f t="shared" si="34"/>
        <v>0</v>
      </c>
    </row>
    <row r="91" spans="1:60" ht="24.75" customHeight="1">
      <c r="A91" s="15">
        <v>130</v>
      </c>
      <c r="B91" s="15">
        <v>3114</v>
      </c>
      <c r="C91" s="16">
        <v>5</v>
      </c>
      <c r="D91" s="21" t="s">
        <v>79</v>
      </c>
      <c r="E91" s="53">
        <f t="shared" si="35"/>
        <v>3863.6</v>
      </c>
      <c r="F91" s="18">
        <v>3308.4</v>
      </c>
      <c r="G91" s="19">
        <v>520.1</v>
      </c>
      <c r="H91" s="19">
        <v>10.1</v>
      </c>
      <c r="I91" s="19">
        <v>25</v>
      </c>
      <c r="J91" s="19">
        <f t="shared" si="36"/>
        <v>3828.5</v>
      </c>
      <c r="K91" s="19">
        <f t="shared" si="39"/>
        <v>35.1</v>
      </c>
      <c r="L91" s="19">
        <v>1313.8</v>
      </c>
      <c r="M91" s="19">
        <v>38.4</v>
      </c>
      <c r="N91" s="20">
        <v>55.5</v>
      </c>
      <c r="O91" s="57">
        <f t="shared" si="37"/>
        <v>5271.299999999999</v>
      </c>
      <c r="P91" s="67">
        <v>15.62</v>
      </c>
      <c r="R91" s="137">
        <f t="shared" si="23"/>
        <v>20.425</v>
      </c>
      <c r="T91" s="18"/>
      <c r="U91" s="19"/>
      <c r="V91" s="19">
        <f t="shared" si="40"/>
        <v>-3.2</v>
      </c>
      <c r="W91" s="19"/>
      <c r="X91" s="19">
        <f>IF(AB91&lt;0,AB91,ROUND(AB91*$V$111,1))</f>
        <v>3.2</v>
      </c>
      <c r="Y91" s="19"/>
      <c r="Z91" s="106">
        <v>-4.9</v>
      </c>
      <c r="AA91" s="97"/>
      <c r="AB91" s="97">
        <v>4.9</v>
      </c>
      <c r="AC91" s="112"/>
      <c r="AD91" s="19">
        <f t="shared" si="25"/>
        <v>0</v>
      </c>
      <c r="AE91" s="19">
        <f t="shared" si="26"/>
        <v>0</v>
      </c>
      <c r="AF91" s="19"/>
      <c r="AG91" s="19"/>
      <c r="AH91" s="20">
        <f t="shared" si="41"/>
        <v>1.093</v>
      </c>
      <c r="AL91" s="53">
        <f t="shared" si="38"/>
        <v>3863.6</v>
      </c>
      <c r="AM91" s="18">
        <f t="shared" si="27"/>
        <v>3305.2</v>
      </c>
      <c r="AN91" s="19">
        <f t="shared" si="27"/>
        <v>520.1</v>
      </c>
      <c r="AO91" s="19">
        <f t="shared" si="24"/>
        <v>13.3</v>
      </c>
      <c r="AP91" s="19">
        <f t="shared" si="24"/>
        <v>25</v>
      </c>
      <c r="AQ91" s="19">
        <f t="shared" si="28"/>
        <v>3825.2999999999997</v>
      </c>
      <c r="AR91" s="19">
        <f t="shared" si="29"/>
        <v>38.3</v>
      </c>
      <c r="AS91" s="19">
        <f t="shared" si="30"/>
        <v>1313.8</v>
      </c>
      <c r="AT91" s="19">
        <f t="shared" si="30"/>
        <v>38.4</v>
      </c>
      <c r="AU91" s="20">
        <f t="shared" si="31"/>
        <v>55.5</v>
      </c>
      <c r="AV91" s="57">
        <f t="shared" si="32"/>
        <v>5271.299999999999</v>
      </c>
      <c r="AW91" s="67">
        <f t="shared" si="33"/>
        <v>16.713</v>
      </c>
      <c r="AX91" s="67">
        <v>16.71</v>
      </c>
      <c r="AZ91" s="18">
        <v>271</v>
      </c>
      <c r="BA91" s="19">
        <v>0</v>
      </c>
      <c r="BB91" s="19">
        <v>271</v>
      </c>
      <c r="BC91" s="19">
        <v>92.1</v>
      </c>
      <c r="BD91" s="19">
        <v>2.7</v>
      </c>
      <c r="BE91" s="128">
        <v>365.8</v>
      </c>
      <c r="BG91" s="19">
        <f t="shared" si="34"/>
        <v>1.7000000000000002</v>
      </c>
      <c r="BH91" s="19">
        <f t="shared" si="34"/>
        <v>0</v>
      </c>
    </row>
    <row r="92" spans="1:60" ht="24.75" customHeight="1">
      <c r="A92" s="15">
        <v>132</v>
      </c>
      <c r="B92" s="15">
        <v>3114</v>
      </c>
      <c r="C92" s="16">
        <v>5</v>
      </c>
      <c r="D92" s="21" t="s">
        <v>95</v>
      </c>
      <c r="E92" s="53">
        <f t="shared" si="35"/>
        <v>5972.3</v>
      </c>
      <c r="F92" s="18">
        <v>5271.6</v>
      </c>
      <c r="G92" s="19">
        <v>670.7</v>
      </c>
      <c r="H92" s="19">
        <v>0</v>
      </c>
      <c r="I92" s="19">
        <v>30</v>
      </c>
      <c r="J92" s="19">
        <f t="shared" si="36"/>
        <v>5942.3</v>
      </c>
      <c r="K92" s="19">
        <f t="shared" si="39"/>
        <v>30</v>
      </c>
      <c r="L92" s="19">
        <v>2030.9</v>
      </c>
      <c r="M92" s="19">
        <v>59.6</v>
      </c>
      <c r="N92" s="20">
        <v>100.4</v>
      </c>
      <c r="O92" s="57">
        <f t="shared" si="37"/>
        <v>8163.200000000001</v>
      </c>
      <c r="P92" s="67">
        <v>23.08</v>
      </c>
      <c r="R92" s="137">
        <f t="shared" si="23"/>
        <v>21.455</v>
      </c>
      <c r="T92" s="18">
        <v>42</v>
      </c>
      <c r="U92" s="19"/>
      <c r="V92" s="19">
        <f t="shared" si="40"/>
        <v>0</v>
      </c>
      <c r="W92" s="19"/>
      <c r="X92" s="19">
        <f>IF(AB92&lt;0,AB92,ROUND(AB92*$V$111,1))</f>
        <v>0</v>
      </c>
      <c r="Y92" s="19"/>
      <c r="Z92" s="106">
        <v>0</v>
      </c>
      <c r="AA92" s="97"/>
      <c r="AB92" s="97">
        <v>0</v>
      </c>
      <c r="AC92" s="112"/>
      <c r="AD92" s="19">
        <f t="shared" si="25"/>
        <v>14.3</v>
      </c>
      <c r="AE92" s="19">
        <f t="shared" si="26"/>
        <v>0.4</v>
      </c>
      <c r="AF92" s="19"/>
      <c r="AG92" s="19"/>
      <c r="AH92" s="20">
        <f t="shared" si="41"/>
        <v>1.274</v>
      </c>
      <c r="AL92" s="53">
        <f t="shared" si="38"/>
        <v>6014.3</v>
      </c>
      <c r="AM92" s="18">
        <f t="shared" si="27"/>
        <v>5313.6</v>
      </c>
      <c r="AN92" s="19">
        <f t="shared" si="27"/>
        <v>670.7</v>
      </c>
      <c r="AO92" s="19">
        <f t="shared" si="24"/>
        <v>0</v>
      </c>
      <c r="AP92" s="19">
        <f t="shared" si="24"/>
        <v>30</v>
      </c>
      <c r="AQ92" s="19">
        <f t="shared" si="28"/>
        <v>5984.3</v>
      </c>
      <c r="AR92" s="19">
        <f t="shared" si="29"/>
        <v>30</v>
      </c>
      <c r="AS92" s="19">
        <f t="shared" si="30"/>
        <v>2045.2</v>
      </c>
      <c r="AT92" s="19">
        <f t="shared" si="30"/>
        <v>60</v>
      </c>
      <c r="AU92" s="20">
        <f t="shared" si="31"/>
        <v>100.4</v>
      </c>
      <c r="AV92" s="57">
        <f t="shared" si="32"/>
        <v>8219.9</v>
      </c>
      <c r="AW92" s="67">
        <f t="shared" si="33"/>
        <v>24.354</v>
      </c>
      <c r="AX92" s="67">
        <v>24.35</v>
      </c>
      <c r="AZ92" s="18">
        <v>286</v>
      </c>
      <c r="BA92" s="19">
        <v>0</v>
      </c>
      <c r="BB92" s="19">
        <v>286</v>
      </c>
      <c r="BC92" s="19">
        <v>97.2</v>
      </c>
      <c r="BD92" s="19">
        <v>2.9</v>
      </c>
      <c r="BE92" s="128">
        <v>386.09999999999997</v>
      </c>
      <c r="BG92" s="19">
        <f t="shared" si="34"/>
        <v>0</v>
      </c>
      <c r="BH92" s="19">
        <f t="shared" si="34"/>
        <v>0</v>
      </c>
    </row>
    <row r="93" spans="1:61" s="26" customFormat="1" ht="24.75" customHeight="1">
      <c r="A93" s="24">
        <v>131</v>
      </c>
      <c r="B93" s="24">
        <v>3114</v>
      </c>
      <c r="C93" s="25">
        <v>5</v>
      </c>
      <c r="D93" s="23" t="s">
        <v>106</v>
      </c>
      <c r="E93" s="53">
        <f t="shared" si="35"/>
        <v>7691.6</v>
      </c>
      <c r="F93" s="27">
        <v>6911</v>
      </c>
      <c r="G93" s="28">
        <v>700.6</v>
      </c>
      <c r="H93" s="28">
        <v>0</v>
      </c>
      <c r="I93" s="28">
        <v>80</v>
      </c>
      <c r="J93" s="28">
        <f t="shared" si="36"/>
        <v>7611.6</v>
      </c>
      <c r="K93" s="28">
        <f t="shared" si="39"/>
        <v>80</v>
      </c>
      <c r="L93" s="28">
        <v>2615.6</v>
      </c>
      <c r="M93" s="28">
        <v>76.2</v>
      </c>
      <c r="N93" s="56">
        <v>118</v>
      </c>
      <c r="O93" s="57">
        <f t="shared" si="37"/>
        <v>10501.400000000001</v>
      </c>
      <c r="P93" s="68">
        <v>31.23</v>
      </c>
      <c r="R93" s="137">
        <f t="shared" si="23"/>
        <v>20.311</v>
      </c>
      <c r="T93" s="18"/>
      <c r="U93" s="19">
        <v>80</v>
      </c>
      <c r="V93" s="19">
        <f t="shared" si="40"/>
        <v>0</v>
      </c>
      <c r="W93" s="19"/>
      <c r="X93" s="19">
        <f>IF(AB93&lt;0,AB93,ROUND(AB93*$V$111,1))</f>
        <v>0</v>
      </c>
      <c r="Y93" s="19"/>
      <c r="Z93" s="106">
        <v>0</v>
      </c>
      <c r="AA93" s="97"/>
      <c r="AB93" s="97">
        <v>0</v>
      </c>
      <c r="AC93" s="112"/>
      <c r="AD93" s="19">
        <f t="shared" si="25"/>
        <v>27.2</v>
      </c>
      <c r="AE93" s="19">
        <f t="shared" si="26"/>
        <v>0.8</v>
      </c>
      <c r="AF93" s="19"/>
      <c r="AG93" s="19"/>
      <c r="AH93" s="20">
        <f t="shared" si="41"/>
        <v>1.526</v>
      </c>
      <c r="AL93" s="53">
        <f t="shared" si="38"/>
        <v>7771.6</v>
      </c>
      <c r="AM93" s="27">
        <f t="shared" si="27"/>
        <v>6911</v>
      </c>
      <c r="AN93" s="28">
        <f t="shared" si="27"/>
        <v>780.6</v>
      </c>
      <c r="AO93" s="163">
        <f t="shared" si="24"/>
        <v>0</v>
      </c>
      <c r="AP93" s="28">
        <f t="shared" si="24"/>
        <v>80</v>
      </c>
      <c r="AQ93" s="28">
        <f t="shared" si="28"/>
        <v>7691.6</v>
      </c>
      <c r="AR93" s="28">
        <f t="shared" si="29"/>
        <v>80</v>
      </c>
      <c r="AS93" s="28">
        <f t="shared" si="30"/>
        <v>2642.7999999999997</v>
      </c>
      <c r="AT93" s="28">
        <f t="shared" si="30"/>
        <v>77</v>
      </c>
      <c r="AU93" s="56">
        <f t="shared" si="31"/>
        <v>118</v>
      </c>
      <c r="AV93" s="57">
        <f t="shared" si="32"/>
        <v>10609.4</v>
      </c>
      <c r="AW93" s="68">
        <f t="shared" si="33"/>
        <v>32.756</v>
      </c>
      <c r="AX93" s="68">
        <v>32.76</v>
      </c>
      <c r="AZ93" s="27">
        <v>292</v>
      </c>
      <c r="BA93" s="28">
        <v>0</v>
      </c>
      <c r="BB93" s="28">
        <v>292</v>
      </c>
      <c r="BC93" s="28">
        <v>99.3</v>
      </c>
      <c r="BD93" s="28">
        <v>2.9</v>
      </c>
      <c r="BE93" s="128">
        <v>394.2</v>
      </c>
      <c r="BG93" s="163">
        <f t="shared" si="34"/>
        <v>0</v>
      </c>
      <c r="BH93" s="28">
        <f t="shared" si="34"/>
        <v>0</v>
      </c>
      <c r="BI93" s="26" t="s">
        <v>150</v>
      </c>
    </row>
    <row r="94" spans="1:60" ht="24.75" customHeight="1">
      <c r="A94" s="15">
        <v>128</v>
      </c>
      <c r="B94" s="15">
        <v>4322</v>
      </c>
      <c r="C94" s="16">
        <v>5</v>
      </c>
      <c r="D94" s="21" t="s">
        <v>80</v>
      </c>
      <c r="E94" s="53">
        <f t="shared" si="35"/>
        <v>6079.799999999999</v>
      </c>
      <c r="F94" s="18">
        <v>4266.4</v>
      </c>
      <c r="G94" s="19">
        <v>1813.4</v>
      </c>
      <c r="H94" s="19">
        <v>0</v>
      </c>
      <c r="I94" s="19">
        <v>0</v>
      </c>
      <c r="J94" s="19">
        <f t="shared" si="36"/>
        <v>6079.799999999999</v>
      </c>
      <c r="K94" s="19">
        <f t="shared" si="39"/>
        <v>0</v>
      </c>
      <c r="L94" s="19">
        <v>2067.2</v>
      </c>
      <c r="M94" s="19">
        <v>60.8</v>
      </c>
      <c r="N94" s="20">
        <v>70.2</v>
      </c>
      <c r="O94" s="57">
        <f t="shared" si="37"/>
        <v>8278</v>
      </c>
      <c r="P94" s="67">
        <v>29.59</v>
      </c>
      <c r="R94" s="137">
        <f t="shared" si="23"/>
        <v>17.122</v>
      </c>
      <c r="T94" s="18">
        <v>560</v>
      </c>
      <c r="U94" s="19">
        <v>-560</v>
      </c>
      <c r="V94" s="19">
        <f t="shared" si="40"/>
        <v>-50.4</v>
      </c>
      <c r="W94" s="19"/>
      <c r="X94" s="19">
        <f>IF(AB94&lt;0,AB94,ROUND(AB94*$V$111,1))</f>
        <v>50.4</v>
      </c>
      <c r="Y94" s="19"/>
      <c r="Z94" s="106">
        <v>-78</v>
      </c>
      <c r="AA94" s="97"/>
      <c r="AB94" s="97">
        <v>78</v>
      </c>
      <c r="AC94" s="112"/>
      <c r="AD94" s="19">
        <f t="shared" si="25"/>
        <v>0</v>
      </c>
      <c r="AE94" s="19">
        <f t="shared" si="26"/>
        <v>-0.5</v>
      </c>
      <c r="AF94" s="19"/>
      <c r="AG94" s="19"/>
      <c r="AH94" s="20">
        <f t="shared" si="41"/>
        <v>4.135</v>
      </c>
      <c r="AL94" s="53">
        <f t="shared" si="38"/>
        <v>6079.799999999999</v>
      </c>
      <c r="AM94" s="18">
        <f t="shared" si="27"/>
        <v>4776</v>
      </c>
      <c r="AN94" s="19">
        <f t="shared" si="27"/>
        <v>1253.4</v>
      </c>
      <c r="AO94" s="19">
        <f t="shared" si="24"/>
        <v>50.4</v>
      </c>
      <c r="AP94" s="19">
        <f t="shared" si="24"/>
        <v>0</v>
      </c>
      <c r="AQ94" s="19">
        <f t="shared" si="28"/>
        <v>6029.4</v>
      </c>
      <c r="AR94" s="19">
        <f t="shared" si="29"/>
        <v>50.4</v>
      </c>
      <c r="AS94" s="19">
        <f t="shared" si="30"/>
        <v>2067.2</v>
      </c>
      <c r="AT94" s="19">
        <f t="shared" si="30"/>
        <v>60.3</v>
      </c>
      <c r="AU94" s="20">
        <f t="shared" si="31"/>
        <v>70.2</v>
      </c>
      <c r="AV94" s="57">
        <f t="shared" si="32"/>
        <v>8277.5</v>
      </c>
      <c r="AW94" s="67">
        <f t="shared" si="33"/>
        <v>33.725</v>
      </c>
      <c r="AX94" s="67">
        <v>33.73</v>
      </c>
      <c r="AZ94" s="18">
        <v>900</v>
      </c>
      <c r="BA94" s="19">
        <v>0</v>
      </c>
      <c r="BB94" s="19">
        <v>900</v>
      </c>
      <c r="BC94" s="19">
        <v>306</v>
      </c>
      <c r="BD94" s="19">
        <v>9</v>
      </c>
      <c r="BE94" s="128">
        <v>1215</v>
      </c>
      <c r="BG94" s="19">
        <f t="shared" si="34"/>
        <v>27.6</v>
      </c>
      <c r="BH94" s="19">
        <f t="shared" si="34"/>
        <v>0</v>
      </c>
    </row>
    <row r="95" spans="1:60" ht="24.75" customHeight="1" thickBot="1">
      <c r="A95" s="15">
        <v>127</v>
      </c>
      <c r="B95" s="15">
        <v>4322</v>
      </c>
      <c r="C95" s="16">
        <v>5</v>
      </c>
      <c r="D95" s="21" t="s">
        <v>81</v>
      </c>
      <c r="E95" s="53">
        <f t="shared" si="35"/>
        <v>3902.6</v>
      </c>
      <c r="F95" s="18">
        <v>2610.5</v>
      </c>
      <c r="G95" s="19">
        <v>1292.1</v>
      </c>
      <c r="H95" s="19">
        <v>0</v>
      </c>
      <c r="I95" s="19">
        <v>0</v>
      </c>
      <c r="J95" s="19">
        <f t="shared" si="36"/>
        <v>3902.6</v>
      </c>
      <c r="K95" s="19">
        <f t="shared" si="39"/>
        <v>0</v>
      </c>
      <c r="L95" s="19">
        <v>1326.9</v>
      </c>
      <c r="M95" s="19">
        <v>39</v>
      </c>
      <c r="N95" s="20">
        <v>40.9</v>
      </c>
      <c r="O95" s="57">
        <f t="shared" si="37"/>
        <v>5309.4</v>
      </c>
      <c r="P95" s="67">
        <v>17.44</v>
      </c>
      <c r="R95" s="137">
        <f t="shared" si="23"/>
        <v>18.648</v>
      </c>
      <c r="T95" s="18"/>
      <c r="U95" s="19"/>
      <c r="V95" s="19">
        <f t="shared" si="40"/>
        <v>0</v>
      </c>
      <c r="W95" s="19"/>
      <c r="X95" s="19">
        <f>IF(AB95&lt;0,AB95,ROUND(AB95*$V$111,1))</f>
        <v>0</v>
      </c>
      <c r="Y95" s="19"/>
      <c r="Z95" s="106">
        <v>0</v>
      </c>
      <c r="AA95" s="97"/>
      <c r="AB95" s="97">
        <v>0</v>
      </c>
      <c r="AC95" s="112"/>
      <c r="AD95" s="19">
        <f t="shared" si="25"/>
        <v>0</v>
      </c>
      <c r="AE95" s="19">
        <f t="shared" si="26"/>
        <v>0</v>
      </c>
      <c r="AF95" s="19"/>
      <c r="AG95" s="19"/>
      <c r="AH95" s="20">
        <f t="shared" si="41"/>
        <v>0.894</v>
      </c>
      <c r="AL95" s="53">
        <f t="shared" si="38"/>
        <v>3902.6</v>
      </c>
      <c r="AM95" s="18">
        <f t="shared" si="27"/>
        <v>2610.5</v>
      </c>
      <c r="AN95" s="19">
        <f t="shared" si="27"/>
        <v>1292.1</v>
      </c>
      <c r="AO95" s="19">
        <f t="shared" si="24"/>
        <v>0</v>
      </c>
      <c r="AP95" s="19">
        <f t="shared" si="24"/>
        <v>0</v>
      </c>
      <c r="AQ95" s="19">
        <f t="shared" si="28"/>
        <v>3902.6</v>
      </c>
      <c r="AR95" s="19">
        <f t="shared" si="29"/>
        <v>0</v>
      </c>
      <c r="AS95" s="19">
        <f t="shared" si="30"/>
        <v>1326.9</v>
      </c>
      <c r="AT95" s="19">
        <f t="shared" si="30"/>
        <v>39</v>
      </c>
      <c r="AU95" s="20">
        <f t="shared" si="31"/>
        <v>40.9</v>
      </c>
      <c r="AV95" s="57">
        <f t="shared" si="32"/>
        <v>5309.4</v>
      </c>
      <c r="AW95" s="67">
        <f t="shared" si="33"/>
        <v>18.334</v>
      </c>
      <c r="AX95" s="67">
        <v>18.33</v>
      </c>
      <c r="AZ95" s="18">
        <v>200</v>
      </c>
      <c r="BA95" s="19">
        <v>0</v>
      </c>
      <c r="BB95" s="19">
        <v>200</v>
      </c>
      <c r="BC95" s="19">
        <v>68</v>
      </c>
      <c r="BD95" s="19">
        <v>2</v>
      </c>
      <c r="BE95" s="128">
        <v>270</v>
      </c>
      <c r="BG95" s="19">
        <f t="shared" si="34"/>
        <v>0</v>
      </c>
      <c r="BH95" s="19">
        <f t="shared" si="34"/>
        <v>0</v>
      </c>
    </row>
    <row r="96" spans="4:60" ht="27" customHeight="1" thickBot="1">
      <c r="D96" s="29" t="s">
        <v>82</v>
      </c>
      <c r="E96" s="53">
        <f aca="true" t="shared" si="42" ref="E96:AH96">SUM(E3:E95)</f>
        <v>1120147.3000000007</v>
      </c>
      <c r="F96" s="46">
        <f t="shared" si="42"/>
        <v>895566.7999999999</v>
      </c>
      <c r="G96" s="47">
        <f t="shared" si="42"/>
        <v>206370.29999999987</v>
      </c>
      <c r="H96" s="47">
        <f t="shared" si="42"/>
        <v>8949.199999999999</v>
      </c>
      <c r="I96" s="47">
        <f t="shared" si="42"/>
        <v>9261</v>
      </c>
      <c r="J96" s="47">
        <f t="shared" si="42"/>
        <v>1101937.1</v>
      </c>
      <c r="K96" s="47">
        <f t="shared" si="42"/>
        <v>18210.2</v>
      </c>
      <c r="L96" s="47">
        <f t="shared" si="42"/>
        <v>380875.39999999997</v>
      </c>
      <c r="M96" s="47">
        <f t="shared" si="42"/>
        <v>11023.199999999997</v>
      </c>
      <c r="N96" s="48">
        <f t="shared" si="42"/>
        <v>17729.700000000008</v>
      </c>
      <c r="O96" s="58">
        <f t="shared" si="42"/>
        <v>1529775.6000000003</v>
      </c>
      <c r="P96" s="69">
        <f>SUM(P3:P95)</f>
        <v>4152.479999999999</v>
      </c>
      <c r="T96" s="46">
        <f t="shared" si="42"/>
        <v>4901.5</v>
      </c>
      <c r="U96" s="47">
        <f t="shared" si="42"/>
        <v>-1347.8000000000002</v>
      </c>
      <c r="V96" s="47">
        <f t="shared" si="42"/>
        <v>-2739.7999999999993</v>
      </c>
      <c r="W96" s="47">
        <f t="shared" si="42"/>
        <v>60.00000000000001</v>
      </c>
      <c r="X96" s="47">
        <f>SUM(X3:X95)</f>
        <v>2645.7999999999993</v>
      </c>
      <c r="Y96" s="47">
        <f>SUM(Y3:Y95)</f>
        <v>15.999999999999995</v>
      </c>
      <c r="Z96" s="120">
        <f t="shared" si="42"/>
        <v>-4198.8</v>
      </c>
      <c r="AA96" s="121">
        <f t="shared" si="42"/>
        <v>-558.6</v>
      </c>
      <c r="AB96" s="121">
        <f t="shared" si="42"/>
        <v>4198.8</v>
      </c>
      <c r="AC96" s="122">
        <f t="shared" si="42"/>
        <v>634.6</v>
      </c>
      <c r="AD96" s="47">
        <f t="shared" si="42"/>
        <v>1202.2</v>
      </c>
      <c r="AE96" s="47">
        <f t="shared" si="42"/>
        <v>9.100000000000003</v>
      </c>
      <c r="AF96" s="47">
        <f t="shared" si="42"/>
        <v>121</v>
      </c>
      <c r="AG96" s="47">
        <f t="shared" si="42"/>
        <v>59.4</v>
      </c>
      <c r="AH96" s="48">
        <f t="shared" si="42"/>
        <v>57.15000000000001</v>
      </c>
      <c r="AL96" s="53">
        <f aca="true" t="shared" si="43" ref="AL96:AW96">SUM(AL3:AL95)</f>
        <v>1123683.0000000007</v>
      </c>
      <c r="AM96" s="46">
        <f t="shared" si="43"/>
        <v>897728.5000000001</v>
      </c>
      <c r="AN96" s="47">
        <f t="shared" si="43"/>
        <v>205082.49999999988</v>
      </c>
      <c r="AO96" s="47">
        <f t="shared" si="43"/>
        <v>11595</v>
      </c>
      <c r="AP96" s="47">
        <f t="shared" si="43"/>
        <v>9277</v>
      </c>
      <c r="AQ96" s="47">
        <f t="shared" si="43"/>
        <v>1102811.0000000002</v>
      </c>
      <c r="AR96" s="47">
        <f t="shared" si="43"/>
        <v>20872.000000000004</v>
      </c>
      <c r="AS96" s="47">
        <f t="shared" si="43"/>
        <v>382077.60000000003</v>
      </c>
      <c r="AT96" s="47">
        <f t="shared" si="43"/>
        <v>11032.299999999997</v>
      </c>
      <c r="AU96" s="48">
        <f t="shared" si="43"/>
        <v>17910.10000000001</v>
      </c>
      <c r="AV96" s="58">
        <f t="shared" si="43"/>
        <v>1534703.0000000002</v>
      </c>
      <c r="AW96" s="69">
        <f t="shared" si="43"/>
        <v>4209.630000000001</v>
      </c>
      <c r="AX96" s="148">
        <f>SUM(AX3:AX95)</f>
        <v>4209.700000000001</v>
      </c>
      <c r="AZ96" s="129">
        <f aca="true" t="shared" si="44" ref="AZ96:BE96">SUM(AZ3:AZ95)</f>
        <v>10340</v>
      </c>
      <c r="BA96" s="129">
        <f t="shared" si="44"/>
        <v>1776</v>
      </c>
      <c r="BB96" s="129">
        <f t="shared" si="44"/>
        <v>12116</v>
      </c>
      <c r="BC96" s="130">
        <f t="shared" si="44"/>
        <v>4119.200000000001</v>
      </c>
      <c r="BD96" s="130">
        <f t="shared" si="44"/>
        <v>121.30000000000001</v>
      </c>
      <c r="BE96" s="130">
        <f t="shared" si="44"/>
        <v>16356.500000000002</v>
      </c>
      <c r="BG96" s="141">
        <f>SUM(BG3:BG95)</f>
        <v>1552.9999999999998</v>
      </c>
      <c r="BH96" s="130">
        <f>SUM(BH3:BH95)</f>
        <v>618.6</v>
      </c>
    </row>
    <row r="97" spans="26:60" ht="12.75" customHeight="1">
      <c r="Z97" s="108"/>
      <c r="AC97" s="113"/>
      <c r="BG97" s="19"/>
      <c r="BH97" s="78"/>
    </row>
    <row r="98" spans="4:60" ht="18" customHeight="1">
      <c r="D98" s="31" t="s">
        <v>83</v>
      </c>
      <c r="F98" s="32">
        <f aca="true" t="shared" si="45" ref="F98:AH98">SUMIF($C$3:$C$95,"1",F$3:F$95)</f>
        <v>323264.6</v>
      </c>
      <c r="G98" s="32">
        <f t="shared" si="45"/>
        <v>75592.5</v>
      </c>
      <c r="H98" s="32">
        <f t="shared" si="45"/>
        <v>3557.4999999999995</v>
      </c>
      <c r="I98" s="32">
        <f t="shared" si="45"/>
        <v>3706.2</v>
      </c>
      <c r="J98" s="32">
        <f t="shared" si="45"/>
        <v>398857.10000000003</v>
      </c>
      <c r="K98" s="32">
        <f t="shared" si="45"/>
        <v>7263.700000000001</v>
      </c>
      <c r="L98" s="32">
        <f t="shared" si="45"/>
        <v>138090.1</v>
      </c>
      <c r="M98" s="32">
        <f t="shared" si="45"/>
        <v>3990.9999999999995</v>
      </c>
      <c r="N98" s="32">
        <f t="shared" si="45"/>
        <v>6631.999999999999</v>
      </c>
      <c r="O98" s="32">
        <f t="shared" si="45"/>
        <v>554833.9</v>
      </c>
      <c r="P98" s="71">
        <f t="shared" si="45"/>
        <v>1483.06</v>
      </c>
      <c r="T98" s="32">
        <f t="shared" si="45"/>
        <v>2195</v>
      </c>
      <c r="U98" s="32">
        <f t="shared" si="45"/>
        <v>-1181.8000000000002</v>
      </c>
      <c r="V98" s="32">
        <f>SUMIF($C$3:$C$95,"1",V$3:V$95)</f>
        <v>-1128.3999999999999</v>
      </c>
      <c r="W98" s="32">
        <f t="shared" si="45"/>
        <v>-39.1</v>
      </c>
      <c r="X98" s="32">
        <f t="shared" si="45"/>
        <v>1034.4</v>
      </c>
      <c r="Y98" s="32">
        <f>SUMIF($C$3:$C$95,"1",Y$3:Y$95)</f>
        <v>39.1</v>
      </c>
      <c r="Z98" s="109">
        <f t="shared" si="45"/>
        <v>-1678.6999999999998</v>
      </c>
      <c r="AA98" s="101">
        <f t="shared" si="45"/>
        <v>-332.1</v>
      </c>
      <c r="AB98" s="101">
        <f t="shared" si="45"/>
        <v>1678.6999999999998</v>
      </c>
      <c r="AC98" s="114">
        <f t="shared" si="45"/>
        <v>332.1</v>
      </c>
      <c r="AD98" s="32">
        <f t="shared" si="45"/>
        <v>312.6</v>
      </c>
      <c r="AE98" s="32">
        <f t="shared" si="45"/>
        <v>-1.2000000000000002</v>
      </c>
      <c r="AF98" s="32">
        <f t="shared" si="45"/>
        <v>121</v>
      </c>
      <c r="AG98" s="32">
        <f t="shared" si="45"/>
        <v>59.4</v>
      </c>
      <c r="AH98" s="32">
        <f t="shared" si="45"/>
        <v>11.455000000000005</v>
      </c>
      <c r="AM98" s="32">
        <f aca="true" t="shared" si="46" ref="AM98:AX98">SUMIF($C$3:$C$95,"1",AM$3:AM$95)</f>
        <v>324331.2</v>
      </c>
      <c r="AN98" s="32">
        <f t="shared" si="46"/>
        <v>74371.59999999999</v>
      </c>
      <c r="AO98" s="32">
        <f t="shared" si="46"/>
        <v>4591.9000000000015</v>
      </c>
      <c r="AP98" s="32">
        <f t="shared" si="46"/>
        <v>3745.3</v>
      </c>
      <c r="AQ98" s="32">
        <f t="shared" si="46"/>
        <v>398702.8</v>
      </c>
      <c r="AR98" s="32">
        <f t="shared" si="46"/>
        <v>8337.199999999999</v>
      </c>
      <c r="AS98" s="32">
        <f t="shared" si="46"/>
        <v>138402.7</v>
      </c>
      <c r="AT98" s="32">
        <f t="shared" si="46"/>
        <v>3989.7999999999997</v>
      </c>
      <c r="AU98" s="32">
        <f t="shared" si="46"/>
        <v>6812.399999999999</v>
      </c>
      <c r="AV98" s="32">
        <f t="shared" si="46"/>
        <v>556244.9</v>
      </c>
      <c r="AW98" s="71">
        <f t="shared" si="46"/>
        <v>1494.515</v>
      </c>
      <c r="AX98" s="71">
        <f t="shared" si="46"/>
        <v>1494.5400000000002</v>
      </c>
      <c r="AZ98" s="131">
        <f aca="true" t="shared" si="47" ref="AZ98:BH98">SUMIF($C$3:$C$95,"1",AZ$3:AZ$95)</f>
        <v>2187</v>
      </c>
      <c r="BA98" s="131">
        <f t="shared" si="47"/>
        <v>0</v>
      </c>
      <c r="BB98" s="131">
        <f t="shared" si="47"/>
        <v>2187</v>
      </c>
      <c r="BC98" s="131">
        <f t="shared" si="47"/>
        <v>743.5</v>
      </c>
      <c r="BD98" s="131">
        <f t="shared" si="47"/>
        <v>21.9</v>
      </c>
      <c r="BE98" s="131">
        <f t="shared" si="47"/>
        <v>2952.4000000000005</v>
      </c>
      <c r="BG98" s="19">
        <f t="shared" si="47"/>
        <v>644.3000000000001</v>
      </c>
      <c r="BH98" s="131">
        <f t="shared" si="47"/>
        <v>293</v>
      </c>
    </row>
    <row r="99" spans="4:60" ht="18" customHeight="1">
      <c r="D99" s="31" t="s">
        <v>84</v>
      </c>
      <c r="F99" s="32">
        <f aca="true" t="shared" si="48" ref="F99:AH99">SUMIF($C$3:$C$95,"2",F$3:F$95)</f>
        <v>132878.7</v>
      </c>
      <c r="G99" s="32">
        <f t="shared" si="48"/>
        <v>30977.400000000005</v>
      </c>
      <c r="H99" s="32">
        <f t="shared" si="48"/>
        <v>1289.3</v>
      </c>
      <c r="I99" s="32">
        <f t="shared" si="48"/>
        <v>812.6</v>
      </c>
      <c r="J99" s="32">
        <f t="shared" si="48"/>
        <v>163856.10000000003</v>
      </c>
      <c r="K99" s="32">
        <f t="shared" si="48"/>
        <v>2101.9</v>
      </c>
      <c r="L99" s="32">
        <f t="shared" si="48"/>
        <v>56429.899999999994</v>
      </c>
      <c r="M99" s="32">
        <f t="shared" si="48"/>
        <v>1638.4000000000005</v>
      </c>
      <c r="N99" s="32">
        <f t="shared" si="48"/>
        <v>2605.7</v>
      </c>
      <c r="O99" s="32">
        <f t="shared" si="48"/>
        <v>226632</v>
      </c>
      <c r="P99" s="71">
        <f t="shared" si="48"/>
        <v>601.3700000000001</v>
      </c>
      <c r="T99" s="32">
        <f t="shared" si="48"/>
        <v>40</v>
      </c>
      <c r="U99" s="32">
        <f t="shared" si="48"/>
        <v>56</v>
      </c>
      <c r="V99" s="32">
        <f>SUMIF($C$3:$C$95,"2",V$3:V$95)</f>
        <v>-351.2</v>
      </c>
      <c r="W99" s="32">
        <f t="shared" si="48"/>
        <v>-30</v>
      </c>
      <c r="X99" s="32">
        <f t="shared" si="48"/>
        <v>351.2</v>
      </c>
      <c r="Y99" s="32">
        <f>SUMIF($C$3:$C$95,"2",Y$3:Y$95)</f>
        <v>106</v>
      </c>
      <c r="Z99" s="109">
        <f t="shared" si="48"/>
        <v>-558.9999999999999</v>
      </c>
      <c r="AA99" s="101">
        <f t="shared" si="48"/>
        <v>-65</v>
      </c>
      <c r="AB99" s="101">
        <f t="shared" si="48"/>
        <v>558.9999999999999</v>
      </c>
      <c r="AC99" s="114">
        <f t="shared" si="48"/>
        <v>141</v>
      </c>
      <c r="AD99" s="32">
        <f t="shared" si="48"/>
        <v>58.5</v>
      </c>
      <c r="AE99" s="32">
        <f t="shared" si="48"/>
        <v>-2.9</v>
      </c>
      <c r="AF99" s="32">
        <f t="shared" si="48"/>
        <v>0</v>
      </c>
      <c r="AG99" s="32">
        <f t="shared" si="48"/>
        <v>0</v>
      </c>
      <c r="AH99" s="32">
        <f t="shared" si="48"/>
        <v>0.493</v>
      </c>
      <c r="AM99" s="32">
        <f aca="true" t="shared" si="49" ref="AM99:AX99">SUMIF($C$3:$C$95,"2",AM$3:AM$95)</f>
        <v>132567.5</v>
      </c>
      <c r="AN99" s="32">
        <f t="shared" si="49"/>
        <v>31003.400000000005</v>
      </c>
      <c r="AO99" s="32">
        <f t="shared" si="49"/>
        <v>1640.5</v>
      </c>
      <c r="AP99" s="32">
        <f t="shared" si="49"/>
        <v>918.6</v>
      </c>
      <c r="AQ99" s="32">
        <f t="shared" si="49"/>
        <v>163570.9</v>
      </c>
      <c r="AR99" s="32">
        <f t="shared" si="49"/>
        <v>2559.1</v>
      </c>
      <c r="AS99" s="32">
        <f t="shared" si="49"/>
        <v>56488.399999999994</v>
      </c>
      <c r="AT99" s="32">
        <f t="shared" si="49"/>
        <v>1635.5000000000002</v>
      </c>
      <c r="AU99" s="32">
        <f t="shared" si="49"/>
        <v>2605.7</v>
      </c>
      <c r="AV99" s="32">
        <f t="shared" si="49"/>
        <v>226859.60000000006</v>
      </c>
      <c r="AW99" s="71">
        <f t="shared" si="49"/>
        <v>601.8629999999999</v>
      </c>
      <c r="AX99" s="71">
        <f t="shared" si="49"/>
        <v>601.8700000000001</v>
      </c>
      <c r="AZ99" s="131">
        <f aca="true" t="shared" si="50" ref="AZ99:BH99">SUMIF($C$3:$C$95,"2",AZ$3:AZ$95)</f>
        <v>401</v>
      </c>
      <c r="BA99" s="131">
        <f t="shared" si="50"/>
        <v>0</v>
      </c>
      <c r="BB99" s="131">
        <f t="shared" si="50"/>
        <v>401</v>
      </c>
      <c r="BC99" s="131">
        <f t="shared" si="50"/>
        <v>136.3</v>
      </c>
      <c r="BD99" s="131">
        <f t="shared" si="50"/>
        <v>4</v>
      </c>
      <c r="BE99" s="131">
        <f t="shared" si="50"/>
        <v>541.3</v>
      </c>
      <c r="BG99" s="19">
        <f t="shared" si="50"/>
        <v>207.8</v>
      </c>
      <c r="BH99" s="131">
        <f t="shared" si="50"/>
        <v>35</v>
      </c>
    </row>
    <row r="100" spans="4:60" ht="18" customHeight="1">
      <c r="D100" s="31" t="s">
        <v>85</v>
      </c>
      <c r="F100" s="32">
        <f aca="true" t="shared" si="51" ref="F100:AH100">SUMIF($C$3:$C$95,"3",F$3:F$95)</f>
        <v>166910.90000000002</v>
      </c>
      <c r="G100" s="32">
        <f t="shared" si="51"/>
        <v>37657.6</v>
      </c>
      <c r="H100" s="32">
        <f t="shared" si="51"/>
        <v>1850.7000000000003</v>
      </c>
      <c r="I100" s="32">
        <f t="shared" si="51"/>
        <v>2064.4</v>
      </c>
      <c r="J100" s="32">
        <f t="shared" si="51"/>
        <v>204568.5</v>
      </c>
      <c r="K100" s="32">
        <f t="shared" si="51"/>
        <v>3915.100000000001</v>
      </c>
      <c r="L100" s="32">
        <f t="shared" si="51"/>
        <v>70889.5</v>
      </c>
      <c r="M100" s="32">
        <f t="shared" si="51"/>
        <v>2046.1000000000001</v>
      </c>
      <c r="N100" s="32">
        <f t="shared" si="51"/>
        <v>3145.2</v>
      </c>
      <c r="O100" s="32">
        <f t="shared" si="51"/>
        <v>284564.39999999997</v>
      </c>
      <c r="P100" s="71">
        <f t="shared" si="51"/>
        <v>787.16</v>
      </c>
      <c r="T100" s="32">
        <f t="shared" si="51"/>
        <v>300</v>
      </c>
      <c r="U100" s="32">
        <f t="shared" si="51"/>
        <v>793</v>
      </c>
      <c r="V100" s="32">
        <f>SUMIF($C$3:$C$95,"3",V$3:V$95)</f>
        <v>-472.5</v>
      </c>
      <c r="W100" s="32">
        <f t="shared" si="51"/>
        <v>80</v>
      </c>
      <c r="X100" s="32">
        <f t="shared" si="51"/>
        <v>472.5</v>
      </c>
      <c r="Y100" s="32">
        <f>SUMIF($C$3:$C$95,"3",Y$3:Y$95)</f>
        <v>-80</v>
      </c>
      <c r="Z100" s="109">
        <f t="shared" si="51"/>
        <v>-738.7</v>
      </c>
      <c r="AA100" s="101">
        <f t="shared" si="51"/>
        <v>-105.6</v>
      </c>
      <c r="AB100" s="101">
        <f t="shared" si="51"/>
        <v>738.7</v>
      </c>
      <c r="AC100" s="114">
        <f t="shared" si="51"/>
        <v>105.6</v>
      </c>
      <c r="AD100" s="32">
        <f t="shared" si="51"/>
        <v>371.59999999999997</v>
      </c>
      <c r="AE100" s="32">
        <f t="shared" si="51"/>
        <v>7.000000000000001</v>
      </c>
      <c r="AF100" s="32">
        <f t="shared" si="51"/>
        <v>0</v>
      </c>
      <c r="AG100" s="32">
        <f t="shared" si="51"/>
        <v>0</v>
      </c>
      <c r="AH100" s="32">
        <f t="shared" si="51"/>
        <v>17.145999999999997</v>
      </c>
      <c r="AM100" s="32">
        <f aca="true" t="shared" si="52" ref="AM100:AX100">SUMIF($C$3:$C$95,"3",AM$3:AM$95)</f>
        <v>166738.40000000002</v>
      </c>
      <c r="AN100" s="32">
        <f t="shared" si="52"/>
        <v>38530.6</v>
      </c>
      <c r="AO100" s="32">
        <f t="shared" si="52"/>
        <v>2323.2</v>
      </c>
      <c r="AP100" s="32">
        <f t="shared" si="52"/>
        <v>1984.4</v>
      </c>
      <c r="AQ100" s="32">
        <f t="shared" si="52"/>
        <v>205269</v>
      </c>
      <c r="AR100" s="32">
        <f t="shared" si="52"/>
        <v>4307.6</v>
      </c>
      <c r="AS100" s="32">
        <f t="shared" si="52"/>
        <v>71261.1</v>
      </c>
      <c r="AT100" s="32">
        <f t="shared" si="52"/>
        <v>2053.0999999999995</v>
      </c>
      <c r="AU100" s="32">
        <f t="shared" si="52"/>
        <v>3145.2</v>
      </c>
      <c r="AV100" s="32">
        <f t="shared" si="52"/>
        <v>286036</v>
      </c>
      <c r="AW100" s="71">
        <f t="shared" si="52"/>
        <v>804.3060000000002</v>
      </c>
      <c r="AX100" s="71">
        <f t="shared" si="52"/>
        <v>804.32</v>
      </c>
      <c r="AZ100" s="131">
        <f aca="true" t="shared" si="53" ref="AZ100:BH100">SUMIF($C$3:$C$95,"3",AZ$3:AZ$95)</f>
        <v>2273</v>
      </c>
      <c r="BA100" s="131">
        <f t="shared" si="53"/>
        <v>1110</v>
      </c>
      <c r="BB100" s="131">
        <f t="shared" si="53"/>
        <v>3383</v>
      </c>
      <c r="BC100" s="131">
        <f t="shared" si="53"/>
        <v>1150.2</v>
      </c>
      <c r="BD100" s="131">
        <f t="shared" si="53"/>
        <v>33.900000000000006</v>
      </c>
      <c r="BE100" s="131">
        <f t="shared" si="53"/>
        <v>4567.1</v>
      </c>
      <c r="BG100" s="19">
        <f t="shared" si="53"/>
        <v>266.20000000000005</v>
      </c>
      <c r="BH100" s="131">
        <f t="shared" si="53"/>
        <v>185.6</v>
      </c>
    </row>
    <row r="101" spans="4:60" ht="18" customHeight="1">
      <c r="D101" s="31" t="s">
        <v>86</v>
      </c>
      <c r="F101" s="32">
        <f aca="true" t="shared" si="54" ref="F101:AH101">SUMIF($C$3:$C$95,"4",F$3:F$95)</f>
        <v>93716.89999999998</v>
      </c>
      <c r="G101" s="32">
        <f t="shared" si="54"/>
        <v>21887.5</v>
      </c>
      <c r="H101" s="32">
        <f t="shared" si="54"/>
        <v>733.7000000000002</v>
      </c>
      <c r="I101" s="32">
        <f t="shared" si="54"/>
        <v>811.2</v>
      </c>
      <c r="J101" s="32">
        <f t="shared" si="54"/>
        <v>115604.40000000001</v>
      </c>
      <c r="K101" s="32">
        <f t="shared" si="54"/>
        <v>1544.8999999999999</v>
      </c>
      <c r="L101" s="32">
        <f t="shared" si="54"/>
        <v>39832.5</v>
      </c>
      <c r="M101" s="32">
        <f t="shared" si="54"/>
        <v>1156.5</v>
      </c>
      <c r="N101" s="32">
        <f t="shared" si="54"/>
        <v>1784.0000000000002</v>
      </c>
      <c r="O101" s="32">
        <f t="shared" si="54"/>
        <v>159922.30000000002</v>
      </c>
      <c r="P101" s="71">
        <f t="shared" si="54"/>
        <v>432.84999999999997</v>
      </c>
      <c r="T101" s="32">
        <f t="shared" si="54"/>
        <v>573.7</v>
      </c>
      <c r="U101" s="32">
        <f t="shared" si="54"/>
        <v>-187</v>
      </c>
      <c r="V101" s="32">
        <f>SUMIF($C$3:$C$95,"4",V$3:V$95)</f>
        <v>-214.5</v>
      </c>
      <c r="W101" s="32">
        <f t="shared" si="54"/>
        <v>40</v>
      </c>
      <c r="X101" s="32">
        <f t="shared" si="54"/>
        <v>214.5</v>
      </c>
      <c r="Y101" s="32">
        <f>SUMIF($C$3:$C$95,"4",Y$3:Y$95)</f>
        <v>-40</v>
      </c>
      <c r="Z101" s="109">
        <f t="shared" si="54"/>
        <v>-335.3</v>
      </c>
      <c r="AA101" s="101">
        <f t="shared" si="54"/>
        <v>-30</v>
      </c>
      <c r="AB101" s="101">
        <f t="shared" si="54"/>
        <v>335.3</v>
      </c>
      <c r="AC101" s="114">
        <f t="shared" si="54"/>
        <v>30</v>
      </c>
      <c r="AD101" s="32">
        <f t="shared" si="54"/>
        <v>131.5</v>
      </c>
      <c r="AE101" s="32">
        <f t="shared" si="54"/>
        <v>2.3000000000000003</v>
      </c>
      <c r="AF101" s="32">
        <f t="shared" si="54"/>
        <v>0</v>
      </c>
      <c r="AG101" s="32">
        <f t="shared" si="54"/>
        <v>0</v>
      </c>
      <c r="AH101" s="32">
        <f t="shared" si="54"/>
        <v>5.421999999999999</v>
      </c>
      <c r="AM101" s="32">
        <f aca="true" t="shared" si="55" ref="AM101:AX101">SUMIF($C$3:$C$95,"4",AM$3:AM$95)</f>
        <v>94076.1</v>
      </c>
      <c r="AN101" s="32">
        <f t="shared" si="55"/>
        <v>21740.5</v>
      </c>
      <c r="AO101" s="32">
        <f t="shared" si="55"/>
        <v>948.2</v>
      </c>
      <c r="AP101" s="32">
        <f t="shared" si="55"/>
        <v>771.2</v>
      </c>
      <c r="AQ101" s="32">
        <f t="shared" si="55"/>
        <v>115816.59999999999</v>
      </c>
      <c r="AR101" s="32">
        <f t="shared" si="55"/>
        <v>1719.4000000000003</v>
      </c>
      <c r="AS101" s="32">
        <f t="shared" si="55"/>
        <v>39964.00000000001</v>
      </c>
      <c r="AT101" s="32">
        <f t="shared" si="55"/>
        <v>1158.8</v>
      </c>
      <c r="AU101" s="32">
        <f t="shared" si="55"/>
        <v>1784.0000000000002</v>
      </c>
      <c r="AV101" s="32">
        <f t="shared" si="55"/>
        <v>160442.80000000002</v>
      </c>
      <c r="AW101" s="71">
        <f t="shared" si="55"/>
        <v>438.272</v>
      </c>
      <c r="AX101" s="71">
        <f t="shared" si="55"/>
        <v>438.28000000000003</v>
      </c>
      <c r="AZ101" s="131">
        <f aca="true" t="shared" si="56" ref="AZ101:BH101">SUMIF($C$3:$C$95,"4",AZ$3:AZ$95)</f>
        <v>1230</v>
      </c>
      <c r="BA101" s="131">
        <f t="shared" si="56"/>
        <v>0</v>
      </c>
      <c r="BB101" s="131">
        <f t="shared" si="56"/>
        <v>1230</v>
      </c>
      <c r="BC101" s="131">
        <f t="shared" si="56"/>
        <v>418.2</v>
      </c>
      <c r="BD101" s="131">
        <f t="shared" si="56"/>
        <v>12.299999999999999</v>
      </c>
      <c r="BE101" s="131">
        <f t="shared" si="56"/>
        <v>1660.4999999999998</v>
      </c>
      <c r="BG101" s="19">
        <f t="shared" si="56"/>
        <v>120.8</v>
      </c>
      <c r="BH101" s="131">
        <f t="shared" si="56"/>
        <v>70</v>
      </c>
    </row>
    <row r="102" spans="4:60" ht="18" customHeight="1">
      <c r="D102" s="31" t="s">
        <v>87</v>
      </c>
      <c r="F102" s="32">
        <f aca="true" t="shared" si="57" ref="F102:AH102">SUMIF($C$3:$C$95,"5",F$3:F$95)</f>
        <v>178795.7</v>
      </c>
      <c r="G102" s="32">
        <f t="shared" si="57"/>
        <v>40255.29999999999</v>
      </c>
      <c r="H102" s="32">
        <f t="shared" si="57"/>
        <v>1518</v>
      </c>
      <c r="I102" s="32">
        <f t="shared" si="57"/>
        <v>1866.6</v>
      </c>
      <c r="J102" s="32">
        <f t="shared" si="57"/>
        <v>219050.99999999997</v>
      </c>
      <c r="K102" s="32">
        <f t="shared" si="57"/>
        <v>3384.5999999999995</v>
      </c>
      <c r="L102" s="32">
        <f t="shared" si="57"/>
        <v>75633.4</v>
      </c>
      <c r="M102" s="32">
        <f t="shared" si="57"/>
        <v>2191.2000000000003</v>
      </c>
      <c r="N102" s="32">
        <f t="shared" si="57"/>
        <v>3562.7999999999993</v>
      </c>
      <c r="O102" s="32">
        <f t="shared" si="57"/>
        <v>303823.00000000006</v>
      </c>
      <c r="P102" s="71">
        <f t="shared" si="57"/>
        <v>848.0400000000002</v>
      </c>
      <c r="T102" s="32">
        <f t="shared" si="57"/>
        <v>1792.8</v>
      </c>
      <c r="U102" s="32">
        <f t="shared" si="57"/>
        <v>-828</v>
      </c>
      <c r="V102" s="32">
        <f>SUMIF($C$3:$C$95,"5",V$3:V$95)</f>
        <v>-573.1999999999999</v>
      </c>
      <c r="W102" s="32">
        <f t="shared" si="57"/>
        <v>9.1</v>
      </c>
      <c r="X102" s="32">
        <f t="shared" si="57"/>
        <v>573.1999999999999</v>
      </c>
      <c r="Y102" s="32">
        <f>SUMIF($C$3:$C$95,"5",Y$3:Y$95)</f>
        <v>-9.1</v>
      </c>
      <c r="Z102" s="109">
        <f t="shared" si="57"/>
        <v>-887.0999999999999</v>
      </c>
      <c r="AA102" s="101">
        <f t="shared" si="57"/>
        <v>-25.9</v>
      </c>
      <c r="AB102" s="101">
        <f t="shared" si="57"/>
        <v>887.0999999999999</v>
      </c>
      <c r="AC102" s="114">
        <f t="shared" si="57"/>
        <v>25.9</v>
      </c>
      <c r="AD102" s="32">
        <f t="shared" si="57"/>
        <v>328</v>
      </c>
      <c r="AE102" s="32">
        <f t="shared" si="57"/>
        <v>3.9000000000000004</v>
      </c>
      <c r="AF102" s="32">
        <f t="shared" si="57"/>
        <v>0</v>
      </c>
      <c r="AG102" s="32">
        <f t="shared" si="57"/>
        <v>0</v>
      </c>
      <c r="AH102" s="32">
        <f t="shared" si="57"/>
        <v>22.634</v>
      </c>
      <c r="AM102" s="32">
        <f aca="true" t="shared" si="58" ref="AM102:AX102">SUMIF($C$3:$C$95,"5",AM$3:AM$95)</f>
        <v>180015.30000000005</v>
      </c>
      <c r="AN102" s="32">
        <f t="shared" si="58"/>
        <v>39436.39999999999</v>
      </c>
      <c r="AO102" s="32">
        <f t="shared" si="58"/>
        <v>2091.2</v>
      </c>
      <c r="AP102" s="32">
        <f t="shared" si="58"/>
        <v>1857.5</v>
      </c>
      <c r="AQ102" s="32">
        <f t="shared" si="58"/>
        <v>219451.69999999998</v>
      </c>
      <c r="AR102" s="32">
        <f t="shared" si="58"/>
        <v>3948.7000000000003</v>
      </c>
      <c r="AS102" s="32">
        <f t="shared" si="58"/>
        <v>75961.4</v>
      </c>
      <c r="AT102" s="32">
        <f t="shared" si="58"/>
        <v>2195.1000000000004</v>
      </c>
      <c r="AU102" s="32">
        <f t="shared" si="58"/>
        <v>3562.7999999999993</v>
      </c>
      <c r="AV102" s="32">
        <f t="shared" si="58"/>
        <v>305119.7</v>
      </c>
      <c r="AW102" s="71">
        <f t="shared" si="58"/>
        <v>870.6740000000001</v>
      </c>
      <c r="AX102" s="71">
        <f t="shared" si="58"/>
        <v>870.6900000000002</v>
      </c>
      <c r="AZ102" s="131">
        <f aca="true" t="shared" si="59" ref="AZ102:BH102">SUMIF($C$3:$C$95,"5",AZ$3:AZ$95)</f>
        <v>4249</v>
      </c>
      <c r="BA102" s="131">
        <f t="shared" si="59"/>
        <v>666</v>
      </c>
      <c r="BB102" s="131">
        <f t="shared" si="59"/>
        <v>4915</v>
      </c>
      <c r="BC102" s="131">
        <f t="shared" si="59"/>
        <v>1670.9999999999998</v>
      </c>
      <c r="BD102" s="131">
        <f t="shared" si="59"/>
        <v>49.199999999999996</v>
      </c>
      <c r="BE102" s="131">
        <f t="shared" si="59"/>
        <v>6635.2</v>
      </c>
      <c r="BG102" s="19">
        <f t="shared" si="59"/>
        <v>313.90000000000003</v>
      </c>
      <c r="BH102" s="131">
        <f t="shared" si="59"/>
        <v>35</v>
      </c>
    </row>
    <row r="103" spans="4:60" ht="18" customHeight="1">
      <c r="D103" s="33" t="s">
        <v>88</v>
      </c>
      <c r="F103" s="34">
        <f aca="true" t="shared" si="60" ref="F103:O103">SUM(F98:F102)</f>
        <v>895566.8</v>
      </c>
      <c r="G103" s="34">
        <f>SUM(G98:G102)</f>
        <v>206370.3</v>
      </c>
      <c r="H103" s="34">
        <f>SUM(H98:H102)</f>
        <v>8949.2</v>
      </c>
      <c r="I103" s="34">
        <f t="shared" si="60"/>
        <v>9261</v>
      </c>
      <c r="J103" s="34">
        <f>SUM(J98:J102)</f>
        <v>1101937.1</v>
      </c>
      <c r="K103" s="34">
        <f>SUM(K98:K102)</f>
        <v>18210.2</v>
      </c>
      <c r="L103" s="34">
        <f t="shared" si="60"/>
        <v>380875.4</v>
      </c>
      <c r="M103" s="34">
        <f t="shared" si="60"/>
        <v>11023.2</v>
      </c>
      <c r="N103" s="34">
        <f t="shared" si="60"/>
        <v>17729.699999999997</v>
      </c>
      <c r="O103" s="34">
        <f t="shared" si="60"/>
        <v>1529775.6</v>
      </c>
      <c r="P103" s="70">
        <f>SUM(P98:P102)</f>
        <v>4152.4800000000005</v>
      </c>
      <c r="T103" s="34">
        <f aca="true" t="shared" si="61" ref="T103:AH103">SUM(T98:T102)</f>
        <v>4901.5</v>
      </c>
      <c r="U103" s="34">
        <f t="shared" si="61"/>
        <v>-1347.8000000000002</v>
      </c>
      <c r="V103" s="34">
        <f>SUM(V98:V102)</f>
        <v>-2739.7999999999997</v>
      </c>
      <c r="W103" s="34">
        <f t="shared" si="61"/>
        <v>60.00000000000001</v>
      </c>
      <c r="X103" s="34">
        <f>SUM(X98:X102)</f>
        <v>2645.8</v>
      </c>
      <c r="Y103" s="34">
        <f>SUM(Y98:Y102)</f>
        <v>15.999999999999995</v>
      </c>
      <c r="Z103" s="110">
        <f t="shared" si="61"/>
        <v>-4198.799999999999</v>
      </c>
      <c r="AA103" s="102">
        <f t="shared" si="61"/>
        <v>-558.6</v>
      </c>
      <c r="AB103" s="102">
        <f t="shared" si="61"/>
        <v>4198.799999999999</v>
      </c>
      <c r="AC103" s="115">
        <f t="shared" si="61"/>
        <v>634.6</v>
      </c>
      <c r="AD103" s="34">
        <f t="shared" si="61"/>
        <v>1202.2</v>
      </c>
      <c r="AE103" s="34">
        <f t="shared" si="61"/>
        <v>9.100000000000001</v>
      </c>
      <c r="AF103" s="34">
        <f t="shared" si="61"/>
        <v>121</v>
      </c>
      <c r="AG103" s="34">
        <f t="shared" si="61"/>
        <v>59.4</v>
      </c>
      <c r="AH103" s="34">
        <f t="shared" si="61"/>
        <v>57.15</v>
      </c>
      <c r="AM103" s="34">
        <f aca="true" t="shared" si="62" ref="AM103:AW103">SUM(AM98:AM102)</f>
        <v>897728.5000000001</v>
      </c>
      <c r="AN103" s="34">
        <f t="shared" si="62"/>
        <v>205082.5</v>
      </c>
      <c r="AO103" s="34">
        <f t="shared" si="62"/>
        <v>11595.000000000004</v>
      </c>
      <c r="AP103" s="34">
        <f t="shared" si="62"/>
        <v>9277</v>
      </c>
      <c r="AQ103" s="34">
        <f t="shared" si="62"/>
        <v>1102811</v>
      </c>
      <c r="AR103" s="34">
        <f t="shared" si="62"/>
        <v>20872</v>
      </c>
      <c r="AS103" s="34">
        <f t="shared" si="62"/>
        <v>382077.6</v>
      </c>
      <c r="AT103" s="34">
        <f t="shared" si="62"/>
        <v>11032.3</v>
      </c>
      <c r="AU103" s="34">
        <f t="shared" si="62"/>
        <v>17910.1</v>
      </c>
      <c r="AV103" s="34">
        <f t="shared" si="62"/>
        <v>1534703</v>
      </c>
      <c r="AW103" s="70">
        <f t="shared" si="62"/>
        <v>4209.63</v>
      </c>
      <c r="AX103" s="70">
        <f>SUM(AX98:AX102)</f>
        <v>4209.700000000001</v>
      </c>
      <c r="AZ103" s="132">
        <f aca="true" t="shared" si="63" ref="AZ103:BE103">SUM(AZ98:AZ102)</f>
        <v>10340</v>
      </c>
      <c r="BA103" s="132">
        <f t="shared" si="63"/>
        <v>1776</v>
      </c>
      <c r="BB103" s="132">
        <f t="shared" si="63"/>
        <v>12116</v>
      </c>
      <c r="BC103" s="132">
        <f t="shared" si="63"/>
        <v>4119.2</v>
      </c>
      <c r="BD103" s="132">
        <f t="shared" si="63"/>
        <v>121.30000000000001</v>
      </c>
      <c r="BE103" s="132">
        <f t="shared" si="63"/>
        <v>16356.5</v>
      </c>
      <c r="BG103" s="141">
        <f>SUM(BG98:BG102)</f>
        <v>1553.0000000000002</v>
      </c>
      <c r="BH103" s="132">
        <f>SUM(BH98:BH102)</f>
        <v>618.6</v>
      </c>
    </row>
    <row r="104" ht="27" customHeight="1">
      <c r="BG104" s="138"/>
    </row>
    <row r="105" ht="27" customHeight="1">
      <c r="BG105" s="139"/>
    </row>
    <row r="106" ht="17.25" customHeight="1">
      <c r="BG106" s="139"/>
    </row>
    <row r="107" spans="3:59" s="89" customFormat="1" ht="15">
      <c r="C107" s="88"/>
      <c r="D107" s="35" t="s">
        <v>136</v>
      </c>
      <c r="Z107" s="103"/>
      <c r="AA107" s="103"/>
      <c r="AB107" s="103"/>
      <c r="AC107" s="103"/>
      <c r="AM107" s="90">
        <v>903331</v>
      </c>
      <c r="AN107" s="90">
        <v>210744</v>
      </c>
      <c r="AO107" s="90">
        <v>11595</v>
      </c>
      <c r="AP107" s="90">
        <v>9277</v>
      </c>
      <c r="AQ107" s="90">
        <f>AM107+AN107</f>
        <v>1114075</v>
      </c>
      <c r="AR107" s="90">
        <f>AO107+AP107</f>
        <v>20872</v>
      </c>
      <c r="AS107" s="90">
        <v>385882</v>
      </c>
      <c r="AT107" s="90">
        <v>11141</v>
      </c>
      <c r="AU107" s="90">
        <v>19594</v>
      </c>
      <c r="AV107" s="90">
        <v>1551564</v>
      </c>
      <c r="AW107" s="90">
        <v>4240</v>
      </c>
      <c r="AX107" s="90">
        <v>4240</v>
      </c>
      <c r="AZ107" s="134">
        <v>12000</v>
      </c>
      <c r="BA107" s="134">
        <v>1776</v>
      </c>
      <c r="BB107" s="134">
        <f>AZ107+BA107</f>
        <v>13776</v>
      </c>
      <c r="BC107" s="134">
        <v>4684</v>
      </c>
      <c r="BD107" s="134">
        <v>138</v>
      </c>
      <c r="BE107" s="134">
        <v>18598</v>
      </c>
      <c r="BG107" s="139"/>
    </row>
    <row r="108" spans="4:59" ht="24" customHeight="1">
      <c r="D108" s="35"/>
      <c r="AU108" s="75"/>
      <c r="BC108" s="78"/>
      <c r="BG108" s="139"/>
    </row>
    <row r="109" spans="3:59" s="93" customFormat="1" ht="21" customHeight="1">
      <c r="C109" s="92"/>
      <c r="D109" s="36" t="s">
        <v>101</v>
      </c>
      <c r="Z109" s="104"/>
      <c r="AA109" s="104"/>
      <c r="AB109" s="104"/>
      <c r="AC109" s="104"/>
      <c r="AM109" s="94">
        <f>AM107-AM103</f>
        <v>5602.499999999884</v>
      </c>
      <c r="AN109" s="94">
        <f>AN107-AN103</f>
        <v>5661.5</v>
      </c>
      <c r="AO109" s="94">
        <f>AO107-AO103</f>
        <v>0</v>
      </c>
      <c r="AP109" s="94">
        <f>AP107-AP103</f>
        <v>0</v>
      </c>
      <c r="AQ109" s="76">
        <f aca="true" t="shared" si="64" ref="AQ109:AW109">AQ107-AQ103</f>
        <v>11264</v>
      </c>
      <c r="AR109" s="76">
        <f t="shared" si="64"/>
        <v>0</v>
      </c>
      <c r="AS109" s="76">
        <f t="shared" si="64"/>
        <v>3804.4000000000233</v>
      </c>
      <c r="AT109" s="76">
        <f t="shared" si="64"/>
        <v>108.70000000000073</v>
      </c>
      <c r="AU109" s="77">
        <f t="shared" si="64"/>
        <v>1683.9000000000015</v>
      </c>
      <c r="AV109" s="76">
        <f t="shared" si="64"/>
        <v>16861</v>
      </c>
      <c r="AW109" s="76">
        <f t="shared" si="64"/>
        <v>30.36999999999989</v>
      </c>
      <c r="AX109" s="76">
        <f>AX107-AX103</f>
        <v>30.299999999999272</v>
      </c>
      <c r="AZ109" s="133">
        <f aca="true" t="shared" si="65" ref="AZ109:BE109">AZ107-AZ103</f>
        <v>1660</v>
      </c>
      <c r="BA109" s="133">
        <f t="shared" si="65"/>
        <v>0</v>
      </c>
      <c r="BB109" s="94">
        <f t="shared" si="65"/>
        <v>1660</v>
      </c>
      <c r="BC109" s="94">
        <f t="shared" si="65"/>
        <v>564.8000000000002</v>
      </c>
      <c r="BD109" s="94">
        <f t="shared" si="65"/>
        <v>16.69999999999999</v>
      </c>
      <c r="BE109" s="94">
        <f t="shared" si="65"/>
        <v>2241.5</v>
      </c>
      <c r="BG109" s="139"/>
    </row>
    <row r="110" spans="4:59" ht="18.75" customHeight="1">
      <c r="D110" s="1"/>
      <c r="AV110" s="78">
        <f>AQ109+AR109+AS109+AT109+AU109</f>
        <v>16861.000000000025</v>
      </c>
      <c r="BG110" s="139"/>
    </row>
    <row r="111" spans="4:59" ht="27" customHeight="1">
      <c r="D111" s="37"/>
      <c r="E111" s="38"/>
      <c r="V111" s="1">
        <v>0.645999</v>
      </c>
      <c r="BG111" s="139"/>
    </row>
    <row r="112" spans="4:59" ht="27" customHeight="1">
      <c r="D112" s="39"/>
      <c r="E112" s="40"/>
      <c r="BG112" s="139"/>
    </row>
    <row r="113" spans="4:59" ht="15.75">
      <c r="D113" s="41"/>
      <c r="E113" s="42"/>
      <c r="AL113" s="87" t="s">
        <v>133</v>
      </c>
      <c r="AM113" s="91">
        <v>903331</v>
      </c>
      <c r="AN113" s="91">
        <v>210744</v>
      </c>
      <c r="AO113" s="91">
        <v>11595</v>
      </c>
      <c r="AP113" s="91">
        <v>9277</v>
      </c>
      <c r="AQ113" s="91">
        <f>AM113+AN113</f>
        <v>1114075</v>
      </c>
      <c r="AR113" s="91">
        <f>AO113+AP113</f>
        <v>20872</v>
      </c>
      <c r="AS113" s="91">
        <v>385882</v>
      </c>
      <c r="AT113" s="91">
        <v>11141</v>
      </c>
      <c r="AU113" s="91">
        <v>19594</v>
      </c>
      <c r="AV113" s="91">
        <v>1551564</v>
      </c>
      <c r="AW113" s="84"/>
      <c r="AX113" s="84"/>
      <c r="BG113" s="139"/>
    </row>
    <row r="114" spans="4:59" ht="15.75">
      <c r="D114" s="43"/>
      <c r="E114" s="42"/>
      <c r="AL114" s="87" t="s">
        <v>134</v>
      </c>
      <c r="AM114" s="91">
        <v>1441049</v>
      </c>
      <c r="AN114" s="91">
        <v>375570</v>
      </c>
      <c r="AO114" s="91">
        <v>12905</v>
      </c>
      <c r="AP114" s="91">
        <v>6223</v>
      </c>
      <c r="AQ114" s="91">
        <f>AM114+AN114</f>
        <v>1816619</v>
      </c>
      <c r="AR114" s="91">
        <f>AO114+AP114</f>
        <v>19128</v>
      </c>
      <c r="AS114" s="91">
        <v>624154</v>
      </c>
      <c r="AT114" s="91">
        <v>18166</v>
      </c>
      <c r="AU114" s="91">
        <v>32280</v>
      </c>
      <c r="AV114" s="91">
        <v>2510347</v>
      </c>
      <c r="BG114" s="139"/>
    </row>
    <row r="115" spans="4:59" ht="27" customHeight="1">
      <c r="D115" s="44"/>
      <c r="E115" s="42"/>
      <c r="AL115" s="87" t="s">
        <v>135</v>
      </c>
      <c r="AM115" s="91">
        <v>2344380</v>
      </c>
      <c r="AN115" s="91">
        <v>586314</v>
      </c>
      <c r="AO115" s="91">
        <v>24500</v>
      </c>
      <c r="AP115" s="91">
        <v>15500</v>
      </c>
      <c r="AQ115" s="91">
        <f>AM115+AN115</f>
        <v>2930694</v>
      </c>
      <c r="AR115" s="91">
        <f>AO115+AP115</f>
        <v>40000</v>
      </c>
      <c r="AS115" s="91">
        <v>1010036</v>
      </c>
      <c r="AT115" s="91">
        <v>29307</v>
      </c>
      <c r="AU115" s="91">
        <v>51874</v>
      </c>
      <c r="AV115" s="91">
        <v>4061911</v>
      </c>
      <c r="BG115" s="139"/>
    </row>
    <row r="116" spans="4:59" ht="12.75">
      <c r="D116" s="44"/>
      <c r="E116" s="42"/>
      <c r="BG116" s="139"/>
    </row>
    <row r="117" spans="38:59" ht="12.75">
      <c r="AL117" s="86" t="s">
        <v>132</v>
      </c>
      <c r="AM117" s="85">
        <f aca="true" t="shared" si="66" ref="AM117:AV117">AM113+AM114</f>
        <v>2344380</v>
      </c>
      <c r="AN117" s="85">
        <f t="shared" si="66"/>
        <v>586314</v>
      </c>
      <c r="AO117" s="85">
        <f t="shared" si="66"/>
        <v>24500</v>
      </c>
      <c r="AP117" s="85">
        <f t="shared" si="66"/>
        <v>15500</v>
      </c>
      <c r="AQ117" s="85">
        <f t="shared" si="66"/>
        <v>2930694</v>
      </c>
      <c r="AR117" s="85">
        <f t="shared" si="66"/>
        <v>40000</v>
      </c>
      <c r="AS117" s="85">
        <f t="shared" si="66"/>
        <v>1010036</v>
      </c>
      <c r="AT117" s="85">
        <f t="shared" si="66"/>
        <v>29307</v>
      </c>
      <c r="AU117" s="85">
        <f t="shared" si="66"/>
        <v>51874</v>
      </c>
      <c r="AV117" s="85">
        <f t="shared" si="66"/>
        <v>4061911</v>
      </c>
      <c r="BG117" s="139"/>
    </row>
    <row r="118" spans="39:59" ht="27" customHeight="1"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BG118" s="139"/>
    </row>
    <row r="119" ht="27" customHeight="1">
      <c r="BG119" s="140"/>
    </row>
    <row r="120" ht="27" customHeight="1">
      <c r="BG120" s="139"/>
    </row>
    <row r="121" ht="27" customHeight="1">
      <c r="BG121" s="139"/>
    </row>
  </sheetData>
  <sheetProtection/>
  <printOptions horizontalCentered="1"/>
  <pageMargins left="0" right="0" top="0.93" bottom="0.6692913385826772" header="0.31496062992125984" footer="0.4724409448818898"/>
  <pageSetup horizontalDpi="300" verticalDpi="300" orientation="landscape" paperSize="9" scale="65" r:id="rId3"/>
  <headerFooter alignWithMargins="0">
    <oddHeader>&amp;C&amp;"Arial,Tučné"&amp;16&amp;UZávazné ukazatele přímých neinvestičních  výdajů pro školy a školská zařízení zřizovaná Královéhradeckým krajem - rozpočet po dohodovacím řízení 2011 
-   ÚZ 33 353
</oddHeader>
    <oddFooter>&amp;C&amp;D</oddFooter>
  </headerFooter>
  <rowBreaks count="14" manualBreakCount="14">
    <brk id="28" max="255" man="1"/>
    <brk id="54" max="255" man="1"/>
    <brk id="55" max="255" man="1"/>
    <brk id="59" max="255" man="1"/>
    <brk id="86" max="255" man="1"/>
    <brk id="89" max="255" man="1"/>
    <brk id="98" max="255" man="1"/>
    <brk id="111" max="255" man="1"/>
    <brk id="117" max="255" man="1"/>
    <brk id="120" max="255" man="1"/>
    <brk id="147" max="255" man="1"/>
    <brk id="149" max="255" man="1"/>
    <brk id="176" max="255" man="1"/>
    <brk id="203" max="255" man="1"/>
  </rowBreaks>
  <colBreaks count="6" manualBreakCount="6">
    <brk id="17" max="65535" man="1"/>
    <brk id="31" max="65535" man="1"/>
    <brk id="37" max="65535" man="1"/>
    <brk id="49" max="65535" man="1"/>
    <brk id="59" max="65535" man="1"/>
    <brk id="69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="90" zoomScaleNormal="9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" sqref="E3"/>
    </sheetView>
  </sheetViews>
  <sheetFormatPr defaultColWidth="9.140625" defaultRowHeight="27" customHeight="1"/>
  <cols>
    <col min="1" max="1" width="5.00390625" style="1" customWidth="1"/>
    <col min="2" max="2" width="5.8515625" style="1" customWidth="1"/>
    <col min="3" max="3" width="4.140625" style="2" hidden="1" customWidth="1"/>
    <col min="4" max="4" width="45.421875" style="30" customWidth="1"/>
    <col min="5" max="5" width="11.00390625" style="1" customWidth="1"/>
    <col min="6" max="6" width="10.7109375" style="1" customWidth="1"/>
    <col min="7" max="7" width="9.140625" style="1" customWidth="1"/>
    <col min="8" max="8" width="8.7109375" style="1" customWidth="1"/>
    <col min="9" max="9" width="10.00390625" style="1" customWidth="1"/>
    <col min="10" max="11" width="9.140625" style="1" customWidth="1"/>
    <col min="12" max="12" width="12.57421875" style="1" customWidth="1"/>
    <col min="13" max="13" width="9.140625" style="1" customWidth="1"/>
    <col min="14" max="14" width="3.8515625" style="1" customWidth="1"/>
    <col min="15" max="15" width="9.8515625" style="1" customWidth="1"/>
    <col min="16" max="16" width="8.8515625" style="1" customWidth="1"/>
    <col min="17" max="17" width="8.57421875" style="1" customWidth="1"/>
    <col min="18" max="18" width="8.421875" style="1" customWidth="1"/>
    <col min="19" max="19" width="11.00390625" style="1" customWidth="1"/>
    <col min="20" max="16384" width="9.140625" style="1" customWidth="1"/>
  </cols>
  <sheetData>
    <row r="1" spans="1:19" ht="15.75">
      <c r="A1" s="176" t="s">
        <v>157</v>
      </c>
      <c r="S1" s="161" t="s">
        <v>156</v>
      </c>
    </row>
    <row r="2" spans="1:19" ht="24.75" customHeight="1" thickBot="1">
      <c r="A2" s="177" t="s">
        <v>152</v>
      </c>
      <c r="D2" s="59"/>
      <c r="E2" s="175" t="s">
        <v>153</v>
      </c>
      <c r="F2" s="4"/>
      <c r="G2" s="4"/>
      <c r="K2" s="3"/>
      <c r="L2" s="3"/>
      <c r="M2" s="3"/>
      <c r="O2" s="175" t="s">
        <v>154</v>
      </c>
      <c r="P2" s="4"/>
      <c r="S2" s="3"/>
    </row>
    <row r="3" spans="1:19" s="11" customFormat="1" ht="26.25" thickBot="1">
      <c r="A3" s="166" t="s">
        <v>1</v>
      </c>
      <c r="B3" s="167" t="s">
        <v>2</v>
      </c>
      <c r="C3" s="6" t="s">
        <v>3</v>
      </c>
      <c r="D3" s="168" t="s">
        <v>155</v>
      </c>
      <c r="E3" s="169" t="s">
        <v>140</v>
      </c>
      <c r="F3" s="170" t="s">
        <v>107</v>
      </c>
      <c r="G3" s="171" t="s">
        <v>141</v>
      </c>
      <c r="H3" s="171" t="s">
        <v>112</v>
      </c>
      <c r="I3" s="172" t="s">
        <v>4</v>
      </c>
      <c r="J3" s="172" t="s">
        <v>5</v>
      </c>
      <c r="K3" s="173" t="s">
        <v>6</v>
      </c>
      <c r="L3" s="168" t="s">
        <v>7</v>
      </c>
      <c r="M3" s="168" t="s">
        <v>128</v>
      </c>
      <c r="O3" s="169" t="s">
        <v>108</v>
      </c>
      <c r="P3" s="170" t="s">
        <v>107</v>
      </c>
      <c r="Q3" s="174" t="s">
        <v>4</v>
      </c>
      <c r="R3" s="194" t="s">
        <v>5</v>
      </c>
      <c r="S3" s="168" t="s">
        <v>7</v>
      </c>
    </row>
    <row r="4" spans="1:19" ht="27" customHeight="1">
      <c r="A4" s="200">
        <v>1</v>
      </c>
      <c r="B4" s="203">
        <v>3121</v>
      </c>
      <c r="C4" s="13">
        <v>1</v>
      </c>
      <c r="D4" s="14" t="s">
        <v>8</v>
      </c>
      <c r="E4" s="18">
        <v>14679.6</v>
      </c>
      <c r="F4" s="19">
        <v>1638</v>
      </c>
      <c r="G4" s="19">
        <v>177.5</v>
      </c>
      <c r="H4" s="19">
        <v>116</v>
      </c>
      <c r="I4" s="178">
        <v>5647.8</v>
      </c>
      <c r="J4" s="178">
        <v>163.2</v>
      </c>
      <c r="K4" s="72">
        <v>286.2</v>
      </c>
      <c r="L4" s="179">
        <v>22708.3</v>
      </c>
      <c r="M4" s="180">
        <v>51.72</v>
      </c>
      <c r="O4" s="49">
        <v>0</v>
      </c>
      <c r="P4" s="50">
        <v>0</v>
      </c>
      <c r="Q4" s="50">
        <v>0</v>
      </c>
      <c r="R4" s="195">
        <v>0</v>
      </c>
      <c r="S4" s="197">
        <v>0</v>
      </c>
    </row>
    <row r="5" spans="1:19" ht="27" customHeight="1">
      <c r="A5" s="201">
        <v>2</v>
      </c>
      <c r="B5" s="204">
        <v>3121</v>
      </c>
      <c r="C5" s="16">
        <v>1</v>
      </c>
      <c r="D5" s="17" t="s">
        <v>9</v>
      </c>
      <c r="E5" s="18">
        <v>15156.9</v>
      </c>
      <c r="F5" s="19">
        <v>3143.9</v>
      </c>
      <c r="G5" s="19">
        <v>141.3</v>
      </c>
      <c r="H5" s="19">
        <v>100</v>
      </c>
      <c r="I5" s="178">
        <v>6304.3</v>
      </c>
      <c r="J5" s="178">
        <v>183</v>
      </c>
      <c r="K5" s="72">
        <v>312.9</v>
      </c>
      <c r="L5" s="181">
        <v>25342.3</v>
      </c>
      <c r="M5" s="182">
        <v>65.81</v>
      </c>
      <c r="O5" s="18">
        <v>0</v>
      </c>
      <c r="P5" s="19">
        <v>50</v>
      </c>
      <c r="Q5" s="19">
        <v>17</v>
      </c>
      <c r="R5" s="72">
        <v>0.4</v>
      </c>
      <c r="S5" s="198">
        <v>67.4</v>
      </c>
    </row>
    <row r="6" spans="1:19" ht="27" customHeight="1">
      <c r="A6" s="201">
        <v>3</v>
      </c>
      <c r="B6" s="204">
        <v>3121</v>
      </c>
      <c r="C6" s="16">
        <v>1</v>
      </c>
      <c r="D6" s="17" t="s">
        <v>10</v>
      </c>
      <c r="E6" s="18">
        <v>6691.5</v>
      </c>
      <c r="F6" s="19">
        <v>787.5</v>
      </c>
      <c r="G6" s="19">
        <v>62.7</v>
      </c>
      <c r="H6" s="19">
        <v>4</v>
      </c>
      <c r="I6" s="178">
        <v>2565.5</v>
      </c>
      <c r="J6" s="178">
        <v>74.8</v>
      </c>
      <c r="K6" s="72">
        <v>188.4</v>
      </c>
      <c r="L6" s="181">
        <v>10374.4</v>
      </c>
      <c r="M6" s="182">
        <v>26.09</v>
      </c>
      <c r="O6" s="18">
        <v>0</v>
      </c>
      <c r="P6" s="19">
        <v>50</v>
      </c>
      <c r="Q6" s="19">
        <v>17</v>
      </c>
      <c r="R6" s="72">
        <v>0.5</v>
      </c>
      <c r="S6" s="198">
        <v>67.5</v>
      </c>
    </row>
    <row r="7" spans="1:19" ht="27" customHeight="1">
      <c r="A7" s="201">
        <v>6</v>
      </c>
      <c r="B7" s="204">
        <v>3122</v>
      </c>
      <c r="C7" s="16">
        <v>1</v>
      </c>
      <c r="D7" s="17" t="s">
        <v>98</v>
      </c>
      <c r="E7" s="18">
        <v>12107.1</v>
      </c>
      <c r="F7" s="19">
        <v>1477.1000000000001</v>
      </c>
      <c r="G7" s="19">
        <v>132.5</v>
      </c>
      <c r="H7" s="19">
        <v>120</v>
      </c>
      <c r="I7" s="178">
        <v>4704.5</v>
      </c>
      <c r="J7" s="178">
        <v>135.8</v>
      </c>
      <c r="K7" s="72">
        <v>239.9</v>
      </c>
      <c r="L7" s="181">
        <v>18916.9</v>
      </c>
      <c r="M7" s="182">
        <v>46.13</v>
      </c>
      <c r="O7" s="18">
        <v>0</v>
      </c>
      <c r="P7" s="19">
        <v>0</v>
      </c>
      <c r="Q7" s="19">
        <v>0</v>
      </c>
      <c r="R7" s="72">
        <v>0</v>
      </c>
      <c r="S7" s="198">
        <v>0</v>
      </c>
    </row>
    <row r="8" spans="1:19" ht="29.25" customHeight="1">
      <c r="A8" s="201">
        <v>12</v>
      </c>
      <c r="B8" s="204">
        <v>3122</v>
      </c>
      <c r="C8" s="16">
        <v>1</v>
      </c>
      <c r="D8" s="17" t="s">
        <v>11</v>
      </c>
      <c r="E8" s="18">
        <v>5365.4</v>
      </c>
      <c r="F8" s="19">
        <v>1287.7</v>
      </c>
      <c r="G8" s="19">
        <v>87.9</v>
      </c>
      <c r="H8" s="19">
        <v>113.1</v>
      </c>
      <c r="I8" s="178">
        <v>2330.4</v>
      </c>
      <c r="J8" s="178">
        <v>66.5</v>
      </c>
      <c r="K8" s="72">
        <v>113.4</v>
      </c>
      <c r="L8" s="181">
        <v>9364.4</v>
      </c>
      <c r="M8" s="182">
        <v>25.02</v>
      </c>
      <c r="O8" s="18">
        <v>0</v>
      </c>
      <c r="P8" s="19">
        <v>0</v>
      </c>
      <c r="Q8" s="19">
        <v>0</v>
      </c>
      <c r="R8" s="72">
        <v>0</v>
      </c>
      <c r="S8" s="198">
        <v>0</v>
      </c>
    </row>
    <row r="9" spans="1:19" ht="24.75" customHeight="1">
      <c r="A9" s="201">
        <v>10</v>
      </c>
      <c r="B9" s="204">
        <v>3122</v>
      </c>
      <c r="C9" s="16">
        <v>1</v>
      </c>
      <c r="D9" s="17" t="s">
        <v>12</v>
      </c>
      <c r="E9" s="18">
        <v>7769.1</v>
      </c>
      <c r="F9" s="19">
        <v>1777.6</v>
      </c>
      <c r="G9" s="19">
        <v>90.1</v>
      </c>
      <c r="H9" s="19">
        <v>6</v>
      </c>
      <c r="I9" s="178">
        <v>3278.6</v>
      </c>
      <c r="J9" s="178">
        <v>95.5</v>
      </c>
      <c r="K9" s="72">
        <v>152.3</v>
      </c>
      <c r="L9" s="181">
        <v>13169.2</v>
      </c>
      <c r="M9" s="182">
        <v>36.8</v>
      </c>
      <c r="O9" s="18">
        <v>0</v>
      </c>
      <c r="P9" s="19">
        <v>80</v>
      </c>
      <c r="Q9" s="19">
        <v>27.099999999999998</v>
      </c>
      <c r="R9" s="72">
        <v>0.7000000000000001</v>
      </c>
      <c r="S9" s="198">
        <v>107.8</v>
      </c>
    </row>
    <row r="10" spans="1:19" ht="24.75" customHeight="1">
      <c r="A10" s="201">
        <v>7</v>
      </c>
      <c r="B10" s="204">
        <v>3122</v>
      </c>
      <c r="C10" s="16">
        <v>1</v>
      </c>
      <c r="D10" s="17" t="s">
        <v>13</v>
      </c>
      <c r="E10" s="18">
        <v>10398.2</v>
      </c>
      <c r="F10" s="19">
        <v>2521.8999999999996</v>
      </c>
      <c r="G10" s="19">
        <v>10.6</v>
      </c>
      <c r="H10" s="19">
        <v>127.2</v>
      </c>
      <c r="I10" s="178">
        <v>4439.7</v>
      </c>
      <c r="J10" s="178">
        <v>129.2</v>
      </c>
      <c r="K10" s="72">
        <v>200.4</v>
      </c>
      <c r="L10" s="181">
        <v>17827.200000000004</v>
      </c>
      <c r="M10" s="182">
        <v>40.93</v>
      </c>
      <c r="O10" s="18">
        <v>0</v>
      </c>
      <c r="P10" s="19">
        <v>0</v>
      </c>
      <c r="Q10" s="19">
        <v>0</v>
      </c>
      <c r="R10" s="72">
        <v>0</v>
      </c>
      <c r="S10" s="198">
        <v>0</v>
      </c>
    </row>
    <row r="11" spans="1:19" ht="24.75" customHeight="1">
      <c r="A11" s="201">
        <v>8</v>
      </c>
      <c r="B11" s="204">
        <v>3123</v>
      </c>
      <c r="C11" s="16">
        <v>1</v>
      </c>
      <c r="D11" s="17" t="s">
        <v>14</v>
      </c>
      <c r="E11" s="18">
        <v>20650.699999999997</v>
      </c>
      <c r="F11" s="19">
        <v>5111.5</v>
      </c>
      <c r="G11" s="19">
        <v>265</v>
      </c>
      <c r="H11" s="19">
        <v>700</v>
      </c>
      <c r="I11" s="178">
        <v>9087.2</v>
      </c>
      <c r="J11" s="178">
        <v>257.6</v>
      </c>
      <c r="K11" s="72">
        <v>413</v>
      </c>
      <c r="L11" s="181">
        <v>36484.99999999999</v>
      </c>
      <c r="M11" s="182">
        <v>102.33</v>
      </c>
      <c r="O11" s="18">
        <v>785</v>
      </c>
      <c r="P11" s="19">
        <v>30</v>
      </c>
      <c r="Q11" s="19">
        <v>277.09999999999997</v>
      </c>
      <c r="R11" s="72">
        <v>8.200000000000001</v>
      </c>
      <c r="S11" s="198">
        <v>1100.3</v>
      </c>
    </row>
    <row r="12" spans="1:19" ht="24.75" customHeight="1">
      <c r="A12" s="201">
        <v>9</v>
      </c>
      <c r="B12" s="204">
        <v>3123</v>
      </c>
      <c r="C12" s="16">
        <v>1</v>
      </c>
      <c r="D12" s="17" t="s">
        <v>15</v>
      </c>
      <c r="E12" s="18">
        <v>21532.7</v>
      </c>
      <c r="F12" s="19">
        <v>6337.4</v>
      </c>
      <c r="G12" s="19">
        <v>132.5</v>
      </c>
      <c r="H12" s="19">
        <v>250</v>
      </c>
      <c r="I12" s="178">
        <v>9605.9</v>
      </c>
      <c r="J12" s="178">
        <v>278.7</v>
      </c>
      <c r="K12" s="72">
        <v>405.5</v>
      </c>
      <c r="L12" s="181">
        <v>38542.7</v>
      </c>
      <c r="M12" s="182">
        <v>105.37</v>
      </c>
      <c r="O12" s="18">
        <v>500</v>
      </c>
      <c r="P12" s="19">
        <v>0</v>
      </c>
      <c r="Q12" s="19">
        <v>170</v>
      </c>
      <c r="R12" s="72">
        <v>5</v>
      </c>
      <c r="S12" s="198">
        <v>675</v>
      </c>
    </row>
    <row r="13" spans="1:19" ht="24.75" customHeight="1">
      <c r="A13" s="201">
        <v>17</v>
      </c>
      <c r="B13" s="204">
        <v>3123</v>
      </c>
      <c r="C13" s="16">
        <v>1</v>
      </c>
      <c r="D13" s="17" t="s">
        <v>16</v>
      </c>
      <c r="E13" s="18">
        <v>14299.7</v>
      </c>
      <c r="F13" s="19">
        <v>3318.7</v>
      </c>
      <c r="G13" s="19">
        <v>833.7</v>
      </c>
      <c r="H13" s="19">
        <v>256</v>
      </c>
      <c r="I13" s="178">
        <v>6360.8</v>
      </c>
      <c r="J13" s="178">
        <v>176.2</v>
      </c>
      <c r="K13" s="72">
        <v>245.3</v>
      </c>
      <c r="L13" s="181">
        <v>25490.4</v>
      </c>
      <c r="M13" s="182">
        <v>65.66</v>
      </c>
      <c r="O13" s="18">
        <v>0</v>
      </c>
      <c r="P13" s="19">
        <v>0</v>
      </c>
      <c r="Q13" s="19">
        <v>0</v>
      </c>
      <c r="R13" s="72">
        <v>0</v>
      </c>
      <c r="S13" s="198">
        <v>0</v>
      </c>
    </row>
    <row r="14" spans="1:19" ht="24.75" customHeight="1">
      <c r="A14" s="201">
        <v>4</v>
      </c>
      <c r="B14" s="204">
        <v>3122</v>
      </c>
      <c r="C14" s="16">
        <v>1</v>
      </c>
      <c r="D14" s="17" t="s">
        <v>17</v>
      </c>
      <c r="E14" s="18">
        <v>12025.4</v>
      </c>
      <c r="F14" s="19">
        <v>2303.9</v>
      </c>
      <c r="G14" s="19">
        <v>699.5</v>
      </c>
      <c r="H14" s="19">
        <v>60</v>
      </c>
      <c r="I14" s="178">
        <v>5130.2</v>
      </c>
      <c r="J14" s="178">
        <v>143.3</v>
      </c>
      <c r="K14" s="72">
        <v>229.6</v>
      </c>
      <c r="L14" s="181">
        <v>20591.899999999998</v>
      </c>
      <c r="M14" s="182">
        <v>54.54</v>
      </c>
      <c r="O14" s="18">
        <v>150</v>
      </c>
      <c r="P14" s="19">
        <v>40</v>
      </c>
      <c r="Q14" s="19">
        <v>64.6</v>
      </c>
      <c r="R14" s="72">
        <v>1.9</v>
      </c>
      <c r="S14" s="198">
        <v>256.5</v>
      </c>
    </row>
    <row r="15" spans="1:19" ht="24.75" customHeight="1">
      <c r="A15" s="201">
        <v>5</v>
      </c>
      <c r="B15" s="204">
        <v>3122</v>
      </c>
      <c r="C15" s="16">
        <v>1</v>
      </c>
      <c r="D15" s="17" t="s">
        <v>18</v>
      </c>
      <c r="E15" s="18">
        <v>13159.9</v>
      </c>
      <c r="F15" s="19">
        <v>2071.7</v>
      </c>
      <c r="G15" s="19">
        <v>317.9</v>
      </c>
      <c r="H15" s="19">
        <v>220</v>
      </c>
      <c r="I15" s="178">
        <v>5361.6</v>
      </c>
      <c r="J15" s="178">
        <v>152.3</v>
      </c>
      <c r="K15" s="72">
        <v>255.6</v>
      </c>
      <c r="L15" s="181">
        <v>21538.999999999996</v>
      </c>
      <c r="M15" s="182">
        <v>53.51</v>
      </c>
      <c r="O15" s="18">
        <v>0</v>
      </c>
      <c r="P15" s="19">
        <v>50</v>
      </c>
      <c r="Q15" s="19">
        <v>17</v>
      </c>
      <c r="R15" s="72">
        <v>0.5</v>
      </c>
      <c r="S15" s="198">
        <v>67.5</v>
      </c>
    </row>
    <row r="16" spans="1:19" ht="24.75" customHeight="1">
      <c r="A16" s="201">
        <v>14</v>
      </c>
      <c r="B16" s="204">
        <v>3122</v>
      </c>
      <c r="C16" s="16">
        <v>1</v>
      </c>
      <c r="D16" s="17" t="s">
        <v>19</v>
      </c>
      <c r="E16" s="18">
        <v>24940.1</v>
      </c>
      <c r="F16" s="19">
        <v>5867.2</v>
      </c>
      <c r="G16" s="19">
        <v>768.1</v>
      </c>
      <c r="H16" s="19">
        <v>350</v>
      </c>
      <c r="I16" s="178">
        <v>10854.6</v>
      </c>
      <c r="J16" s="178">
        <v>308.1</v>
      </c>
      <c r="K16" s="72">
        <v>479</v>
      </c>
      <c r="L16" s="181">
        <v>43567.1</v>
      </c>
      <c r="M16" s="182">
        <v>104.2</v>
      </c>
      <c r="O16" s="18">
        <v>0</v>
      </c>
      <c r="P16" s="19">
        <v>0</v>
      </c>
      <c r="Q16" s="19">
        <v>0</v>
      </c>
      <c r="R16" s="72">
        <v>0</v>
      </c>
      <c r="S16" s="198">
        <v>0</v>
      </c>
    </row>
    <row r="17" spans="1:19" ht="24.75" customHeight="1">
      <c r="A17" s="201">
        <v>145</v>
      </c>
      <c r="B17" s="204">
        <v>3123</v>
      </c>
      <c r="C17" s="16">
        <v>1</v>
      </c>
      <c r="D17" s="17" t="s">
        <v>90</v>
      </c>
      <c r="E17" s="18">
        <v>16665.899999999998</v>
      </c>
      <c r="F17" s="19">
        <v>4829.299999999999</v>
      </c>
      <c r="G17" s="19">
        <v>44.2</v>
      </c>
      <c r="H17" s="19">
        <v>150</v>
      </c>
      <c r="I17" s="178">
        <v>7374.4</v>
      </c>
      <c r="J17" s="178">
        <v>215</v>
      </c>
      <c r="K17" s="72">
        <v>506.9</v>
      </c>
      <c r="L17" s="181">
        <v>29785.699999999997</v>
      </c>
      <c r="M17" s="182">
        <v>87.98</v>
      </c>
      <c r="O17" s="18">
        <v>0</v>
      </c>
      <c r="P17" s="19">
        <v>50</v>
      </c>
      <c r="Q17" s="19">
        <v>17</v>
      </c>
      <c r="R17" s="72">
        <v>0.4</v>
      </c>
      <c r="S17" s="198">
        <v>67.4</v>
      </c>
    </row>
    <row r="18" spans="1:19" ht="24.75" customHeight="1">
      <c r="A18" s="201">
        <v>18</v>
      </c>
      <c r="B18" s="204">
        <v>3123</v>
      </c>
      <c r="C18" s="16">
        <v>1</v>
      </c>
      <c r="D18" s="17" t="s">
        <v>20</v>
      </c>
      <c r="E18" s="18">
        <v>27062.2</v>
      </c>
      <c r="F18" s="19">
        <v>5326.3</v>
      </c>
      <c r="G18" s="19">
        <v>35.8</v>
      </c>
      <c r="H18" s="19">
        <v>75.1</v>
      </c>
      <c r="I18" s="178">
        <v>11049.8</v>
      </c>
      <c r="J18" s="178">
        <v>323.9</v>
      </c>
      <c r="K18" s="72">
        <v>493.5</v>
      </c>
      <c r="L18" s="181">
        <v>44366.6</v>
      </c>
      <c r="M18" s="182">
        <v>117.73</v>
      </c>
      <c r="O18" s="18">
        <v>0</v>
      </c>
      <c r="P18" s="19">
        <v>0</v>
      </c>
      <c r="Q18" s="19">
        <v>0</v>
      </c>
      <c r="R18" s="72">
        <v>0</v>
      </c>
      <c r="S18" s="198">
        <v>0</v>
      </c>
    </row>
    <row r="19" spans="1:19" ht="24.75" customHeight="1">
      <c r="A19" s="201">
        <v>146</v>
      </c>
      <c r="B19" s="204">
        <v>3123</v>
      </c>
      <c r="C19" s="16">
        <v>1</v>
      </c>
      <c r="D19" s="17" t="s">
        <v>21</v>
      </c>
      <c r="E19" s="18">
        <v>6387.7</v>
      </c>
      <c r="F19" s="19">
        <v>1403.7</v>
      </c>
      <c r="G19" s="19">
        <v>30.9</v>
      </c>
      <c r="H19" s="19">
        <v>130</v>
      </c>
      <c r="I19" s="178">
        <v>2703.8</v>
      </c>
      <c r="J19" s="178">
        <v>77.9</v>
      </c>
      <c r="K19" s="72">
        <v>125.6</v>
      </c>
      <c r="L19" s="181">
        <v>10859.599999999999</v>
      </c>
      <c r="M19" s="182">
        <v>30.18</v>
      </c>
      <c r="O19" s="18">
        <v>0</v>
      </c>
      <c r="P19" s="19">
        <v>0</v>
      </c>
      <c r="Q19" s="19">
        <v>0</v>
      </c>
      <c r="R19" s="72">
        <v>0</v>
      </c>
      <c r="S19" s="198">
        <v>0</v>
      </c>
    </row>
    <row r="20" spans="1:19" ht="24.75" customHeight="1">
      <c r="A20" s="201">
        <v>19</v>
      </c>
      <c r="B20" s="204">
        <v>3124</v>
      </c>
      <c r="C20" s="16">
        <v>1</v>
      </c>
      <c r="D20" s="17" t="s">
        <v>22</v>
      </c>
      <c r="E20" s="18">
        <v>16663.7</v>
      </c>
      <c r="F20" s="19">
        <v>3382.1</v>
      </c>
      <c r="G20" s="19">
        <v>309.1</v>
      </c>
      <c r="H20" s="19">
        <v>150</v>
      </c>
      <c r="I20" s="178">
        <v>6971.7</v>
      </c>
      <c r="J20" s="178">
        <v>200.5</v>
      </c>
      <c r="K20" s="72">
        <v>342.5</v>
      </c>
      <c r="L20" s="181">
        <v>28019.6</v>
      </c>
      <c r="M20" s="182">
        <v>68.03</v>
      </c>
      <c r="O20" s="18">
        <v>0</v>
      </c>
      <c r="P20" s="19">
        <v>0</v>
      </c>
      <c r="Q20" s="19">
        <v>0</v>
      </c>
      <c r="R20" s="72">
        <v>0</v>
      </c>
      <c r="S20" s="198">
        <v>0</v>
      </c>
    </row>
    <row r="21" spans="1:19" ht="24.75" customHeight="1">
      <c r="A21" s="201">
        <v>20</v>
      </c>
      <c r="B21" s="204">
        <v>3114</v>
      </c>
      <c r="C21" s="16">
        <v>1</v>
      </c>
      <c r="D21" s="17" t="s">
        <v>91</v>
      </c>
      <c r="E21" s="18">
        <v>16414.1</v>
      </c>
      <c r="F21" s="19">
        <v>1860.5</v>
      </c>
      <c r="G21" s="19">
        <v>0</v>
      </c>
      <c r="H21" s="19">
        <v>30</v>
      </c>
      <c r="I21" s="178">
        <v>6223.6</v>
      </c>
      <c r="J21" s="178">
        <v>182.7</v>
      </c>
      <c r="K21" s="72">
        <v>284.9</v>
      </c>
      <c r="L21" s="181">
        <v>24995.8</v>
      </c>
      <c r="M21" s="182">
        <v>67.21</v>
      </c>
      <c r="O21" s="18">
        <v>151</v>
      </c>
      <c r="P21" s="19">
        <v>0</v>
      </c>
      <c r="Q21" s="19">
        <v>51.3</v>
      </c>
      <c r="R21" s="72">
        <v>1.5</v>
      </c>
      <c r="S21" s="198">
        <v>203.8</v>
      </c>
    </row>
    <row r="22" spans="1:19" ht="24.75" customHeight="1">
      <c r="A22" s="201">
        <v>21</v>
      </c>
      <c r="B22" s="204">
        <v>3114</v>
      </c>
      <c r="C22" s="16">
        <v>1</v>
      </c>
      <c r="D22" s="17" t="s">
        <v>23</v>
      </c>
      <c r="E22" s="18">
        <v>28287.100000000002</v>
      </c>
      <c r="F22" s="19">
        <v>4671.9</v>
      </c>
      <c r="G22" s="19">
        <v>221.3</v>
      </c>
      <c r="H22" s="19">
        <v>189.4</v>
      </c>
      <c r="I22" s="178">
        <v>11345.7</v>
      </c>
      <c r="J22" s="178">
        <v>329.6</v>
      </c>
      <c r="K22" s="72">
        <v>515</v>
      </c>
      <c r="L22" s="181">
        <v>45560.00000000001</v>
      </c>
      <c r="M22" s="182">
        <v>137.52</v>
      </c>
      <c r="O22" s="18">
        <v>601</v>
      </c>
      <c r="P22" s="19">
        <v>0</v>
      </c>
      <c r="Q22" s="19">
        <v>204.3</v>
      </c>
      <c r="R22" s="72">
        <v>6</v>
      </c>
      <c r="S22" s="198">
        <v>811.3</v>
      </c>
    </row>
    <row r="23" spans="1:19" ht="24.75" customHeight="1">
      <c r="A23" s="201">
        <v>27</v>
      </c>
      <c r="B23" s="204">
        <v>3114</v>
      </c>
      <c r="C23" s="16">
        <v>1</v>
      </c>
      <c r="D23" s="17" t="s">
        <v>92</v>
      </c>
      <c r="E23" s="18">
        <v>2462.5</v>
      </c>
      <c r="F23" s="19">
        <v>0</v>
      </c>
      <c r="G23" s="19">
        <v>0</v>
      </c>
      <c r="H23" s="19">
        <v>102</v>
      </c>
      <c r="I23" s="178">
        <v>871.9</v>
      </c>
      <c r="J23" s="178">
        <v>24.6</v>
      </c>
      <c r="K23" s="72">
        <v>33</v>
      </c>
      <c r="L23" s="181">
        <v>3494</v>
      </c>
      <c r="M23" s="182">
        <v>8.94</v>
      </c>
      <c r="O23" s="18">
        <v>0</v>
      </c>
      <c r="P23" s="19">
        <v>0</v>
      </c>
      <c r="Q23" s="19">
        <v>0</v>
      </c>
      <c r="R23" s="72">
        <v>0</v>
      </c>
      <c r="S23" s="198">
        <v>0</v>
      </c>
    </row>
    <row r="24" spans="1:19" ht="24.75" customHeight="1">
      <c r="A24" s="201">
        <v>24</v>
      </c>
      <c r="B24" s="204">
        <v>3114</v>
      </c>
      <c r="C24" s="16">
        <v>1</v>
      </c>
      <c r="D24" s="17" t="s">
        <v>125</v>
      </c>
      <c r="E24" s="18">
        <v>3214.7</v>
      </c>
      <c r="F24" s="19">
        <v>328.9</v>
      </c>
      <c r="G24" s="19">
        <v>0</v>
      </c>
      <c r="H24" s="19">
        <v>23.5</v>
      </c>
      <c r="I24" s="178">
        <v>1212.8</v>
      </c>
      <c r="J24" s="178">
        <v>35.4</v>
      </c>
      <c r="K24" s="72">
        <v>60.5</v>
      </c>
      <c r="L24" s="181">
        <v>4875.799999999999</v>
      </c>
      <c r="M24" s="182">
        <v>11.47</v>
      </c>
      <c r="O24" s="18">
        <v>0</v>
      </c>
      <c r="P24" s="19">
        <v>0</v>
      </c>
      <c r="Q24" s="19">
        <v>0</v>
      </c>
      <c r="R24" s="72">
        <v>0</v>
      </c>
      <c r="S24" s="198">
        <v>0</v>
      </c>
    </row>
    <row r="25" spans="1:19" ht="24.75" customHeight="1">
      <c r="A25" s="201">
        <v>25</v>
      </c>
      <c r="B25" s="204">
        <v>3114</v>
      </c>
      <c r="C25" s="16">
        <v>1</v>
      </c>
      <c r="D25" s="17" t="s">
        <v>24</v>
      </c>
      <c r="E25" s="18">
        <v>4280.7</v>
      </c>
      <c r="F25" s="19">
        <v>555.9</v>
      </c>
      <c r="G25" s="19">
        <v>20.3</v>
      </c>
      <c r="H25" s="19">
        <v>0</v>
      </c>
      <c r="I25" s="178">
        <v>1651.3</v>
      </c>
      <c r="J25" s="178">
        <v>48.4</v>
      </c>
      <c r="K25" s="72">
        <v>86.7</v>
      </c>
      <c r="L25" s="181">
        <v>6643.299999999999</v>
      </c>
      <c r="M25" s="182">
        <v>16.76</v>
      </c>
      <c r="O25" s="18">
        <v>0</v>
      </c>
      <c r="P25" s="19">
        <v>0</v>
      </c>
      <c r="Q25" s="19">
        <v>0</v>
      </c>
      <c r="R25" s="72">
        <v>0</v>
      </c>
      <c r="S25" s="198">
        <v>0</v>
      </c>
    </row>
    <row r="26" spans="1:19" ht="24.75" customHeight="1">
      <c r="A26" s="201">
        <v>155</v>
      </c>
      <c r="B26" s="204">
        <v>3146</v>
      </c>
      <c r="C26" s="16">
        <v>1</v>
      </c>
      <c r="D26" s="17" t="s">
        <v>103</v>
      </c>
      <c r="E26" s="18">
        <v>12411.9</v>
      </c>
      <c r="F26" s="19">
        <v>2504.1</v>
      </c>
      <c r="G26" s="19">
        <v>22.1</v>
      </c>
      <c r="H26" s="19">
        <v>63</v>
      </c>
      <c r="I26" s="178">
        <v>5100.4</v>
      </c>
      <c r="J26" s="178">
        <v>149.2</v>
      </c>
      <c r="K26" s="72">
        <v>693.7</v>
      </c>
      <c r="L26" s="181">
        <v>20944.4</v>
      </c>
      <c r="M26" s="182">
        <v>51.92</v>
      </c>
      <c r="O26" s="18">
        <v>0</v>
      </c>
      <c r="P26" s="19">
        <v>0</v>
      </c>
      <c r="Q26" s="19">
        <v>0</v>
      </c>
      <c r="R26" s="72">
        <v>0</v>
      </c>
      <c r="S26" s="198">
        <v>0</v>
      </c>
    </row>
    <row r="27" spans="1:19" ht="24.75" customHeight="1">
      <c r="A27" s="201">
        <v>22</v>
      </c>
      <c r="B27" s="204">
        <v>4322</v>
      </c>
      <c r="C27" s="16">
        <v>1</v>
      </c>
      <c r="D27" s="17" t="s">
        <v>25</v>
      </c>
      <c r="E27" s="18">
        <v>5144.8</v>
      </c>
      <c r="F27" s="19">
        <v>2532.5</v>
      </c>
      <c r="G27" s="19">
        <v>3.6</v>
      </c>
      <c r="H27" s="19">
        <v>150</v>
      </c>
      <c r="I27" s="178">
        <v>2662.5</v>
      </c>
      <c r="J27" s="178">
        <v>76.8</v>
      </c>
      <c r="K27" s="72">
        <v>81.7</v>
      </c>
      <c r="L27" s="181">
        <v>10651.900000000001</v>
      </c>
      <c r="M27" s="182">
        <v>32.21</v>
      </c>
      <c r="O27" s="18">
        <v>0</v>
      </c>
      <c r="P27" s="19">
        <v>0</v>
      </c>
      <c r="Q27" s="19">
        <v>0</v>
      </c>
      <c r="R27" s="72">
        <v>0</v>
      </c>
      <c r="S27" s="198">
        <v>0</v>
      </c>
    </row>
    <row r="28" spans="1:19" ht="24.75" customHeight="1">
      <c r="A28" s="201">
        <v>32</v>
      </c>
      <c r="B28" s="204">
        <v>3147</v>
      </c>
      <c r="C28" s="16">
        <v>1</v>
      </c>
      <c r="D28" s="17" t="s">
        <v>26</v>
      </c>
      <c r="E28" s="18">
        <v>7787.8</v>
      </c>
      <c r="F28" s="19">
        <v>5872.6</v>
      </c>
      <c r="G28" s="19">
        <v>185.3</v>
      </c>
      <c r="H28" s="19">
        <v>150</v>
      </c>
      <c r="I28" s="178">
        <v>4758.5</v>
      </c>
      <c r="J28" s="178">
        <v>136.6</v>
      </c>
      <c r="K28" s="72">
        <v>192.9</v>
      </c>
      <c r="L28" s="181">
        <v>19083.7</v>
      </c>
      <c r="M28" s="182">
        <v>65.12</v>
      </c>
      <c r="O28" s="18">
        <v>0</v>
      </c>
      <c r="P28" s="19">
        <v>0</v>
      </c>
      <c r="Q28" s="19">
        <v>0</v>
      </c>
      <c r="R28" s="72">
        <v>0</v>
      </c>
      <c r="S28" s="198">
        <v>0</v>
      </c>
    </row>
    <row r="29" spans="1:19" ht="24.75" customHeight="1">
      <c r="A29" s="201">
        <v>35</v>
      </c>
      <c r="B29" s="204">
        <v>3142</v>
      </c>
      <c r="C29" s="16">
        <v>1</v>
      </c>
      <c r="D29" s="17" t="s">
        <v>27</v>
      </c>
      <c r="E29" s="18">
        <v>0</v>
      </c>
      <c r="F29" s="19">
        <v>4095.4</v>
      </c>
      <c r="G29" s="19">
        <v>0</v>
      </c>
      <c r="H29" s="19">
        <v>110</v>
      </c>
      <c r="I29" s="178">
        <v>1429.8</v>
      </c>
      <c r="J29" s="178">
        <v>41</v>
      </c>
      <c r="K29" s="72">
        <v>74</v>
      </c>
      <c r="L29" s="181">
        <v>5750.2</v>
      </c>
      <c r="M29" s="182">
        <v>23.7</v>
      </c>
      <c r="O29" s="18">
        <v>0</v>
      </c>
      <c r="P29" s="19">
        <v>0</v>
      </c>
      <c r="Q29" s="19">
        <v>0</v>
      </c>
      <c r="R29" s="72">
        <v>0</v>
      </c>
      <c r="S29" s="198">
        <v>0</v>
      </c>
    </row>
    <row r="30" spans="1:19" ht="24.75" customHeight="1">
      <c r="A30" s="201">
        <v>90</v>
      </c>
      <c r="B30" s="204">
        <v>3121</v>
      </c>
      <c r="C30" s="16">
        <v>2</v>
      </c>
      <c r="D30" s="17" t="s">
        <v>28</v>
      </c>
      <c r="E30" s="18">
        <v>10199.8</v>
      </c>
      <c r="F30" s="19">
        <v>1204.8999999999999</v>
      </c>
      <c r="G30" s="19">
        <v>79.5</v>
      </c>
      <c r="H30" s="19">
        <v>15</v>
      </c>
      <c r="I30" s="178">
        <v>3909.7</v>
      </c>
      <c r="J30" s="178">
        <v>114</v>
      </c>
      <c r="K30" s="72">
        <v>199</v>
      </c>
      <c r="L30" s="181">
        <v>15721.899999999998</v>
      </c>
      <c r="M30" s="182">
        <v>39.32</v>
      </c>
      <c r="O30" s="18">
        <v>0</v>
      </c>
      <c r="P30" s="19">
        <v>50</v>
      </c>
      <c r="Q30" s="19">
        <v>17</v>
      </c>
      <c r="R30" s="72">
        <v>0.4</v>
      </c>
      <c r="S30" s="198">
        <v>67.4</v>
      </c>
    </row>
    <row r="31" spans="1:19" ht="24.75" customHeight="1">
      <c r="A31" s="201">
        <v>91</v>
      </c>
      <c r="B31" s="204">
        <v>3121</v>
      </c>
      <c r="C31" s="16">
        <v>2</v>
      </c>
      <c r="D31" s="17" t="s">
        <v>29</v>
      </c>
      <c r="E31" s="18">
        <v>10098.9</v>
      </c>
      <c r="F31" s="19">
        <v>1412</v>
      </c>
      <c r="G31" s="19">
        <v>36.2</v>
      </c>
      <c r="H31" s="19">
        <v>0</v>
      </c>
      <c r="I31" s="178">
        <v>3926</v>
      </c>
      <c r="J31" s="178">
        <v>115.1</v>
      </c>
      <c r="K31" s="72">
        <v>203.5</v>
      </c>
      <c r="L31" s="181">
        <v>15791.7</v>
      </c>
      <c r="M31" s="182">
        <v>38.64</v>
      </c>
      <c r="O31" s="18">
        <v>0</v>
      </c>
      <c r="P31" s="19">
        <v>0</v>
      </c>
      <c r="Q31" s="19">
        <v>0</v>
      </c>
      <c r="R31" s="72">
        <v>0</v>
      </c>
      <c r="S31" s="198">
        <v>0</v>
      </c>
    </row>
    <row r="32" spans="1:19" ht="24.75" customHeight="1">
      <c r="A32" s="201">
        <v>92</v>
      </c>
      <c r="B32" s="204">
        <v>3121</v>
      </c>
      <c r="C32" s="16">
        <v>2</v>
      </c>
      <c r="D32" s="17" t="s">
        <v>30</v>
      </c>
      <c r="E32" s="18">
        <v>12596.3</v>
      </c>
      <c r="F32" s="19">
        <v>3425.1</v>
      </c>
      <c r="G32" s="19">
        <v>130.7</v>
      </c>
      <c r="H32" s="19">
        <v>2</v>
      </c>
      <c r="I32" s="178">
        <v>5492.4</v>
      </c>
      <c r="J32" s="178">
        <v>160.2</v>
      </c>
      <c r="K32" s="72">
        <v>270.5</v>
      </c>
      <c r="L32" s="181">
        <v>22077.2</v>
      </c>
      <c r="M32" s="182">
        <v>57.98</v>
      </c>
      <c r="O32" s="18">
        <v>0</v>
      </c>
      <c r="P32" s="19">
        <v>0</v>
      </c>
      <c r="Q32" s="19">
        <v>0</v>
      </c>
      <c r="R32" s="72">
        <v>0</v>
      </c>
      <c r="S32" s="198">
        <v>0</v>
      </c>
    </row>
    <row r="33" spans="1:19" ht="24.75" customHeight="1">
      <c r="A33" s="201">
        <v>93</v>
      </c>
      <c r="B33" s="204">
        <v>3122</v>
      </c>
      <c r="C33" s="16">
        <v>2</v>
      </c>
      <c r="D33" s="21" t="s">
        <v>31</v>
      </c>
      <c r="E33" s="18">
        <v>7452</v>
      </c>
      <c r="F33" s="19">
        <v>1031.2</v>
      </c>
      <c r="G33" s="19">
        <v>14.1</v>
      </c>
      <c r="H33" s="19">
        <v>30</v>
      </c>
      <c r="I33" s="178">
        <v>2899.3</v>
      </c>
      <c r="J33" s="178">
        <v>84.8</v>
      </c>
      <c r="K33" s="72">
        <v>141</v>
      </c>
      <c r="L33" s="181">
        <v>11652.400000000001</v>
      </c>
      <c r="M33" s="182">
        <v>27.34</v>
      </c>
      <c r="O33" s="18">
        <v>0</v>
      </c>
      <c r="P33" s="19">
        <v>0</v>
      </c>
      <c r="Q33" s="19">
        <v>0</v>
      </c>
      <c r="R33" s="72">
        <v>0</v>
      </c>
      <c r="S33" s="198">
        <v>0</v>
      </c>
    </row>
    <row r="34" spans="1:19" ht="24.75" customHeight="1">
      <c r="A34" s="201">
        <v>98</v>
      </c>
      <c r="B34" s="204">
        <v>3123</v>
      </c>
      <c r="C34" s="16">
        <v>2</v>
      </c>
      <c r="D34" s="22" t="s">
        <v>32</v>
      </c>
      <c r="E34" s="18">
        <v>8435.4</v>
      </c>
      <c r="F34" s="19">
        <v>2688.2</v>
      </c>
      <c r="G34" s="19">
        <v>85</v>
      </c>
      <c r="H34" s="19">
        <v>54</v>
      </c>
      <c r="I34" s="178">
        <v>3829.3</v>
      </c>
      <c r="J34" s="178">
        <v>111.2</v>
      </c>
      <c r="K34" s="72">
        <v>171.7</v>
      </c>
      <c r="L34" s="181">
        <v>15374.8</v>
      </c>
      <c r="M34" s="182">
        <v>42.24</v>
      </c>
      <c r="O34" s="18">
        <v>0</v>
      </c>
      <c r="P34" s="19">
        <v>0</v>
      </c>
      <c r="Q34" s="19">
        <v>0</v>
      </c>
      <c r="R34" s="72">
        <v>0</v>
      </c>
      <c r="S34" s="198">
        <v>0</v>
      </c>
    </row>
    <row r="35" spans="1:19" ht="24.75" customHeight="1">
      <c r="A35" s="201">
        <v>95</v>
      </c>
      <c r="B35" s="204">
        <v>3122</v>
      </c>
      <c r="C35" s="16">
        <v>2</v>
      </c>
      <c r="D35" s="21" t="s">
        <v>33</v>
      </c>
      <c r="E35" s="18">
        <v>5716.2</v>
      </c>
      <c r="F35" s="19">
        <v>2001.9</v>
      </c>
      <c r="G35" s="19">
        <v>119.2</v>
      </c>
      <c r="H35" s="19">
        <v>72</v>
      </c>
      <c r="I35" s="178">
        <v>2689.2</v>
      </c>
      <c r="J35" s="178">
        <v>77.2</v>
      </c>
      <c r="K35" s="72">
        <v>101.6</v>
      </c>
      <c r="L35" s="181">
        <v>10777.300000000001</v>
      </c>
      <c r="M35" s="182">
        <v>31.79</v>
      </c>
      <c r="O35" s="18">
        <v>0</v>
      </c>
      <c r="P35" s="19">
        <v>0</v>
      </c>
      <c r="Q35" s="19">
        <v>0</v>
      </c>
      <c r="R35" s="72">
        <v>0</v>
      </c>
      <c r="S35" s="198">
        <v>0</v>
      </c>
    </row>
    <row r="36" spans="1:19" ht="24.75" customHeight="1">
      <c r="A36" s="201">
        <v>97</v>
      </c>
      <c r="B36" s="204">
        <v>3123</v>
      </c>
      <c r="C36" s="16">
        <v>2</v>
      </c>
      <c r="D36" s="21" t="s">
        <v>34</v>
      </c>
      <c r="E36" s="18">
        <v>6339.9</v>
      </c>
      <c r="F36" s="19">
        <v>2244.1</v>
      </c>
      <c r="G36" s="19">
        <v>68</v>
      </c>
      <c r="H36" s="19">
        <v>110</v>
      </c>
      <c r="I36" s="178">
        <v>2979.1</v>
      </c>
      <c r="J36" s="178">
        <v>85.8</v>
      </c>
      <c r="K36" s="72">
        <v>127.7</v>
      </c>
      <c r="L36" s="181">
        <v>11954.6</v>
      </c>
      <c r="M36" s="182">
        <v>38.74</v>
      </c>
      <c r="O36" s="18">
        <v>0</v>
      </c>
      <c r="P36" s="19">
        <v>0</v>
      </c>
      <c r="Q36" s="19">
        <v>0</v>
      </c>
      <c r="R36" s="72">
        <v>0</v>
      </c>
      <c r="S36" s="198">
        <v>0</v>
      </c>
    </row>
    <row r="37" spans="1:19" ht="24.75" customHeight="1">
      <c r="A37" s="201">
        <v>99</v>
      </c>
      <c r="B37" s="204">
        <v>3123</v>
      </c>
      <c r="C37" s="16">
        <v>2</v>
      </c>
      <c r="D37" s="23" t="s">
        <v>35</v>
      </c>
      <c r="E37" s="18">
        <v>10403.4</v>
      </c>
      <c r="F37" s="19">
        <v>2799</v>
      </c>
      <c r="G37" s="19">
        <v>56.3</v>
      </c>
      <c r="H37" s="19">
        <v>0</v>
      </c>
      <c r="I37" s="178">
        <v>4508</v>
      </c>
      <c r="J37" s="178">
        <v>132</v>
      </c>
      <c r="K37" s="72">
        <v>194.4</v>
      </c>
      <c r="L37" s="181">
        <v>18093.1</v>
      </c>
      <c r="M37" s="182">
        <v>48.660000000000004</v>
      </c>
      <c r="O37" s="18">
        <v>0</v>
      </c>
      <c r="P37" s="19">
        <v>0</v>
      </c>
      <c r="Q37" s="19">
        <v>0</v>
      </c>
      <c r="R37" s="72">
        <v>0</v>
      </c>
      <c r="S37" s="198">
        <v>0</v>
      </c>
    </row>
    <row r="38" spans="1:19" ht="24.75" customHeight="1">
      <c r="A38" s="201">
        <v>150</v>
      </c>
      <c r="B38" s="204">
        <v>3123</v>
      </c>
      <c r="C38" s="16">
        <v>2</v>
      </c>
      <c r="D38" s="21" t="s">
        <v>36</v>
      </c>
      <c r="E38" s="18">
        <v>7665.299999999999</v>
      </c>
      <c r="F38" s="19">
        <v>1811.5</v>
      </c>
      <c r="G38" s="19">
        <v>70.7</v>
      </c>
      <c r="H38" s="19">
        <v>200</v>
      </c>
      <c r="I38" s="178">
        <v>3314.2</v>
      </c>
      <c r="J38" s="178">
        <v>94.8</v>
      </c>
      <c r="K38" s="72">
        <v>137.8</v>
      </c>
      <c r="L38" s="181">
        <v>13294.3</v>
      </c>
      <c r="M38" s="182">
        <v>39.45</v>
      </c>
      <c r="O38" s="18">
        <v>0</v>
      </c>
      <c r="P38" s="19">
        <v>0</v>
      </c>
      <c r="Q38" s="19">
        <v>0</v>
      </c>
      <c r="R38" s="72">
        <v>0</v>
      </c>
      <c r="S38" s="198">
        <v>0</v>
      </c>
    </row>
    <row r="39" spans="1:19" ht="24.75" customHeight="1">
      <c r="A39" s="201">
        <v>100</v>
      </c>
      <c r="B39" s="204">
        <v>3123</v>
      </c>
      <c r="C39" s="16">
        <v>2</v>
      </c>
      <c r="D39" s="23" t="s">
        <v>37</v>
      </c>
      <c r="E39" s="18">
        <v>11772.2</v>
      </c>
      <c r="F39" s="19">
        <v>2481.2000000000003</v>
      </c>
      <c r="G39" s="19">
        <v>234.1</v>
      </c>
      <c r="H39" s="19">
        <v>215</v>
      </c>
      <c r="I39" s="178">
        <v>4998.9</v>
      </c>
      <c r="J39" s="178">
        <v>142.5</v>
      </c>
      <c r="K39" s="72">
        <v>228.2</v>
      </c>
      <c r="L39" s="181">
        <v>20072.100000000002</v>
      </c>
      <c r="M39" s="182">
        <v>46.39</v>
      </c>
      <c r="O39" s="18">
        <v>0</v>
      </c>
      <c r="P39" s="19">
        <v>0</v>
      </c>
      <c r="Q39" s="19">
        <v>0</v>
      </c>
      <c r="R39" s="72">
        <v>0</v>
      </c>
      <c r="S39" s="198">
        <v>0</v>
      </c>
    </row>
    <row r="40" spans="1:19" ht="24.75" customHeight="1">
      <c r="A40" s="201">
        <v>96</v>
      </c>
      <c r="B40" s="204">
        <v>3122</v>
      </c>
      <c r="C40" s="16">
        <v>2</v>
      </c>
      <c r="D40" s="21" t="s">
        <v>38</v>
      </c>
      <c r="E40" s="18">
        <v>8972.8</v>
      </c>
      <c r="F40" s="19">
        <v>2827.1</v>
      </c>
      <c r="G40" s="19">
        <v>136.1</v>
      </c>
      <c r="H40" s="19">
        <v>70.6</v>
      </c>
      <c r="I40" s="178">
        <v>4082.2</v>
      </c>
      <c r="J40" s="178">
        <v>118</v>
      </c>
      <c r="K40" s="72">
        <v>202</v>
      </c>
      <c r="L40" s="181">
        <v>16408.8</v>
      </c>
      <c r="M40" s="182">
        <v>43.04</v>
      </c>
      <c r="O40" s="18">
        <v>0</v>
      </c>
      <c r="P40" s="19">
        <v>0</v>
      </c>
      <c r="Q40" s="19">
        <v>0</v>
      </c>
      <c r="R40" s="72">
        <v>0</v>
      </c>
      <c r="S40" s="198">
        <v>0</v>
      </c>
    </row>
    <row r="41" spans="1:19" ht="24.75" customHeight="1">
      <c r="A41" s="201">
        <v>94</v>
      </c>
      <c r="B41" s="204">
        <v>3122</v>
      </c>
      <c r="C41" s="16">
        <v>2</v>
      </c>
      <c r="D41" s="23" t="s">
        <v>39</v>
      </c>
      <c r="E41" s="18">
        <v>16287.6</v>
      </c>
      <c r="F41" s="19">
        <v>4115.2</v>
      </c>
      <c r="G41" s="19">
        <v>658.5</v>
      </c>
      <c r="H41" s="19">
        <v>100</v>
      </c>
      <c r="I41" s="178">
        <v>7194.8</v>
      </c>
      <c r="J41" s="178">
        <v>204</v>
      </c>
      <c r="K41" s="72">
        <v>327.1</v>
      </c>
      <c r="L41" s="181">
        <v>28887.199999999997</v>
      </c>
      <c r="M41" s="182">
        <v>74.92999999999999</v>
      </c>
      <c r="O41" s="18">
        <v>300</v>
      </c>
      <c r="P41" s="19">
        <v>0</v>
      </c>
      <c r="Q41" s="19">
        <v>102</v>
      </c>
      <c r="R41" s="72">
        <v>3</v>
      </c>
      <c r="S41" s="198">
        <v>405</v>
      </c>
    </row>
    <row r="42" spans="1:19" ht="24.75" customHeight="1">
      <c r="A42" s="201">
        <v>101</v>
      </c>
      <c r="B42" s="204">
        <v>3124</v>
      </c>
      <c r="C42" s="16">
        <v>2</v>
      </c>
      <c r="D42" s="21" t="s">
        <v>40</v>
      </c>
      <c r="E42" s="18">
        <v>6855.6</v>
      </c>
      <c r="F42" s="19">
        <v>2157.8</v>
      </c>
      <c r="G42" s="19">
        <v>26.5</v>
      </c>
      <c r="H42" s="19">
        <v>50</v>
      </c>
      <c r="I42" s="178">
        <v>3090.6</v>
      </c>
      <c r="J42" s="178">
        <v>90.1</v>
      </c>
      <c r="K42" s="72">
        <v>133.2</v>
      </c>
      <c r="L42" s="181">
        <v>12403.800000000003</v>
      </c>
      <c r="M42" s="182">
        <v>34.85</v>
      </c>
      <c r="O42" s="18">
        <v>0</v>
      </c>
      <c r="P42" s="19">
        <v>50</v>
      </c>
      <c r="Q42" s="19">
        <v>17</v>
      </c>
      <c r="R42" s="72">
        <v>0.4</v>
      </c>
      <c r="S42" s="198">
        <v>67.4</v>
      </c>
    </row>
    <row r="43" spans="1:19" ht="24.75" customHeight="1">
      <c r="A43" s="201">
        <v>151</v>
      </c>
      <c r="B43" s="204">
        <v>3114</v>
      </c>
      <c r="C43" s="16">
        <v>2</v>
      </c>
      <c r="D43" s="21" t="s">
        <v>41</v>
      </c>
      <c r="E43" s="18">
        <v>2621.2</v>
      </c>
      <c r="F43" s="19">
        <v>301.4</v>
      </c>
      <c r="G43" s="19">
        <v>10.6</v>
      </c>
      <c r="H43" s="19">
        <v>0</v>
      </c>
      <c r="I43" s="178">
        <v>997.3</v>
      </c>
      <c r="J43" s="178">
        <v>29.2</v>
      </c>
      <c r="K43" s="72">
        <v>46.5</v>
      </c>
      <c r="L43" s="181">
        <v>4006.2</v>
      </c>
      <c r="M43" s="182">
        <v>11.57</v>
      </c>
      <c r="O43" s="18">
        <v>101</v>
      </c>
      <c r="P43" s="19">
        <v>0</v>
      </c>
      <c r="Q43" s="19">
        <v>34.3</v>
      </c>
      <c r="R43" s="72">
        <v>1</v>
      </c>
      <c r="S43" s="198">
        <v>136.3</v>
      </c>
    </row>
    <row r="44" spans="1:19" ht="24.75" customHeight="1">
      <c r="A44" s="201">
        <v>152</v>
      </c>
      <c r="B44" s="204">
        <v>3114</v>
      </c>
      <c r="C44" s="16">
        <v>2</v>
      </c>
      <c r="D44" s="21" t="s">
        <v>42</v>
      </c>
      <c r="E44" s="18">
        <v>5700.6</v>
      </c>
      <c r="F44" s="19">
        <v>696.6</v>
      </c>
      <c r="G44" s="19">
        <v>0</v>
      </c>
      <c r="H44" s="19">
        <v>0</v>
      </c>
      <c r="I44" s="178">
        <v>2175</v>
      </c>
      <c r="J44" s="178">
        <v>64</v>
      </c>
      <c r="K44" s="72">
        <v>91.7</v>
      </c>
      <c r="L44" s="181">
        <v>8727.900000000001</v>
      </c>
      <c r="M44" s="182">
        <v>22.53</v>
      </c>
      <c r="O44" s="18">
        <v>0</v>
      </c>
      <c r="P44" s="19">
        <v>0</v>
      </c>
      <c r="Q44" s="19">
        <v>0</v>
      </c>
      <c r="R44" s="72">
        <v>0</v>
      </c>
      <c r="S44" s="198">
        <v>0</v>
      </c>
    </row>
    <row r="45" spans="1:19" ht="24.75" customHeight="1">
      <c r="A45" s="201">
        <v>106</v>
      </c>
      <c r="B45" s="204">
        <v>3114</v>
      </c>
      <c r="C45" s="16">
        <v>2</v>
      </c>
      <c r="D45" s="21" t="s">
        <v>43</v>
      </c>
      <c r="E45" s="18">
        <v>1850.2</v>
      </c>
      <c r="F45" s="19">
        <v>222.6</v>
      </c>
      <c r="G45" s="19">
        <v>0</v>
      </c>
      <c r="H45" s="19">
        <v>0</v>
      </c>
      <c r="I45" s="178">
        <v>704.8</v>
      </c>
      <c r="J45" s="178">
        <v>20.7</v>
      </c>
      <c r="K45" s="72">
        <v>29.8</v>
      </c>
      <c r="L45" s="181">
        <v>2828.1000000000004</v>
      </c>
      <c r="M45" s="182">
        <v>5.32</v>
      </c>
      <c r="O45" s="18">
        <v>0</v>
      </c>
      <c r="P45" s="19">
        <v>0</v>
      </c>
      <c r="Q45" s="19">
        <v>0</v>
      </c>
      <c r="R45" s="72">
        <v>0</v>
      </c>
      <c r="S45" s="198">
        <v>0</v>
      </c>
    </row>
    <row r="46" spans="1:19" ht="24.75" customHeight="1">
      <c r="A46" s="201">
        <v>38</v>
      </c>
      <c r="B46" s="204">
        <v>3121</v>
      </c>
      <c r="C46" s="16">
        <v>3</v>
      </c>
      <c r="D46" s="21" t="s">
        <v>44</v>
      </c>
      <c r="E46" s="18">
        <v>8397</v>
      </c>
      <c r="F46" s="19">
        <v>1010.2</v>
      </c>
      <c r="G46" s="19">
        <v>76.5</v>
      </c>
      <c r="H46" s="19">
        <v>30</v>
      </c>
      <c r="I46" s="178">
        <v>3234.7</v>
      </c>
      <c r="J46" s="178">
        <v>94.1</v>
      </c>
      <c r="K46" s="72">
        <v>169.4</v>
      </c>
      <c r="L46" s="181">
        <v>13011.900000000001</v>
      </c>
      <c r="M46" s="182">
        <v>30.72</v>
      </c>
      <c r="O46" s="18">
        <v>0</v>
      </c>
      <c r="P46" s="19">
        <v>0</v>
      </c>
      <c r="Q46" s="19">
        <v>0</v>
      </c>
      <c r="R46" s="72">
        <v>0</v>
      </c>
      <c r="S46" s="198">
        <v>0</v>
      </c>
    </row>
    <row r="47" spans="1:19" ht="24.75" customHeight="1">
      <c r="A47" s="201">
        <v>39</v>
      </c>
      <c r="B47" s="204">
        <v>3121</v>
      </c>
      <c r="C47" s="16">
        <v>3</v>
      </c>
      <c r="D47" s="23" t="s">
        <v>45</v>
      </c>
      <c r="E47" s="18">
        <v>10898.8</v>
      </c>
      <c r="F47" s="19">
        <v>1283.1000000000001</v>
      </c>
      <c r="G47" s="19">
        <v>110.4</v>
      </c>
      <c r="H47" s="19">
        <v>62</v>
      </c>
      <c r="I47" s="178">
        <v>4200.5</v>
      </c>
      <c r="J47" s="178">
        <v>121.8</v>
      </c>
      <c r="K47" s="72">
        <v>218.5</v>
      </c>
      <c r="L47" s="181">
        <v>16895.1</v>
      </c>
      <c r="M47" s="182">
        <v>41.76</v>
      </c>
      <c r="O47" s="18">
        <v>0</v>
      </c>
      <c r="P47" s="19">
        <v>0</v>
      </c>
      <c r="Q47" s="19">
        <v>0</v>
      </c>
      <c r="R47" s="72">
        <v>0</v>
      </c>
      <c r="S47" s="198">
        <v>0</v>
      </c>
    </row>
    <row r="48" spans="1:19" ht="24.75" customHeight="1">
      <c r="A48" s="201">
        <v>40</v>
      </c>
      <c r="B48" s="204">
        <v>3121</v>
      </c>
      <c r="C48" s="16">
        <v>3</v>
      </c>
      <c r="D48" s="23" t="s">
        <v>46</v>
      </c>
      <c r="E48" s="18">
        <v>16357.6</v>
      </c>
      <c r="F48" s="19">
        <v>1993.8999999999999</v>
      </c>
      <c r="G48" s="19">
        <v>106</v>
      </c>
      <c r="H48" s="19">
        <v>30</v>
      </c>
      <c r="I48" s="178">
        <v>6285.8</v>
      </c>
      <c r="J48" s="178">
        <v>183.5</v>
      </c>
      <c r="K48" s="72">
        <v>329.6</v>
      </c>
      <c r="L48" s="181">
        <v>25286.399999999998</v>
      </c>
      <c r="M48" s="182">
        <v>60.26</v>
      </c>
      <c r="O48" s="18">
        <v>0</v>
      </c>
      <c r="P48" s="19">
        <v>0</v>
      </c>
      <c r="Q48" s="19">
        <v>0</v>
      </c>
      <c r="R48" s="72">
        <v>0</v>
      </c>
      <c r="S48" s="198">
        <v>0</v>
      </c>
    </row>
    <row r="49" spans="1:19" ht="24.75" customHeight="1">
      <c r="A49" s="201">
        <v>41</v>
      </c>
      <c r="B49" s="204">
        <v>3122</v>
      </c>
      <c r="C49" s="16">
        <v>3</v>
      </c>
      <c r="D49" s="23" t="s">
        <v>47</v>
      </c>
      <c r="E49" s="18">
        <v>8636.7</v>
      </c>
      <c r="F49" s="19">
        <v>1279</v>
      </c>
      <c r="G49" s="19">
        <v>185.5</v>
      </c>
      <c r="H49" s="19">
        <v>40</v>
      </c>
      <c r="I49" s="178">
        <v>3448</v>
      </c>
      <c r="J49" s="178">
        <v>99.2</v>
      </c>
      <c r="K49" s="72">
        <v>167.7</v>
      </c>
      <c r="L49" s="181">
        <v>13856.100000000002</v>
      </c>
      <c r="M49" s="182">
        <v>34.5</v>
      </c>
      <c r="O49" s="18">
        <v>150</v>
      </c>
      <c r="P49" s="19">
        <v>50</v>
      </c>
      <c r="Q49" s="19">
        <v>68</v>
      </c>
      <c r="R49" s="72">
        <v>1.9</v>
      </c>
      <c r="S49" s="198">
        <v>269.9</v>
      </c>
    </row>
    <row r="50" spans="1:19" ht="24.75" customHeight="1">
      <c r="A50" s="201">
        <v>43</v>
      </c>
      <c r="B50" s="204">
        <v>3122</v>
      </c>
      <c r="C50" s="16">
        <v>3</v>
      </c>
      <c r="D50" s="21" t="s">
        <v>48</v>
      </c>
      <c r="E50" s="18">
        <v>6575.5</v>
      </c>
      <c r="F50" s="19">
        <v>1188.7</v>
      </c>
      <c r="G50" s="19">
        <v>61.8</v>
      </c>
      <c r="H50" s="19">
        <v>6</v>
      </c>
      <c r="I50" s="178">
        <v>2662.9</v>
      </c>
      <c r="J50" s="178">
        <v>77.6</v>
      </c>
      <c r="K50" s="72">
        <v>124.3</v>
      </c>
      <c r="L50" s="181">
        <v>10696.8</v>
      </c>
      <c r="M50" s="182">
        <v>30.87</v>
      </c>
      <c r="O50" s="18">
        <v>260</v>
      </c>
      <c r="P50" s="19">
        <v>15</v>
      </c>
      <c r="Q50" s="19">
        <v>93.5</v>
      </c>
      <c r="R50" s="72">
        <v>2.8000000000000003</v>
      </c>
      <c r="S50" s="198">
        <v>371.3</v>
      </c>
    </row>
    <row r="51" spans="1:19" ht="24.75" customHeight="1">
      <c r="A51" s="201">
        <v>44</v>
      </c>
      <c r="B51" s="204">
        <v>3123</v>
      </c>
      <c r="C51" s="16">
        <v>3</v>
      </c>
      <c r="D51" s="21" t="s">
        <v>49</v>
      </c>
      <c r="E51" s="18">
        <v>12555.2</v>
      </c>
      <c r="F51" s="19">
        <v>3054.6000000000004</v>
      </c>
      <c r="G51" s="19">
        <v>26.5</v>
      </c>
      <c r="H51" s="19">
        <v>30</v>
      </c>
      <c r="I51" s="178">
        <v>5326.5</v>
      </c>
      <c r="J51" s="178">
        <v>156.1</v>
      </c>
      <c r="K51" s="72">
        <v>207.3</v>
      </c>
      <c r="L51" s="181">
        <v>21356.2</v>
      </c>
      <c r="M51" s="182">
        <v>56.95</v>
      </c>
      <c r="O51" s="18">
        <v>0</v>
      </c>
      <c r="P51" s="19">
        <v>0</v>
      </c>
      <c r="Q51" s="19">
        <v>0</v>
      </c>
      <c r="R51" s="72">
        <v>0</v>
      </c>
      <c r="S51" s="198">
        <v>0</v>
      </c>
    </row>
    <row r="52" spans="1:19" ht="24.75" customHeight="1">
      <c r="A52" s="201">
        <v>147</v>
      </c>
      <c r="B52" s="204">
        <v>3123</v>
      </c>
      <c r="C52" s="16">
        <v>3</v>
      </c>
      <c r="D52" s="21" t="s">
        <v>50</v>
      </c>
      <c r="E52" s="18">
        <v>10151.4</v>
      </c>
      <c r="F52" s="19">
        <v>2492.5</v>
      </c>
      <c r="G52" s="19">
        <v>191.6</v>
      </c>
      <c r="H52" s="19">
        <v>76</v>
      </c>
      <c r="I52" s="178">
        <v>4389.9</v>
      </c>
      <c r="J52" s="178">
        <v>126.4</v>
      </c>
      <c r="K52" s="72">
        <v>175.2</v>
      </c>
      <c r="L52" s="181">
        <v>17603.000000000004</v>
      </c>
      <c r="M52" s="182">
        <v>50.49</v>
      </c>
      <c r="O52" s="18">
        <v>0</v>
      </c>
      <c r="P52" s="19">
        <v>0</v>
      </c>
      <c r="Q52" s="19">
        <v>0</v>
      </c>
      <c r="R52" s="72">
        <v>0</v>
      </c>
      <c r="S52" s="198">
        <v>0</v>
      </c>
    </row>
    <row r="53" spans="1:19" ht="24.75" customHeight="1">
      <c r="A53" s="201">
        <v>55</v>
      </c>
      <c r="B53" s="204">
        <v>3123</v>
      </c>
      <c r="C53" s="16">
        <v>3</v>
      </c>
      <c r="D53" s="21" t="s">
        <v>102</v>
      </c>
      <c r="E53" s="18">
        <v>5622.3</v>
      </c>
      <c r="F53" s="19">
        <v>1660.3999999999999</v>
      </c>
      <c r="G53" s="19">
        <v>0</v>
      </c>
      <c r="H53" s="19">
        <v>5</v>
      </c>
      <c r="I53" s="178">
        <v>2477.8</v>
      </c>
      <c r="J53" s="178">
        <v>72.8</v>
      </c>
      <c r="K53" s="72">
        <v>102.7</v>
      </c>
      <c r="L53" s="181">
        <v>9941</v>
      </c>
      <c r="M53" s="182">
        <v>32.68</v>
      </c>
      <c r="O53" s="18">
        <v>150</v>
      </c>
      <c r="P53" s="19">
        <v>0</v>
      </c>
      <c r="Q53" s="19">
        <v>51</v>
      </c>
      <c r="R53" s="72">
        <v>1.5</v>
      </c>
      <c r="S53" s="198">
        <v>202.5</v>
      </c>
    </row>
    <row r="54" spans="1:19" ht="24.75" customHeight="1">
      <c r="A54" s="201">
        <v>57</v>
      </c>
      <c r="B54" s="204">
        <v>3123</v>
      </c>
      <c r="C54" s="16">
        <v>3</v>
      </c>
      <c r="D54" s="21" t="s">
        <v>51</v>
      </c>
      <c r="E54" s="18">
        <v>14718.9</v>
      </c>
      <c r="F54" s="19">
        <v>4674.3</v>
      </c>
      <c r="G54" s="19">
        <v>363</v>
      </c>
      <c r="H54" s="19">
        <v>294</v>
      </c>
      <c r="I54" s="178">
        <v>6817.1</v>
      </c>
      <c r="J54" s="178">
        <v>193.9</v>
      </c>
      <c r="K54" s="72">
        <v>287.7</v>
      </c>
      <c r="L54" s="181">
        <v>27348.900000000005</v>
      </c>
      <c r="M54" s="182">
        <v>89.64</v>
      </c>
      <c r="O54" s="18">
        <v>1300</v>
      </c>
      <c r="P54" s="19">
        <v>0</v>
      </c>
      <c r="Q54" s="19">
        <v>442</v>
      </c>
      <c r="R54" s="72">
        <v>13</v>
      </c>
      <c r="S54" s="198">
        <v>1755</v>
      </c>
    </row>
    <row r="55" spans="1:19" ht="24.75" customHeight="1">
      <c r="A55" s="201">
        <v>54</v>
      </c>
      <c r="B55" s="204">
        <v>3123</v>
      </c>
      <c r="C55" s="16">
        <v>3</v>
      </c>
      <c r="D55" s="21" t="s">
        <v>100</v>
      </c>
      <c r="E55" s="18">
        <v>4731.6</v>
      </c>
      <c r="F55" s="19">
        <v>1957</v>
      </c>
      <c r="G55" s="19">
        <v>0</v>
      </c>
      <c r="H55" s="19">
        <v>161</v>
      </c>
      <c r="I55" s="178">
        <v>2328.9</v>
      </c>
      <c r="J55" s="178">
        <v>66.9</v>
      </c>
      <c r="K55" s="72">
        <v>99.4</v>
      </c>
      <c r="L55" s="181">
        <v>9344.8</v>
      </c>
      <c r="M55" s="182">
        <v>27.93</v>
      </c>
      <c r="O55" s="18">
        <v>0</v>
      </c>
      <c r="P55" s="19">
        <v>50</v>
      </c>
      <c r="Q55" s="19">
        <v>17</v>
      </c>
      <c r="R55" s="72">
        <v>0.5</v>
      </c>
      <c r="S55" s="198">
        <v>67.5</v>
      </c>
    </row>
    <row r="56" spans="1:19" ht="24.75" customHeight="1">
      <c r="A56" s="201">
        <v>53</v>
      </c>
      <c r="B56" s="204">
        <v>3123</v>
      </c>
      <c r="C56" s="16">
        <v>3</v>
      </c>
      <c r="D56" s="21" t="s">
        <v>52</v>
      </c>
      <c r="E56" s="18">
        <v>10422.099999999999</v>
      </c>
      <c r="F56" s="19">
        <v>2041.6999999999998</v>
      </c>
      <c r="G56" s="19">
        <v>175</v>
      </c>
      <c r="H56" s="19">
        <v>32.4</v>
      </c>
      <c r="I56" s="178">
        <v>4308.2</v>
      </c>
      <c r="J56" s="178">
        <v>124.6</v>
      </c>
      <c r="K56" s="72">
        <v>187.4</v>
      </c>
      <c r="L56" s="181">
        <v>17291.399999999998</v>
      </c>
      <c r="M56" s="182">
        <v>39.239999999999995</v>
      </c>
      <c r="O56" s="18">
        <v>0</v>
      </c>
      <c r="P56" s="19">
        <v>0</v>
      </c>
      <c r="Q56" s="19">
        <v>0</v>
      </c>
      <c r="R56" s="72">
        <v>0</v>
      </c>
      <c r="S56" s="198">
        <v>0</v>
      </c>
    </row>
    <row r="57" spans="1:19" ht="24.75" customHeight="1">
      <c r="A57" s="201">
        <v>42</v>
      </c>
      <c r="B57" s="204">
        <v>3122</v>
      </c>
      <c r="C57" s="16">
        <v>3</v>
      </c>
      <c r="D57" s="21" t="s">
        <v>53</v>
      </c>
      <c r="E57" s="18">
        <v>9372.199999999999</v>
      </c>
      <c r="F57" s="19">
        <v>3577.6</v>
      </c>
      <c r="G57" s="19">
        <v>327</v>
      </c>
      <c r="H57" s="19">
        <v>155</v>
      </c>
      <c r="I57" s="178">
        <v>4566.8</v>
      </c>
      <c r="J57" s="178">
        <v>129.5</v>
      </c>
      <c r="K57" s="72">
        <v>206.4</v>
      </c>
      <c r="L57" s="181">
        <v>18334.5</v>
      </c>
      <c r="M57" s="182">
        <v>59.73</v>
      </c>
      <c r="O57" s="18">
        <v>200</v>
      </c>
      <c r="P57" s="19">
        <v>60</v>
      </c>
      <c r="Q57" s="19">
        <v>88.4</v>
      </c>
      <c r="R57" s="72">
        <v>2.5</v>
      </c>
      <c r="S57" s="198">
        <v>350.9</v>
      </c>
    </row>
    <row r="58" spans="1:19" ht="24.75" customHeight="1">
      <c r="A58" s="201">
        <v>45</v>
      </c>
      <c r="B58" s="204">
        <v>3124</v>
      </c>
      <c r="C58" s="16">
        <v>3</v>
      </c>
      <c r="D58" s="21" t="s">
        <v>124</v>
      </c>
      <c r="E58" s="18">
        <v>20786.2</v>
      </c>
      <c r="F58" s="19">
        <v>4908.300000000001</v>
      </c>
      <c r="G58" s="19">
        <v>241.89999999999998</v>
      </c>
      <c r="H58" s="19">
        <v>685</v>
      </c>
      <c r="I58" s="178">
        <v>9051.3</v>
      </c>
      <c r="J58" s="178">
        <v>256.9</v>
      </c>
      <c r="K58" s="72">
        <v>403.7</v>
      </c>
      <c r="L58" s="181">
        <v>36333.299999999996</v>
      </c>
      <c r="M58" s="182">
        <v>108.03</v>
      </c>
      <c r="O58" s="18">
        <v>158</v>
      </c>
      <c r="P58" s="19">
        <v>900</v>
      </c>
      <c r="Q58" s="19">
        <v>359.7</v>
      </c>
      <c r="R58" s="72">
        <v>10.5</v>
      </c>
      <c r="S58" s="198">
        <v>1428.2</v>
      </c>
    </row>
    <row r="59" spans="1:19" ht="24.75" customHeight="1">
      <c r="A59" s="201">
        <v>63</v>
      </c>
      <c r="B59" s="204">
        <v>3114</v>
      </c>
      <c r="C59" s="16">
        <v>3</v>
      </c>
      <c r="D59" s="21" t="s">
        <v>54</v>
      </c>
      <c r="E59" s="18">
        <v>3976</v>
      </c>
      <c r="F59" s="19">
        <v>396.6</v>
      </c>
      <c r="G59" s="19">
        <v>58.5</v>
      </c>
      <c r="H59" s="19">
        <v>160</v>
      </c>
      <c r="I59" s="178">
        <v>1561</v>
      </c>
      <c r="J59" s="178">
        <v>43.7</v>
      </c>
      <c r="K59" s="72">
        <v>68.2</v>
      </c>
      <c r="L59" s="181">
        <v>6264</v>
      </c>
      <c r="M59" s="182">
        <v>14.08</v>
      </c>
      <c r="O59" s="18">
        <v>0</v>
      </c>
      <c r="P59" s="19">
        <v>0</v>
      </c>
      <c r="Q59" s="19">
        <v>0</v>
      </c>
      <c r="R59" s="72">
        <v>0</v>
      </c>
      <c r="S59" s="198">
        <v>0</v>
      </c>
    </row>
    <row r="60" spans="1:19" ht="24.75" customHeight="1">
      <c r="A60" s="201">
        <v>62</v>
      </c>
      <c r="B60" s="204">
        <v>3114</v>
      </c>
      <c r="C60" s="16">
        <v>3</v>
      </c>
      <c r="D60" s="21" t="s">
        <v>149</v>
      </c>
      <c r="E60" s="18">
        <v>3272.7</v>
      </c>
      <c r="F60" s="19">
        <v>421.6</v>
      </c>
      <c r="G60" s="19">
        <v>0</v>
      </c>
      <c r="H60" s="19">
        <v>60</v>
      </c>
      <c r="I60" s="178">
        <v>1276.5</v>
      </c>
      <c r="J60" s="178">
        <v>36.9</v>
      </c>
      <c r="K60" s="72">
        <v>79.4</v>
      </c>
      <c r="L60" s="181">
        <v>5147.0999999999985</v>
      </c>
      <c r="M60" s="182">
        <v>13.6</v>
      </c>
      <c r="O60" s="18">
        <v>0</v>
      </c>
      <c r="P60" s="19">
        <v>25</v>
      </c>
      <c r="Q60" s="19">
        <v>8.5</v>
      </c>
      <c r="R60" s="72">
        <v>0.3</v>
      </c>
      <c r="S60" s="198">
        <v>33.8</v>
      </c>
    </row>
    <row r="61" spans="1:19" ht="12.75">
      <c r="A61" s="201">
        <v>46</v>
      </c>
      <c r="B61" s="204">
        <v>3114</v>
      </c>
      <c r="C61" s="16">
        <v>3</v>
      </c>
      <c r="D61" s="21" t="s">
        <v>56</v>
      </c>
      <c r="E61" s="18">
        <v>9076.6</v>
      </c>
      <c r="F61" s="19">
        <v>2499.4</v>
      </c>
      <c r="G61" s="19">
        <v>170.5</v>
      </c>
      <c r="H61" s="19">
        <v>93</v>
      </c>
      <c r="I61" s="178">
        <v>4025.4</v>
      </c>
      <c r="J61" s="178">
        <v>115.8</v>
      </c>
      <c r="K61" s="72">
        <v>118.6</v>
      </c>
      <c r="L61" s="181">
        <v>16099.3</v>
      </c>
      <c r="M61" s="182">
        <v>45.55</v>
      </c>
      <c r="O61" s="18">
        <v>0</v>
      </c>
      <c r="P61" s="19">
        <v>0</v>
      </c>
      <c r="Q61" s="19">
        <v>0</v>
      </c>
      <c r="R61" s="72">
        <v>0</v>
      </c>
      <c r="S61" s="198">
        <v>0</v>
      </c>
    </row>
    <row r="62" spans="1:19" ht="24.75" customHeight="1">
      <c r="A62" s="201">
        <v>49</v>
      </c>
      <c r="B62" s="204">
        <v>4322</v>
      </c>
      <c r="C62" s="16">
        <v>3</v>
      </c>
      <c r="D62" s="21" t="s">
        <v>57</v>
      </c>
      <c r="E62" s="18">
        <v>7900.5</v>
      </c>
      <c r="F62" s="19">
        <v>3679.8</v>
      </c>
      <c r="G62" s="19">
        <v>92.8</v>
      </c>
      <c r="H62" s="19">
        <v>25</v>
      </c>
      <c r="I62" s="178">
        <v>3977.4</v>
      </c>
      <c r="J62" s="178">
        <v>115.8</v>
      </c>
      <c r="K62" s="72">
        <v>119.6</v>
      </c>
      <c r="L62" s="181">
        <v>15910.899999999998</v>
      </c>
      <c r="M62" s="182">
        <v>52.03</v>
      </c>
      <c r="O62" s="18">
        <v>55</v>
      </c>
      <c r="P62" s="19">
        <v>0</v>
      </c>
      <c r="Q62" s="19">
        <v>18.7</v>
      </c>
      <c r="R62" s="72">
        <v>0.6</v>
      </c>
      <c r="S62" s="198">
        <v>74.3</v>
      </c>
    </row>
    <row r="63" spans="1:19" ht="24.75" customHeight="1">
      <c r="A63" s="201">
        <v>58</v>
      </c>
      <c r="B63" s="204">
        <v>3114</v>
      </c>
      <c r="C63" s="16">
        <v>3</v>
      </c>
      <c r="D63" s="21" t="s">
        <v>58</v>
      </c>
      <c r="E63" s="18">
        <v>4219.5</v>
      </c>
      <c r="F63" s="19">
        <v>641.9000000000001</v>
      </c>
      <c r="G63" s="19">
        <v>51.2</v>
      </c>
      <c r="H63" s="19">
        <v>40</v>
      </c>
      <c r="I63" s="178">
        <v>1683.9</v>
      </c>
      <c r="J63" s="178">
        <v>48.6</v>
      </c>
      <c r="K63" s="72">
        <v>80.1</v>
      </c>
      <c r="L63" s="181">
        <v>6765.200000000001</v>
      </c>
      <c r="M63" s="182">
        <v>17.72</v>
      </c>
      <c r="O63" s="18">
        <v>0</v>
      </c>
      <c r="P63" s="19">
        <v>260</v>
      </c>
      <c r="Q63" s="19">
        <v>88.4</v>
      </c>
      <c r="R63" s="72">
        <v>2.6</v>
      </c>
      <c r="S63" s="198">
        <v>351</v>
      </c>
    </row>
    <row r="64" spans="1:19" ht="24.75" customHeight="1">
      <c r="A64" s="201">
        <v>67</v>
      </c>
      <c r="B64" s="204">
        <v>3121</v>
      </c>
      <c r="C64" s="16">
        <v>4</v>
      </c>
      <c r="D64" s="21" t="s">
        <v>59</v>
      </c>
      <c r="E64" s="18">
        <v>10956.3</v>
      </c>
      <c r="F64" s="19">
        <v>1298.8999999999999</v>
      </c>
      <c r="G64" s="19">
        <v>44.3</v>
      </c>
      <c r="H64" s="19">
        <v>182</v>
      </c>
      <c r="I64" s="178">
        <v>4243.7</v>
      </c>
      <c r="J64" s="178">
        <v>122.6</v>
      </c>
      <c r="K64" s="72">
        <v>216.8</v>
      </c>
      <c r="L64" s="181">
        <v>17064.599999999995</v>
      </c>
      <c r="M64" s="182">
        <v>42.01</v>
      </c>
      <c r="O64" s="18">
        <v>0</v>
      </c>
      <c r="P64" s="19">
        <v>0</v>
      </c>
      <c r="Q64" s="19">
        <v>0</v>
      </c>
      <c r="R64" s="72">
        <v>0</v>
      </c>
      <c r="S64" s="198">
        <v>0</v>
      </c>
    </row>
    <row r="65" spans="1:19" ht="24.75" customHeight="1">
      <c r="A65" s="201">
        <v>68</v>
      </c>
      <c r="B65" s="204">
        <v>3121</v>
      </c>
      <c r="C65" s="16">
        <v>4</v>
      </c>
      <c r="D65" s="21" t="s">
        <v>60</v>
      </c>
      <c r="E65" s="18">
        <v>8215.2</v>
      </c>
      <c r="F65" s="19">
        <v>2063.5</v>
      </c>
      <c r="G65" s="19">
        <v>177.3</v>
      </c>
      <c r="H65" s="19">
        <v>2.2</v>
      </c>
      <c r="I65" s="178">
        <v>3555.8</v>
      </c>
      <c r="J65" s="178">
        <v>102.8</v>
      </c>
      <c r="K65" s="72">
        <v>185.5</v>
      </c>
      <c r="L65" s="181">
        <v>14302.3</v>
      </c>
      <c r="M65" s="182">
        <v>37.44</v>
      </c>
      <c r="O65" s="18">
        <v>0</v>
      </c>
      <c r="P65" s="19">
        <v>0</v>
      </c>
      <c r="Q65" s="19">
        <v>0</v>
      </c>
      <c r="R65" s="72">
        <v>0</v>
      </c>
      <c r="S65" s="198">
        <v>0</v>
      </c>
    </row>
    <row r="66" spans="1:19" ht="24.75" customHeight="1">
      <c r="A66" s="201">
        <v>71</v>
      </c>
      <c r="B66" s="204">
        <v>3122</v>
      </c>
      <c r="C66" s="16">
        <v>4</v>
      </c>
      <c r="D66" s="21" t="s">
        <v>61</v>
      </c>
      <c r="E66" s="18">
        <v>8261</v>
      </c>
      <c r="F66" s="19">
        <v>1190.8</v>
      </c>
      <c r="G66" s="19">
        <v>212.8</v>
      </c>
      <c r="H66" s="19">
        <v>60</v>
      </c>
      <c r="I66" s="178">
        <v>3306.4</v>
      </c>
      <c r="J66" s="178">
        <v>94.5</v>
      </c>
      <c r="K66" s="72">
        <v>161.2</v>
      </c>
      <c r="L66" s="181">
        <v>13286.699999999999</v>
      </c>
      <c r="M66" s="182">
        <v>33.29</v>
      </c>
      <c r="O66" s="18">
        <v>0</v>
      </c>
      <c r="P66" s="19">
        <v>50</v>
      </c>
      <c r="Q66" s="19">
        <v>17</v>
      </c>
      <c r="R66" s="72">
        <v>0.4</v>
      </c>
      <c r="S66" s="198">
        <v>67.4</v>
      </c>
    </row>
    <row r="67" spans="1:19" ht="24.75" customHeight="1">
      <c r="A67" s="201">
        <v>70</v>
      </c>
      <c r="B67" s="204">
        <v>3122</v>
      </c>
      <c r="C67" s="16">
        <v>4</v>
      </c>
      <c r="D67" s="21" t="s">
        <v>62</v>
      </c>
      <c r="E67" s="18">
        <v>8994.4</v>
      </c>
      <c r="F67" s="19">
        <v>1710.1000000000001</v>
      </c>
      <c r="G67" s="19">
        <v>17.7</v>
      </c>
      <c r="H67" s="19">
        <v>30</v>
      </c>
      <c r="I67" s="178">
        <v>3655.7</v>
      </c>
      <c r="J67" s="178">
        <v>107</v>
      </c>
      <c r="K67" s="72">
        <v>165.2</v>
      </c>
      <c r="L67" s="181">
        <v>14680.100000000002</v>
      </c>
      <c r="M67" s="182">
        <v>38.11</v>
      </c>
      <c r="O67" s="18">
        <v>0</v>
      </c>
      <c r="P67" s="19">
        <v>0</v>
      </c>
      <c r="Q67" s="19">
        <v>0</v>
      </c>
      <c r="R67" s="72">
        <v>0</v>
      </c>
      <c r="S67" s="198">
        <v>0</v>
      </c>
    </row>
    <row r="68" spans="1:19" ht="24.75" customHeight="1">
      <c r="A68" s="201">
        <v>154</v>
      </c>
      <c r="B68" s="204">
        <v>3122</v>
      </c>
      <c r="C68" s="16">
        <v>4</v>
      </c>
      <c r="D68" s="21" t="s">
        <v>97</v>
      </c>
      <c r="E68" s="18">
        <v>22699.5</v>
      </c>
      <c r="F68" s="19">
        <v>5519.3</v>
      </c>
      <c r="G68" s="19">
        <v>131</v>
      </c>
      <c r="H68" s="19">
        <v>242</v>
      </c>
      <c r="I68" s="178">
        <v>9721.2</v>
      </c>
      <c r="J68" s="178">
        <v>282.2</v>
      </c>
      <c r="K68" s="72">
        <v>427.5</v>
      </c>
      <c r="L68" s="181">
        <v>39022.7</v>
      </c>
      <c r="M68" s="182">
        <v>105.09</v>
      </c>
      <c r="O68" s="18">
        <v>440</v>
      </c>
      <c r="P68" s="19">
        <v>0</v>
      </c>
      <c r="Q68" s="19">
        <v>149.6</v>
      </c>
      <c r="R68" s="72">
        <v>4.4</v>
      </c>
      <c r="S68" s="198">
        <v>594</v>
      </c>
    </row>
    <row r="69" spans="1:19" ht="24.75" customHeight="1">
      <c r="A69" s="201">
        <v>72</v>
      </c>
      <c r="B69" s="204">
        <v>3122</v>
      </c>
      <c r="C69" s="16">
        <v>4</v>
      </c>
      <c r="D69" s="21" t="s">
        <v>63</v>
      </c>
      <c r="E69" s="18">
        <v>11819.3</v>
      </c>
      <c r="F69" s="19">
        <v>3622</v>
      </c>
      <c r="G69" s="19">
        <v>295.9</v>
      </c>
      <c r="H69" s="19">
        <v>230</v>
      </c>
      <c r="I69" s="178">
        <v>5428.8</v>
      </c>
      <c r="J69" s="178">
        <v>154.4</v>
      </c>
      <c r="K69" s="72">
        <v>228.9</v>
      </c>
      <c r="L69" s="181">
        <v>21779.300000000003</v>
      </c>
      <c r="M69" s="182">
        <v>60.26</v>
      </c>
      <c r="O69" s="18">
        <v>0</v>
      </c>
      <c r="P69" s="19">
        <v>0</v>
      </c>
      <c r="Q69" s="19">
        <v>0</v>
      </c>
      <c r="R69" s="72">
        <v>0</v>
      </c>
      <c r="S69" s="198">
        <v>0</v>
      </c>
    </row>
    <row r="70" spans="1:19" ht="24.75" customHeight="1">
      <c r="A70" s="201">
        <v>81</v>
      </c>
      <c r="B70" s="204">
        <v>3114</v>
      </c>
      <c r="C70" s="16">
        <v>4</v>
      </c>
      <c r="D70" s="21" t="s">
        <v>104</v>
      </c>
      <c r="E70" s="18">
        <v>9109.6</v>
      </c>
      <c r="F70" s="19">
        <v>969.9999999999999</v>
      </c>
      <c r="G70" s="19">
        <v>35.5</v>
      </c>
      <c r="H70" s="19">
        <v>8</v>
      </c>
      <c r="I70" s="178">
        <v>3441.9</v>
      </c>
      <c r="J70" s="178">
        <v>100.8</v>
      </c>
      <c r="K70" s="72">
        <v>137.4</v>
      </c>
      <c r="L70" s="181">
        <v>13803.199999999999</v>
      </c>
      <c r="M70" s="182">
        <v>38.85</v>
      </c>
      <c r="O70" s="18">
        <v>479</v>
      </c>
      <c r="P70" s="19">
        <v>10</v>
      </c>
      <c r="Q70" s="19">
        <v>166.3</v>
      </c>
      <c r="R70" s="72">
        <v>4.8999999999999995</v>
      </c>
      <c r="S70" s="198">
        <v>660.1999999999999</v>
      </c>
    </row>
    <row r="71" spans="1:19" ht="24.75" customHeight="1">
      <c r="A71" s="201">
        <v>83</v>
      </c>
      <c r="B71" s="204">
        <v>3114</v>
      </c>
      <c r="C71" s="16">
        <v>4</v>
      </c>
      <c r="D71" s="21" t="s">
        <v>64</v>
      </c>
      <c r="E71" s="18">
        <v>5522.8</v>
      </c>
      <c r="F71" s="19">
        <v>2249.0000000000005</v>
      </c>
      <c r="G71" s="19">
        <v>0</v>
      </c>
      <c r="H71" s="19">
        <v>0</v>
      </c>
      <c r="I71" s="178">
        <v>2642.4</v>
      </c>
      <c r="J71" s="178">
        <v>77.7</v>
      </c>
      <c r="K71" s="72">
        <v>105.7</v>
      </c>
      <c r="L71" s="181">
        <v>10597.600000000002</v>
      </c>
      <c r="M71" s="182">
        <v>32.45</v>
      </c>
      <c r="O71" s="18">
        <v>0</v>
      </c>
      <c r="P71" s="19">
        <v>0</v>
      </c>
      <c r="Q71" s="19">
        <v>0</v>
      </c>
      <c r="R71" s="72">
        <v>0</v>
      </c>
      <c r="S71" s="198">
        <v>0</v>
      </c>
    </row>
    <row r="72" spans="1:19" ht="24.75" customHeight="1">
      <c r="A72" s="201">
        <v>79</v>
      </c>
      <c r="B72" s="204">
        <v>3114</v>
      </c>
      <c r="C72" s="16">
        <v>4</v>
      </c>
      <c r="D72" s="21" t="s">
        <v>65</v>
      </c>
      <c r="E72" s="18">
        <v>2749</v>
      </c>
      <c r="F72" s="19">
        <v>302.70000000000005</v>
      </c>
      <c r="G72" s="19">
        <v>8</v>
      </c>
      <c r="H72" s="19">
        <v>0</v>
      </c>
      <c r="I72" s="178">
        <v>1040.3</v>
      </c>
      <c r="J72" s="178">
        <v>30.5</v>
      </c>
      <c r="K72" s="72">
        <v>60.4</v>
      </c>
      <c r="L72" s="181">
        <v>4190.9</v>
      </c>
      <c r="M72" s="182">
        <v>12.98</v>
      </c>
      <c r="O72" s="18">
        <v>191</v>
      </c>
      <c r="P72" s="19">
        <v>0</v>
      </c>
      <c r="Q72" s="19">
        <v>64.9</v>
      </c>
      <c r="R72" s="72">
        <v>1.9</v>
      </c>
      <c r="S72" s="198">
        <v>257.8</v>
      </c>
    </row>
    <row r="73" spans="1:19" ht="24.75" customHeight="1">
      <c r="A73" s="201">
        <v>74</v>
      </c>
      <c r="B73" s="204">
        <v>4322</v>
      </c>
      <c r="C73" s="16">
        <v>4</v>
      </c>
      <c r="D73" s="21" t="s">
        <v>93</v>
      </c>
      <c r="E73" s="18">
        <v>2203.2</v>
      </c>
      <c r="F73" s="19">
        <v>1069.8</v>
      </c>
      <c r="G73" s="19">
        <v>8</v>
      </c>
      <c r="H73" s="19">
        <v>7</v>
      </c>
      <c r="I73" s="178">
        <v>1117.9</v>
      </c>
      <c r="J73" s="178">
        <v>32.7</v>
      </c>
      <c r="K73" s="72">
        <v>34.1</v>
      </c>
      <c r="L73" s="181">
        <v>4472.7</v>
      </c>
      <c r="M73" s="182">
        <v>13.34</v>
      </c>
      <c r="O73" s="18">
        <v>0</v>
      </c>
      <c r="P73" s="19">
        <v>0</v>
      </c>
      <c r="Q73" s="19">
        <v>0</v>
      </c>
      <c r="R73" s="72">
        <v>0</v>
      </c>
      <c r="S73" s="198">
        <v>0</v>
      </c>
    </row>
    <row r="74" spans="1:19" ht="24.75" customHeight="1">
      <c r="A74" s="201">
        <v>80</v>
      </c>
      <c r="B74" s="204">
        <v>4322</v>
      </c>
      <c r="C74" s="16">
        <v>4</v>
      </c>
      <c r="D74" s="21" t="s">
        <v>66</v>
      </c>
      <c r="E74" s="18">
        <v>3924.2</v>
      </c>
      <c r="F74" s="19">
        <v>1928.2</v>
      </c>
      <c r="G74" s="19">
        <v>17.7</v>
      </c>
      <c r="H74" s="19">
        <v>10</v>
      </c>
      <c r="I74" s="178">
        <v>1999.2</v>
      </c>
      <c r="J74" s="178">
        <v>58.5</v>
      </c>
      <c r="K74" s="72">
        <v>61.3</v>
      </c>
      <c r="L74" s="181">
        <v>7999.099999999999</v>
      </c>
      <c r="M74" s="182">
        <v>25.04</v>
      </c>
      <c r="O74" s="18">
        <v>120</v>
      </c>
      <c r="P74" s="19">
        <v>0</v>
      </c>
      <c r="Q74" s="19">
        <v>40.8</v>
      </c>
      <c r="R74" s="72">
        <v>1.2</v>
      </c>
      <c r="S74" s="198">
        <v>162</v>
      </c>
    </row>
    <row r="75" spans="1:19" ht="24.75" customHeight="1">
      <c r="A75" s="201">
        <v>109</v>
      </c>
      <c r="B75" s="204">
        <v>3121</v>
      </c>
      <c r="C75" s="16">
        <v>5</v>
      </c>
      <c r="D75" s="21" t="s">
        <v>67</v>
      </c>
      <c r="E75" s="18">
        <v>6574.9</v>
      </c>
      <c r="F75" s="19">
        <v>759.1999999999999</v>
      </c>
      <c r="G75" s="19">
        <v>22.2</v>
      </c>
      <c r="H75" s="19">
        <v>20</v>
      </c>
      <c r="I75" s="178">
        <v>2507.9</v>
      </c>
      <c r="J75" s="178">
        <v>73.3</v>
      </c>
      <c r="K75" s="72">
        <v>127.1</v>
      </c>
      <c r="L75" s="181">
        <v>10084.599999999999</v>
      </c>
      <c r="M75" s="182">
        <v>26.83</v>
      </c>
      <c r="O75" s="18">
        <v>100</v>
      </c>
      <c r="P75" s="19">
        <v>30</v>
      </c>
      <c r="Q75" s="19">
        <v>44.2</v>
      </c>
      <c r="R75" s="72">
        <v>1.3</v>
      </c>
      <c r="S75" s="198">
        <v>175.5</v>
      </c>
    </row>
    <row r="76" spans="1:19" ht="24.75" customHeight="1">
      <c r="A76" s="201">
        <v>110</v>
      </c>
      <c r="B76" s="204">
        <v>3121</v>
      </c>
      <c r="C76" s="16">
        <v>5</v>
      </c>
      <c r="D76" s="21" t="s">
        <v>68</v>
      </c>
      <c r="E76" s="18">
        <v>16302.9</v>
      </c>
      <c r="F76" s="19">
        <v>3654.3</v>
      </c>
      <c r="G76" s="19">
        <v>154.1</v>
      </c>
      <c r="H76" s="19">
        <v>16.5</v>
      </c>
      <c r="I76" s="178">
        <v>6843.5</v>
      </c>
      <c r="J76" s="178">
        <v>199.6</v>
      </c>
      <c r="K76" s="72">
        <v>357.3</v>
      </c>
      <c r="L76" s="181">
        <v>27528.199999999997</v>
      </c>
      <c r="M76" s="182">
        <v>76.26</v>
      </c>
      <c r="O76" s="18">
        <v>0</v>
      </c>
      <c r="P76" s="19">
        <v>0</v>
      </c>
      <c r="Q76" s="19">
        <v>0</v>
      </c>
      <c r="R76" s="72">
        <v>0</v>
      </c>
      <c r="S76" s="198">
        <v>0</v>
      </c>
    </row>
    <row r="77" spans="1:19" ht="24.75" customHeight="1">
      <c r="A77" s="201">
        <v>113</v>
      </c>
      <c r="B77" s="204">
        <v>3121</v>
      </c>
      <c r="C77" s="16">
        <v>5</v>
      </c>
      <c r="D77" s="21" t="s">
        <v>69</v>
      </c>
      <c r="E77" s="18">
        <v>7734.5</v>
      </c>
      <c r="F77" s="19">
        <v>838.3</v>
      </c>
      <c r="G77" s="19">
        <v>23</v>
      </c>
      <c r="H77" s="19">
        <v>119</v>
      </c>
      <c r="I77" s="178">
        <v>2963</v>
      </c>
      <c r="J77" s="178">
        <v>85.7</v>
      </c>
      <c r="K77" s="72">
        <v>156</v>
      </c>
      <c r="L77" s="181">
        <v>11919.5</v>
      </c>
      <c r="M77" s="182">
        <v>29.02</v>
      </c>
      <c r="O77" s="18">
        <v>0</v>
      </c>
      <c r="P77" s="19">
        <v>30</v>
      </c>
      <c r="Q77" s="19">
        <v>10.2</v>
      </c>
      <c r="R77" s="72">
        <v>0.3</v>
      </c>
      <c r="S77" s="198">
        <v>40.5</v>
      </c>
    </row>
    <row r="78" spans="1:19" ht="26.25" customHeight="1">
      <c r="A78" s="201">
        <v>111</v>
      </c>
      <c r="B78" s="204">
        <v>3121</v>
      </c>
      <c r="C78" s="16">
        <v>5</v>
      </c>
      <c r="D78" s="21" t="s">
        <v>70</v>
      </c>
      <c r="E78" s="18">
        <v>6160</v>
      </c>
      <c r="F78" s="19">
        <v>2274.6</v>
      </c>
      <c r="G78" s="19">
        <v>37.5</v>
      </c>
      <c r="H78" s="19">
        <v>131</v>
      </c>
      <c r="I78" s="178">
        <v>2925.1</v>
      </c>
      <c r="J78" s="178">
        <v>84.3</v>
      </c>
      <c r="K78" s="72">
        <v>148.2</v>
      </c>
      <c r="L78" s="181">
        <v>11760.7</v>
      </c>
      <c r="M78" s="182">
        <v>35.96</v>
      </c>
      <c r="O78" s="18">
        <v>0</v>
      </c>
      <c r="P78" s="19">
        <v>0</v>
      </c>
      <c r="Q78" s="19">
        <v>0</v>
      </c>
      <c r="R78" s="72">
        <v>0</v>
      </c>
      <c r="S78" s="198">
        <v>0</v>
      </c>
    </row>
    <row r="79" spans="1:19" ht="24.75" customHeight="1">
      <c r="A79" s="201">
        <v>114</v>
      </c>
      <c r="B79" s="204">
        <v>3122</v>
      </c>
      <c r="C79" s="16">
        <v>5</v>
      </c>
      <c r="D79" s="21" t="s">
        <v>71</v>
      </c>
      <c r="E79" s="18">
        <v>6048.3</v>
      </c>
      <c r="F79" s="19">
        <v>774.9</v>
      </c>
      <c r="G79" s="19">
        <v>17.7</v>
      </c>
      <c r="H79" s="19">
        <v>80</v>
      </c>
      <c r="I79" s="178">
        <v>2353.1</v>
      </c>
      <c r="J79" s="178">
        <v>68.2</v>
      </c>
      <c r="K79" s="72">
        <v>115.5</v>
      </c>
      <c r="L79" s="181">
        <v>9457.7</v>
      </c>
      <c r="M79" s="182">
        <v>23.84</v>
      </c>
      <c r="O79" s="18">
        <v>160</v>
      </c>
      <c r="P79" s="19">
        <v>0</v>
      </c>
      <c r="Q79" s="19">
        <v>54.4</v>
      </c>
      <c r="R79" s="72">
        <v>1.6</v>
      </c>
      <c r="S79" s="198">
        <v>216</v>
      </c>
    </row>
    <row r="80" spans="1:19" ht="24.75" customHeight="1">
      <c r="A80" s="201">
        <v>120</v>
      </c>
      <c r="B80" s="204">
        <v>3123</v>
      </c>
      <c r="C80" s="16">
        <v>5</v>
      </c>
      <c r="D80" s="21" t="s">
        <v>72</v>
      </c>
      <c r="E80" s="18">
        <v>6142.7</v>
      </c>
      <c r="F80" s="19">
        <v>1232.1</v>
      </c>
      <c r="G80" s="19">
        <v>8.8</v>
      </c>
      <c r="H80" s="19">
        <v>10</v>
      </c>
      <c r="I80" s="178">
        <v>2513.8</v>
      </c>
      <c r="J80" s="178">
        <v>73.7</v>
      </c>
      <c r="K80" s="72">
        <v>163.4</v>
      </c>
      <c r="L80" s="181">
        <v>10144.5</v>
      </c>
      <c r="M80" s="182">
        <v>22.98</v>
      </c>
      <c r="O80" s="18">
        <v>0</v>
      </c>
      <c r="P80" s="19">
        <v>0</v>
      </c>
      <c r="Q80" s="19">
        <v>0</v>
      </c>
      <c r="R80" s="72">
        <v>0</v>
      </c>
      <c r="S80" s="198">
        <v>0</v>
      </c>
    </row>
    <row r="81" spans="1:19" ht="24.75" customHeight="1">
      <c r="A81" s="201">
        <v>118</v>
      </c>
      <c r="B81" s="204">
        <v>3123</v>
      </c>
      <c r="C81" s="16">
        <v>5</v>
      </c>
      <c r="D81" s="21" t="s">
        <v>73</v>
      </c>
      <c r="E81" s="18">
        <v>19877.3</v>
      </c>
      <c r="F81" s="19">
        <v>6095.3</v>
      </c>
      <c r="G81" s="19">
        <v>128.9</v>
      </c>
      <c r="H81" s="19">
        <v>84</v>
      </c>
      <c r="I81" s="178">
        <v>8903.1</v>
      </c>
      <c r="J81" s="178">
        <v>259.7</v>
      </c>
      <c r="K81" s="72">
        <v>409.1</v>
      </c>
      <c r="L81" s="181">
        <v>35757.399999999994</v>
      </c>
      <c r="M81" s="182">
        <v>96.73</v>
      </c>
      <c r="O81" s="18">
        <v>0</v>
      </c>
      <c r="P81" s="19">
        <v>0</v>
      </c>
      <c r="Q81" s="19">
        <v>0</v>
      </c>
      <c r="R81" s="72">
        <v>0</v>
      </c>
      <c r="S81" s="198">
        <v>0</v>
      </c>
    </row>
    <row r="82" spans="1:19" ht="24.75" customHeight="1">
      <c r="A82" s="201">
        <v>119</v>
      </c>
      <c r="B82" s="204">
        <v>3123</v>
      </c>
      <c r="C82" s="16">
        <v>5</v>
      </c>
      <c r="D82" s="21" t="s">
        <v>74</v>
      </c>
      <c r="E82" s="18">
        <v>16078.3</v>
      </c>
      <c r="F82" s="19">
        <v>3531.6</v>
      </c>
      <c r="G82" s="19">
        <v>158.1</v>
      </c>
      <c r="H82" s="19">
        <v>125</v>
      </c>
      <c r="I82" s="178">
        <v>6763.6</v>
      </c>
      <c r="J82" s="178">
        <v>196.1</v>
      </c>
      <c r="K82" s="72">
        <v>290.8</v>
      </c>
      <c r="L82" s="181">
        <v>27143.499999999996</v>
      </c>
      <c r="M82" s="182">
        <v>76.88</v>
      </c>
      <c r="O82" s="18">
        <v>700</v>
      </c>
      <c r="P82" s="19">
        <v>40</v>
      </c>
      <c r="Q82" s="19">
        <v>251.6</v>
      </c>
      <c r="R82" s="72">
        <v>7.4</v>
      </c>
      <c r="S82" s="198">
        <v>999</v>
      </c>
    </row>
    <row r="83" spans="1:19" ht="24.75" customHeight="1">
      <c r="A83" s="201">
        <v>115</v>
      </c>
      <c r="B83" s="204">
        <v>3122</v>
      </c>
      <c r="C83" s="16">
        <v>5</v>
      </c>
      <c r="D83" s="21" t="s">
        <v>75</v>
      </c>
      <c r="E83" s="18">
        <v>9004.1</v>
      </c>
      <c r="F83" s="19">
        <v>1839.9999999999998</v>
      </c>
      <c r="G83" s="19">
        <v>499.9</v>
      </c>
      <c r="H83" s="19">
        <v>284</v>
      </c>
      <c r="I83" s="178">
        <v>3953.5</v>
      </c>
      <c r="J83" s="178">
        <v>108.4</v>
      </c>
      <c r="K83" s="72">
        <v>183.1</v>
      </c>
      <c r="L83" s="181">
        <v>15873</v>
      </c>
      <c r="M83" s="182">
        <v>38.47</v>
      </c>
      <c r="O83" s="18">
        <v>0</v>
      </c>
      <c r="P83" s="19">
        <v>50</v>
      </c>
      <c r="Q83" s="19">
        <v>17</v>
      </c>
      <c r="R83" s="72">
        <v>0.4</v>
      </c>
      <c r="S83" s="198">
        <v>67.4</v>
      </c>
    </row>
    <row r="84" spans="1:19" ht="24.75" customHeight="1">
      <c r="A84" s="201">
        <v>116</v>
      </c>
      <c r="B84" s="204">
        <v>3122</v>
      </c>
      <c r="C84" s="16">
        <v>5</v>
      </c>
      <c r="D84" s="21" t="s">
        <v>94</v>
      </c>
      <c r="E84" s="18">
        <v>15138.9</v>
      </c>
      <c r="F84" s="19">
        <v>5276.8</v>
      </c>
      <c r="G84" s="19">
        <v>443.8</v>
      </c>
      <c r="H84" s="19">
        <v>327</v>
      </c>
      <c r="I84" s="178">
        <v>7203.4</v>
      </c>
      <c r="J84" s="178">
        <v>204.2</v>
      </c>
      <c r="K84" s="72">
        <v>319</v>
      </c>
      <c r="L84" s="181">
        <v>28913.100000000002</v>
      </c>
      <c r="M84" s="182">
        <v>88.09</v>
      </c>
      <c r="O84" s="18">
        <v>0</v>
      </c>
      <c r="P84" s="19">
        <v>0</v>
      </c>
      <c r="Q84" s="19">
        <v>0</v>
      </c>
      <c r="R84" s="72">
        <v>0</v>
      </c>
      <c r="S84" s="198">
        <v>0</v>
      </c>
    </row>
    <row r="85" spans="1:19" ht="24.75" customHeight="1">
      <c r="A85" s="201">
        <v>122</v>
      </c>
      <c r="B85" s="204">
        <v>3123</v>
      </c>
      <c r="C85" s="16">
        <v>5</v>
      </c>
      <c r="D85" s="21" t="s">
        <v>76</v>
      </c>
      <c r="E85" s="18">
        <v>15157.2</v>
      </c>
      <c r="F85" s="19">
        <v>3716.0000000000005</v>
      </c>
      <c r="G85" s="19">
        <v>106</v>
      </c>
      <c r="H85" s="19">
        <v>320</v>
      </c>
      <c r="I85" s="178">
        <v>6561.7</v>
      </c>
      <c r="J85" s="178">
        <v>188.7</v>
      </c>
      <c r="K85" s="72">
        <v>286.1</v>
      </c>
      <c r="L85" s="181">
        <v>26335.7</v>
      </c>
      <c r="M85" s="182">
        <v>69.82</v>
      </c>
      <c r="O85" s="18">
        <v>0</v>
      </c>
      <c r="P85" s="19">
        <v>0</v>
      </c>
      <c r="Q85" s="19">
        <v>0</v>
      </c>
      <c r="R85" s="72">
        <v>0</v>
      </c>
      <c r="S85" s="198">
        <v>0</v>
      </c>
    </row>
    <row r="86" spans="1:19" ht="24.75" customHeight="1">
      <c r="A86" s="201">
        <v>123</v>
      </c>
      <c r="B86" s="204">
        <v>3124</v>
      </c>
      <c r="C86" s="16">
        <v>5</v>
      </c>
      <c r="D86" s="21" t="s">
        <v>105</v>
      </c>
      <c r="E86" s="18">
        <v>6461.2</v>
      </c>
      <c r="F86" s="19">
        <v>1694.3999999999999</v>
      </c>
      <c r="G86" s="19">
        <v>260.6</v>
      </c>
      <c r="H86" s="19">
        <v>155</v>
      </c>
      <c r="I86" s="178">
        <v>2914.2</v>
      </c>
      <c r="J86" s="178">
        <v>81.6</v>
      </c>
      <c r="K86" s="72">
        <v>134.7</v>
      </c>
      <c r="L86" s="181">
        <v>11701.699999999999</v>
      </c>
      <c r="M86" s="182">
        <v>42.86</v>
      </c>
      <c r="O86" s="18">
        <v>777</v>
      </c>
      <c r="P86" s="19">
        <v>0</v>
      </c>
      <c r="Q86" s="19">
        <v>264.2</v>
      </c>
      <c r="R86" s="72">
        <v>7.8</v>
      </c>
      <c r="S86" s="198">
        <v>1049</v>
      </c>
    </row>
    <row r="87" spans="1:19" ht="24.75" customHeight="1">
      <c r="A87" s="201">
        <v>47</v>
      </c>
      <c r="B87" s="204">
        <v>3114</v>
      </c>
      <c r="C87" s="16">
        <v>5</v>
      </c>
      <c r="D87" s="21" t="s">
        <v>55</v>
      </c>
      <c r="E87" s="18">
        <v>5050.200000000001</v>
      </c>
      <c r="F87" s="19">
        <v>1349.7000000000003</v>
      </c>
      <c r="G87" s="19">
        <v>83</v>
      </c>
      <c r="H87" s="19">
        <v>41</v>
      </c>
      <c r="I87" s="178">
        <v>2218.1</v>
      </c>
      <c r="J87" s="178">
        <v>64</v>
      </c>
      <c r="K87" s="72">
        <v>129.2</v>
      </c>
      <c r="L87" s="181">
        <v>8935.200000000003</v>
      </c>
      <c r="M87" s="182">
        <v>33.120000000000005</v>
      </c>
      <c r="O87" s="18">
        <v>0</v>
      </c>
      <c r="P87" s="19">
        <v>666</v>
      </c>
      <c r="Q87" s="19">
        <v>226.4</v>
      </c>
      <c r="R87" s="72">
        <v>6.7</v>
      </c>
      <c r="S87" s="198">
        <v>899.1</v>
      </c>
    </row>
    <row r="88" spans="1:19" ht="24.75" customHeight="1">
      <c r="A88" s="201">
        <v>125</v>
      </c>
      <c r="B88" s="204">
        <v>3112</v>
      </c>
      <c r="C88" s="16">
        <v>5</v>
      </c>
      <c r="D88" s="21" t="s">
        <v>77</v>
      </c>
      <c r="E88" s="18">
        <v>5838.900000000001</v>
      </c>
      <c r="F88" s="19">
        <v>966.3</v>
      </c>
      <c r="G88" s="19">
        <v>26.5</v>
      </c>
      <c r="H88" s="19">
        <v>10</v>
      </c>
      <c r="I88" s="178">
        <v>2326.2</v>
      </c>
      <c r="J88" s="178">
        <v>68.1</v>
      </c>
      <c r="K88" s="72">
        <v>79.4</v>
      </c>
      <c r="L88" s="181">
        <v>9315.400000000001</v>
      </c>
      <c r="M88" s="182">
        <v>31</v>
      </c>
      <c r="O88" s="18">
        <v>263</v>
      </c>
      <c r="P88" s="19">
        <v>0</v>
      </c>
      <c r="Q88" s="19">
        <v>89.4</v>
      </c>
      <c r="R88" s="72">
        <v>2.6</v>
      </c>
      <c r="S88" s="198">
        <v>355</v>
      </c>
    </row>
    <row r="89" spans="1:19" ht="24.75" customHeight="1">
      <c r="A89" s="201">
        <v>133</v>
      </c>
      <c r="B89" s="204">
        <v>3114</v>
      </c>
      <c r="C89" s="16">
        <v>5</v>
      </c>
      <c r="D89" s="21" t="s">
        <v>99</v>
      </c>
      <c r="E89" s="18">
        <v>2430.9</v>
      </c>
      <c r="F89" s="19">
        <v>297.5</v>
      </c>
      <c r="G89" s="19">
        <v>0</v>
      </c>
      <c r="H89" s="19">
        <v>0</v>
      </c>
      <c r="I89" s="178">
        <v>927.7</v>
      </c>
      <c r="J89" s="178">
        <v>27.3</v>
      </c>
      <c r="K89" s="72">
        <v>45.7</v>
      </c>
      <c r="L89" s="181">
        <v>3729.1000000000004</v>
      </c>
      <c r="M89" s="182">
        <v>9.83</v>
      </c>
      <c r="O89" s="18">
        <v>0</v>
      </c>
      <c r="P89" s="19">
        <v>0</v>
      </c>
      <c r="Q89" s="19">
        <v>0</v>
      </c>
      <c r="R89" s="72">
        <v>0</v>
      </c>
      <c r="S89" s="198">
        <v>0</v>
      </c>
    </row>
    <row r="90" spans="1:19" ht="26.25" customHeight="1">
      <c r="A90" s="201">
        <v>136</v>
      </c>
      <c r="B90" s="204">
        <v>3114</v>
      </c>
      <c r="C90" s="16">
        <v>5</v>
      </c>
      <c r="D90" s="21" t="s">
        <v>96</v>
      </c>
      <c r="E90" s="18">
        <v>8398</v>
      </c>
      <c r="F90" s="19">
        <v>174.1</v>
      </c>
      <c r="G90" s="19">
        <v>57.4</v>
      </c>
      <c r="H90" s="19">
        <v>0</v>
      </c>
      <c r="I90" s="178">
        <v>2934</v>
      </c>
      <c r="J90" s="178">
        <v>85.7</v>
      </c>
      <c r="K90" s="72">
        <v>144.7</v>
      </c>
      <c r="L90" s="181">
        <v>11793.900000000001</v>
      </c>
      <c r="M90" s="182">
        <v>26.52</v>
      </c>
      <c r="O90" s="18">
        <v>300</v>
      </c>
      <c r="P90" s="19">
        <v>0</v>
      </c>
      <c r="Q90" s="19">
        <v>102</v>
      </c>
      <c r="R90" s="72">
        <v>3</v>
      </c>
      <c r="S90" s="198">
        <v>405</v>
      </c>
    </row>
    <row r="91" spans="1:19" ht="24.75" customHeight="1">
      <c r="A91" s="201">
        <v>126</v>
      </c>
      <c r="B91" s="204">
        <v>3114</v>
      </c>
      <c r="C91" s="16">
        <v>5</v>
      </c>
      <c r="D91" s="21" t="s">
        <v>78</v>
      </c>
      <c r="E91" s="18">
        <v>5434.7</v>
      </c>
      <c r="F91" s="19">
        <v>789.6</v>
      </c>
      <c r="G91" s="19">
        <v>0</v>
      </c>
      <c r="H91" s="19">
        <v>0</v>
      </c>
      <c r="I91" s="178">
        <v>2116.3</v>
      </c>
      <c r="J91" s="178">
        <v>62.2</v>
      </c>
      <c r="K91" s="72">
        <v>88.5</v>
      </c>
      <c r="L91" s="181">
        <v>8491.300000000001</v>
      </c>
      <c r="M91" s="182">
        <v>18</v>
      </c>
      <c r="O91" s="18">
        <v>0</v>
      </c>
      <c r="P91" s="19">
        <v>0</v>
      </c>
      <c r="Q91" s="19">
        <v>0</v>
      </c>
      <c r="R91" s="72">
        <v>0</v>
      </c>
      <c r="S91" s="198">
        <v>0</v>
      </c>
    </row>
    <row r="92" spans="1:19" ht="24.75" customHeight="1">
      <c r="A92" s="201">
        <v>130</v>
      </c>
      <c r="B92" s="204">
        <v>3114</v>
      </c>
      <c r="C92" s="16">
        <v>5</v>
      </c>
      <c r="D92" s="21" t="s">
        <v>79</v>
      </c>
      <c r="E92" s="18">
        <v>3325.2</v>
      </c>
      <c r="F92" s="19">
        <v>531.5</v>
      </c>
      <c r="G92" s="19">
        <v>13.3</v>
      </c>
      <c r="H92" s="19">
        <v>25</v>
      </c>
      <c r="I92" s="178">
        <v>1324.3</v>
      </c>
      <c r="J92" s="178">
        <v>38.6</v>
      </c>
      <c r="K92" s="72">
        <v>55.5</v>
      </c>
      <c r="L92" s="181">
        <v>5313.400000000001</v>
      </c>
      <c r="M92" s="182">
        <v>16.71</v>
      </c>
      <c r="O92" s="18">
        <v>271</v>
      </c>
      <c r="P92" s="19">
        <v>10</v>
      </c>
      <c r="Q92" s="19">
        <v>95.5</v>
      </c>
      <c r="R92" s="72">
        <v>2.8000000000000003</v>
      </c>
      <c r="S92" s="198">
        <v>379.3</v>
      </c>
    </row>
    <row r="93" spans="1:19" ht="24.75" customHeight="1">
      <c r="A93" s="201">
        <v>132</v>
      </c>
      <c r="B93" s="204">
        <v>3114</v>
      </c>
      <c r="C93" s="16">
        <v>5</v>
      </c>
      <c r="D93" s="21" t="s">
        <v>95</v>
      </c>
      <c r="E93" s="18">
        <v>5333.6</v>
      </c>
      <c r="F93" s="19">
        <v>683.9</v>
      </c>
      <c r="G93" s="19">
        <v>0</v>
      </c>
      <c r="H93" s="19">
        <v>30</v>
      </c>
      <c r="I93" s="178">
        <v>2056.2</v>
      </c>
      <c r="J93" s="178">
        <v>60.2</v>
      </c>
      <c r="K93" s="72">
        <v>100.4</v>
      </c>
      <c r="L93" s="181">
        <v>8264.3</v>
      </c>
      <c r="M93" s="182">
        <v>24.37</v>
      </c>
      <c r="O93" s="18">
        <v>286</v>
      </c>
      <c r="P93" s="19">
        <v>0</v>
      </c>
      <c r="Q93" s="19">
        <v>97.2</v>
      </c>
      <c r="R93" s="72">
        <v>2.9</v>
      </c>
      <c r="S93" s="198">
        <v>386.09999999999997</v>
      </c>
    </row>
    <row r="94" spans="1:19" s="26" customFormat="1" ht="24.75" customHeight="1">
      <c r="A94" s="202">
        <v>131</v>
      </c>
      <c r="B94" s="205">
        <v>3114</v>
      </c>
      <c r="C94" s="25">
        <v>5</v>
      </c>
      <c r="D94" s="23" t="s">
        <v>106</v>
      </c>
      <c r="E94" s="18">
        <v>6931</v>
      </c>
      <c r="F94" s="19">
        <v>798.8</v>
      </c>
      <c r="G94" s="19">
        <v>0</v>
      </c>
      <c r="H94" s="19">
        <v>80</v>
      </c>
      <c r="I94" s="178">
        <v>2655.3</v>
      </c>
      <c r="J94" s="178">
        <v>77.3</v>
      </c>
      <c r="K94" s="72">
        <v>118</v>
      </c>
      <c r="L94" s="181">
        <v>10660.4</v>
      </c>
      <c r="M94" s="183">
        <v>32.76</v>
      </c>
      <c r="O94" s="27">
        <v>292</v>
      </c>
      <c r="P94" s="28">
        <v>80</v>
      </c>
      <c r="Q94" s="28">
        <v>126.39999999999999</v>
      </c>
      <c r="R94" s="196">
        <v>3.6</v>
      </c>
      <c r="S94" s="198">
        <v>502</v>
      </c>
    </row>
    <row r="95" spans="1:19" ht="24.75" customHeight="1">
      <c r="A95" s="201">
        <v>128</v>
      </c>
      <c r="B95" s="204">
        <v>4322</v>
      </c>
      <c r="C95" s="16">
        <v>5</v>
      </c>
      <c r="D95" s="21" t="s">
        <v>80</v>
      </c>
      <c r="E95" s="18">
        <v>4791</v>
      </c>
      <c r="F95" s="19">
        <v>1255.6000000000001</v>
      </c>
      <c r="G95" s="19">
        <v>50.4</v>
      </c>
      <c r="H95" s="19">
        <v>0</v>
      </c>
      <c r="I95" s="178">
        <v>2073</v>
      </c>
      <c r="J95" s="178">
        <v>60.5</v>
      </c>
      <c r="K95" s="72">
        <v>70.2</v>
      </c>
      <c r="L95" s="181">
        <v>8300.7</v>
      </c>
      <c r="M95" s="182">
        <v>33.73</v>
      </c>
      <c r="O95" s="18">
        <v>900</v>
      </c>
      <c r="P95" s="19">
        <v>0</v>
      </c>
      <c r="Q95" s="19">
        <v>306</v>
      </c>
      <c r="R95" s="72">
        <v>9</v>
      </c>
      <c r="S95" s="198">
        <v>1215</v>
      </c>
    </row>
    <row r="96" spans="1:19" ht="24.75" customHeight="1" thickBot="1">
      <c r="A96" s="201">
        <v>127</v>
      </c>
      <c r="B96" s="204">
        <v>4322</v>
      </c>
      <c r="C96" s="16">
        <v>5</v>
      </c>
      <c r="D96" s="21" t="s">
        <v>81</v>
      </c>
      <c r="E96" s="184">
        <v>2635.5</v>
      </c>
      <c r="F96" s="185">
        <v>1292.1</v>
      </c>
      <c r="G96" s="185">
        <v>0</v>
      </c>
      <c r="H96" s="185">
        <v>0</v>
      </c>
      <c r="I96" s="186">
        <v>1335.4</v>
      </c>
      <c r="J96" s="186">
        <v>39.3</v>
      </c>
      <c r="K96" s="187">
        <v>40.9</v>
      </c>
      <c r="L96" s="188">
        <v>5343.2</v>
      </c>
      <c r="M96" s="189">
        <v>18.33</v>
      </c>
      <c r="O96" s="18">
        <v>200</v>
      </c>
      <c r="P96" s="19">
        <v>0</v>
      </c>
      <c r="Q96" s="19">
        <v>68</v>
      </c>
      <c r="R96" s="72">
        <v>2</v>
      </c>
      <c r="S96" s="199">
        <v>270</v>
      </c>
    </row>
    <row r="97" spans="3:19" s="42" customFormat="1" ht="20.25" customHeight="1">
      <c r="C97" s="190"/>
      <c r="D97" s="191" t="s">
        <v>82</v>
      </c>
      <c r="E97" s="192">
        <f>SUM(E4:E96)</f>
        <v>901501.3999999998</v>
      </c>
      <c r="F97" s="192">
        <f aca="true" t="shared" si="0" ref="F97:L97">SUM(F4:F96)</f>
        <v>206938.59999999992</v>
      </c>
      <c r="G97" s="192">
        <f t="shared" si="0"/>
        <v>11595</v>
      </c>
      <c r="H97" s="192">
        <f t="shared" si="0"/>
        <v>9277</v>
      </c>
      <c r="I97" s="192">
        <f t="shared" si="0"/>
        <v>383966.4</v>
      </c>
      <c r="J97" s="192">
        <f t="shared" si="0"/>
        <v>11083.900000000005</v>
      </c>
      <c r="K97" s="192">
        <f t="shared" si="0"/>
        <v>18110.10000000001</v>
      </c>
      <c r="L97" s="192">
        <f t="shared" si="0"/>
        <v>1542472.3999999994</v>
      </c>
      <c r="M97" s="193">
        <f>SUM(M4:M96)</f>
        <v>4216.420000000001</v>
      </c>
      <c r="O97" s="192">
        <v>10340</v>
      </c>
      <c r="P97" s="192">
        <v>2776</v>
      </c>
      <c r="Q97" s="192">
        <v>4459</v>
      </c>
      <c r="R97" s="192">
        <v>130.3</v>
      </c>
      <c r="S97" s="193">
        <v>17705.299999999996</v>
      </c>
    </row>
    <row r="98" ht="12.75" customHeight="1"/>
    <row r="99" spans="16:19" ht="17.25" customHeight="1">
      <c r="P99" s="74"/>
      <c r="Q99" s="74"/>
      <c r="R99" s="74"/>
      <c r="S99" s="74"/>
    </row>
    <row r="100" spans="3:19" s="89" customFormat="1" ht="15">
      <c r="C100" s="88"/>
      <c r="D100" s="35" t="s">
        <v>136</v>
      </c>
      <c r="E100" s="206">
        <v>906331</v>
      </c>
      <c r="F100" s="206">
        <v>207744</v>
      </c>
      <c r="G100" s="206">
        <v>11595</v>
      </c>
      <c r="H100" s="206">
        <v>9277</v>
      </c>
      <c r="I100" s="206">
        <v>385882</v>
      </c>
      <c r="J100" s="206">
        <v>11141</v>
      </c>
      <c r="K100" s="206">
        <v>19594</v>
      </c>
      <c r="L100" s="206">
        <v>1551564</v>
      </c>
      <c r="M100" s="206">
        <v>4240</v>
      </c>
      <c r="N100" s="207"/>
      <c r="O100" s="208">
        <v>12000</v>
      </c>
      <c r="P100" s="208">
        <v>2776</v>
      </c>
      <c r="Q100" s="208">
        <v>5023.8</v>
      </c>
      <c r="R100" s="208">
        <v>147</v>
      </c>
      <c r="S100" s="208">
        <v>19946.8</v>
      </c>
    </row>
    <row r="101" spans="4:19" ht="15.75">
      <c r="D101" s="35"/>
      <c r="O101" s="74"/>
      <c r="P101" s="74"/>
      <c r="Q101" s="74"/>
      <c r="R101" s="74"/>
      <c r="S101" s="74"/>
    </row>
    <row r="102" spans="3:19" s="93" customFormat="1" ht="21" customHeight="1">
      <c r="C102" s="92"/>
      <c r="D102" s="36" t="s">
        <v>101</v>
      </c>
      <c r="E102" s="165">
        <f aca="true" t="shared" si="1" ref="E102:S102">E100-E97</f>
        <v>4829.60000000021</v>
      </c>
      <c r="F102" s="165">
        <f t="shared" si="1"/>
        <v>805.4000000000815</v>
      </c>
      <c r="G102" s="165">
        <f t="shared" si="1"/>
        <v>0</v>
      </c>
      <c r="H102" s="165">
        <f t="shared" si="1"/>
        <v>0</v>
      </c>
      <c r="I102" s="165">
        <f t="shared" si="1"/>
        <v>1915.5999999999767</v>
      </c>
      <c r="J102" s="165">
        <f t="shared" si="1"/>
        <v>57.09999999999491</v>
      </c>
      <c r="K102" s="165">
        <f t="shared" si="1"/>
        <v>1483.8999999999905</v>
      </c>
      <c r="L102" s="165">
        <f t="shared" si="1"/>
        <v>9091.600000000559</v>
      </c>
      <c r="M102" s="165">
        <f t="shared" si="1"/>
        <v>23.579999999999018</v>
      </c>
      <c r="O102" s="165">
        <f t="shared" si="1"/>
        <v>1660</v>
      </c>
      <c r="P102" s="165">
        <f t="shared" si="1"/>
        <v>0</v>
      </c>
      <c r="Q102" s="165">
        <f t="shared" si="1"/>
        <v>564.8000000000002</v>
      </c>
      <c r="R102" s="165">
        <f t="shared" si="1"/>
        <v>16.69999999999999</v>
      </c>
      <c r="S102" s="165">
        <f t="shared" si="1"/>
        <v>2241.5000000000036</v>
      </c>
    </row>
    <row r="103" spans="4:19" ht="18.75" customHeight="1">
      <c r="D103" s="1"/>
      <c r="S103" s="78"/>
    </row>
    <row r="104" ht="27" customHeight="1">
      <c r="D104" s="37"/>
    </row>
    <row r="105" spans="4:5" ht="27" customHeight="1">
      <c r="D105" s="39"/>
      <c r="E105" s="78"/>
    </row>
    <row r="106" ht="12.75">
      <c r="D106" s="41"/>
    </row>
    <row r="107" ht="15.75">
      <c r="D107" s="43"/>
    </row>
    <row r="108" ht="27" customHeight="1">
      <c r="D108" s="44"/>
    </row>
    <row r="109" ht="12.75">
      <c r="D109" s="44"/>
    </row>
    <row r="110" ht="12.75"/>
  </sheetData>
  <sheetProtection/>
  <printOptions horizontalCentered="1"/>
  <pageMargins left="0" right="0" top="0.5905511811023623" bottom="0.6692913385826772" header="0.31496062992125984" footer="0.4724409448818898"/>
  <pageSetup horizontalDpi="300" verticalDpi="300" orientation="landscape" paperSize="9" scale="73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340</cp:lastModifiedBy>
  <cp:lastPrinted>2011-06-09T08:32:15Z</cp:lastPrinted>
  <dcterms:created xsi:type="dcterms:W3CDTF">2008-01-21T13:06:56Z</dcterms:created>
  <dcterms:modified xsi:type="dcterms:W3CDTF">2011-06-09T09:39:01Z</dcterms:modified>
  <cp:category/>
  <cp:version/>
  <cp:contentType/>
  <cp:contentStatus/>
</cp:coreProperties>
</file>