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2011 " sheetId="1" r:id="rId1"/>
  </sheets>
  <definedNames>
    <definedName name="_xlnm.Print_Titles" localSheetId="0">'2011 '!$7:$7</definedName>
    <definedName name="_xlnm.Print_Area" localSheetId="0">'2011 '!$A$1:$E$269</definedName>
  </definedNames>
  <calcPr fullCalcOnLoad="1"/>
</workbook>
</file>

<file path=xl/comments1.xml><?xml version="1.0" encoding="utf-8"?>
<comments xmlns="http://schemas.openxmlformats.org/spreadsheetml/2006/main">
  <authors>
    <author>378</author>
  </authors>
  <commentList>
    <comment ref="D133" authorId="0">
      <text>
        <r>
          <rPr>
            <b/>
            <sz val="8"/>
            <rFont val="Tahoma"/>
            <family val="2"/>
          </rPr>
          <t>378:</t>
        </r>
        <r>
          <rPr>
            <sz val="8"/>
            <rFont val="Tahoma"/>
            <family val="2"/>
          </rPr>
          <t xml:space="preserve">
vč.revize 4810
</t>
        </r>
      </text>
    </comment>
  </commentList>
</comments>
</file>

<file path=xl/sharedStrings.xml><?xml version="1.0" encoding="utf-8"?>
<sst xmlns="http://schemas.openxmlformats.org/spreadsheetml/2006/main" count="274" uniqueCount="164">
  <si>
    <t>(v tis. Kč)</t>
  </si>
  <si>
    <t>UKAZATEL</t>
  </si>
  <si>
    <t>Schválený rozpočet
 na rok 2008</t>
  </si>
  <si>
    <t>Schválený rozpočet
 na rok 2009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</si>
  <si>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</si>
  <si>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</si>
  <si>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</si>
  <si>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</si>
  <si>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</si>
  <si>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</si>
  <si>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</si>
  <si>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</si>
  <si>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</si>
  <si>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</si>
  <si>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</si>
  <si>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</si>
  <si>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</si>
  <si>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</si>
  <si>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</si>
  <si>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</si>
  <si>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</si>
  <si>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</si>
  <si>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</si>
  <si>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</si>
  <si>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</si>
  <si>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</si>
  <si>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</si>
  <si>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</si>
  <si>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kapitálové výdaje</t>
  </si>
  <si>
    <t>realiz.projektu Kuks-stálá přír.výstavní síň</t>
  </si>
  <si>
    <t>kap. 19 - činnost krajského úřadu</t>
  </si>
  <si>
    <t>platy zaměstnanců a ost.pl.za prov.práci</t>
  </si>
  <si>
    <t>pohoštění</t>
  </si>
  <si>
    <t>pronájem služeb a prostor v RC NP</t>
  </si>
  <si>
    <t>krizové plánování</t>
  </si>
  <si>
    <t>pronájem a nákl.na detaš.pracoviště</t>
  </si>
  <si>
    <t>kap. 02 - životní prostředí a zemědělství</t>
  </si>
  <si>
    <t>neinvestiční dotace a.s. ZOO</t>
  </si>
  <si>
    <t xml:space="preserve">vodohosp.akce dle vodního zákona </t>
  </si>
  <si>
    <t>ostatní kapitálové výdaje</t>
  </si>
  <si>
    <t>investiční dotace a.s. ZOO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</si>
  <si>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</si>
  <si>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</si>
  <si>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</si>
  <si>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</si>
  <si>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</si>
  <si>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</si>
  <si>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neinvestiční dotace s.r.o. OREDO</t>
  </si>
  <si>
    <t>splátka dodavatelského úvěru</t>
  </si>
  <si>
    <t xml:space="preserve">kap. 11 - cestovní ruch </t>
  </si>
  <si>
    <t>kap. 12 - správa majetku kraje</t>
  </si>
  <si>
    <t>zajištění správy majetku kraje</t>
  </si>
  <si>
    <t>nákup dat-ortofotomapy</t>
  </si>
  <si>
    <t>kap. 13 - evropská integrace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</si>
  <si>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</si>
  <si>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</si>
  <si>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</si>
  <si>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</si>
  <si>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</si>
  <si>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prům.zóna Solnice-Kvasiny-ost.kapitál.výd.</t>
  </si>
  <si>
    <t>kap. 15 - zdravotnictví</t>
  </si>
  <si>
    <t>neinvestiční dotace a.s.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</si>
  <si>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</si>
  <si>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</si>
  <si>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</si>
  <si>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</si>
  <si>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</si>
  <si>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>kap. 39 - regionální rozvoj</t>
  </si>
  <si>
    <t>prům.zóna Solnice-Kvasiny-inv.dot.obcím</t>
  </si>
  <si>
    <t xml:space="preserve">kap. 40 - územní plánování </t>
  </si>
  <si>
    <t>kap. 41 - rez.a ost.výd.netýk.se odv.</t>
  </si>
  <si>
    <t>ostatní běžné výdaje          (úroky)</t>
  </si>
  <si>
    <t xml:space="preserve">kofinancování a předfin., G, POV - kap. 13 
</t>
  </si>
  <si>
    <t>v tom: gr.a dílčí progr.a sam.proj.-běžné v.</t>
  </si>
  <si>
    <t xml:space="preserve">            v tom pro odvětví: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</si>
  <si>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</si>
  <si>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</si>
  <si>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</si>
  <si>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</si>
  <si>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</si>
  <si>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</si>
  <si>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sociální věci</t>
  </si>
  <si>
    <t xml:space="preserve">               - regionální rozvoj</t>
  </si>
  <si>
    <t xml:space="preserve">          program obnovy venkova</t>
  </si>
  <si>
    <t xml:space="preserve">              v tom: běžné výdaje</t>
  </si>
  <si>
    <t xml:space="preserve">                        kapitálové výdaje</t>
  </si>
  <si>
    <t xml:space="preserve">          kofinancování a předfinancování</t>
  </si>
  <si>
    <t xml:space="preserve">              v tom: běžné výdaje celkem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</si>
  <si>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</si>
  <si>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</si>
  <si>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</si>
  <si>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kap. 50 - Fond rozv.a reprodukce KHK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</si>
  <si>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</si>
  <si>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</si>
  <si>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</si>
  <si>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</si>
  <si>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</si>
  <si>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</si>
  <si>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</si>
  <si>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</si>
  <si>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</si>
  <si>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</si>
  <si>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</si>
  <si>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</si>
  <si>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</si>
  <si>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</si>
  <si>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</si>
  <si>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</si>
  <si>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</si>
  <si>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</si>
  <si>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</si>
  <si>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</si>
  <si>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</si>
  <si>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</si>
  <si>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</si>
  <si>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</si>
  <si>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</si>
  <si>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</si>
  <si>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>přijaté úvěry</t>
  </si>
  <si>
    <t>úvěr:</t>
  </si>
  <si>
    <t>190,9 kofi předfi</t>
  </si>
  <si>
    <t>134,1 FRR</t>
  </si>
  <si>
    <t>Schválený rozpočet
 na rok 2010</t>
  </si>
  <si>
    <t>vratky půjčených prostředků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</si>
  <si>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</si>
  <si>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</si>
  <si>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</si>
  <si>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</si>
  <si>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</si>
  <si>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family val="0"/>
      </rPr>
      <t xml:space="preserve"> </t>
    </r>
  </si>
  <si>
    <t>investiční transfery PO</t>
  </si>
  <si>
    <t xml:space="preserve">běžné výdaje                                      </t>
  </si>
  <si>
    <t>neinvestiční půjčené prostředky PO</t>
  </si>
  <si>
    <t>inv.dot.HZS KHK na výst.Centrál.po.st.a stř.ZZS HK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</si>
  <si>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</si>
  <si>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</si>
  <si>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</si>
  <si>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</si>
  <si>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</si>
  <si>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</si>
  <si>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>sdílené daně</t>
  </si>
  <si>
    <t xml:space="preserve">                        dopravy</t>
  </si>
  <si>
    <t>neinv.dot.městu Trutnov na činnost muzea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</si>
  <si>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</si>
  <si>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</si>
  <si>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</si>
  <si>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</si>
  <si>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</si>
  <si>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>příjmy z pronájmu majetku - odv.doprava</t>
  </si>
  <si>
    <t>příjmy z pronáj.majetku - odv.zdravotnictví</t>
  </si>
  <si>
    <t>nerozděleno na odvětví</t>
  </si>
  <si>
    <t xml:space="preserve">řešení havarijních situací </t>
  </si>
  <si>
    <t>Rozdíl příjmů a výdajů - schodek</t>
  </si>
  <si>
    <r>
      <t xml:space="preserve">rezerva </t>
    </r>
    <r>
      <rPr>
        <sz val="10"/>
        <color indexed="10"/>
        <rFont val="Arial CE"/>
        <family val="0"/>
      </rPr>
      <t>(30 mil. Kč blokováno pro kap. 28)</t>
    </r>
  </si>
  <si>
    <t>kap. 49 - Regionální inovační fond KHK</t>
  </si>
  <si>
    <t>86,2 kofi předfi</t>
  </si>
  <si>
    <t xml:space="preserve">dotace Centru evrop.projektování, a.s. </t>
  </si>
  <si>
    <t>investiční dotace Policii ČR</t>
  </si>
  <si>
    <t xml:space="preserve">            nerozděleno</t>
  </si>
  <si>
    <t xml:space="preserve">                           - činnost krajského úřadu</t>
  </si>
  <si>
    <t>tř. 3 - Kapitálové příjmy - doprava</t>
  </si>
  <si>
    <t>Příloha č. 1</t>
  </si>
  <si>
    <t>Bilance příjmů a výdajů rozpočtu Královéhradeckého kraje 
na rok 2011</t>
  </si>
  <si>
    <t>Návrh rozpočtu 
na rok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</si>
</sst>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CE"/>
      <family val="0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3" fontId="0" fillId="0" borderId="0" xfId="0" applyAlignment="1">
      <alignment/>
    </xf>
    <xf numFmtId="3" fontId="3" fillId="0" borderId="10" xfId="0" applyFont="1" applyFill="1" applyBorder="1" applyAlignment="1">
      <alignment horizontal="center" vertical="center"/>
    </xf>
    <xf numFmtId="164" fontId="4" fillId="0" borderId="10" xfId="38" applyNumberFormat="1" applyFont="1" applyFill="1" applyBorder="1" applyAlignment="1">
      <alignment horizontal="center" vertical="center" wrapText="1"/>
    </xf>
    <xf numFmtId="3" fontId="3" fillId="0" borderId="11" xfId="0" applyFont="1" applyFill="1" applyBorder="1" applyAlignment="1">
      <alignment horizontal="left" vertic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3" fillId="33" borderId="11" xfId="0" applyFont="1" applyFill="1" applyBorder="1" applyAlignment="1">
      <alignment/>
    </xf>
    <xf numFmtId="166" fontId="3" fillId="33" borderId="11" xfId="34" applyNumberFormat="1" applyFont="1" applyFill="1" applyBorder="1" applyAlignment="1">
      <alignment/>
    </xf>
    <xf numFmtId="166" fontId="3" fillId="33" borderId="12" xfId="34" applyNumberFormat="1" applyFont="1" applyFill="1" applyBorder="1" applyAlignment="1">
      <alignment/>
    </xf>
    <xf numFmtId="3" fontId="5" fillId="0" borderId="11" xfId="0" applyFont="1" applyFill="1" applyBorder="1" applyAlignment="1">
      <alignment/>
    </xf>
    <xf numFmtId="166" fontId="3" fillId="0" borderId="11" xfId="34" applyNumberFormat="1" applyFont="1" applyFill="1" applyBorder="1" applyAlignment="1">
      <alignment/>
    </xf>
    <xf numFmtId="166" fontId="3" fillId="0" borderId="12" xfId="34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3" fontId="6" fillId="34" borderId="13" xfId="0" applyFont="1" applyFill="1" applyBorder="1" applyAlignment="1">
      <alignment vertical="center"/>
    </xf>
    <xf numFmtId="166" fontId="3" fillId="34" borderId="13" xfId="34" applyNumberFormat="1" applyFont="1" applyFill="1" applyBorder="1" applyAlignment="1">
      <alignment vertical="center"/>
    </xf>
    <xf numFmtId="3" fontId="3" fillId="0" borderId="11" xfId="0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7" fillId="0" borderId="11" xfId="0" applyFont="1" applyFill="1" applyBorder="1" applyAlignment="1">
      <alignment/>
    </xf>
    <xf numFmtId="166" fontId="7" fillId="0" borderId="11" xfId="34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3" fontId="0" fillId="0" borderId="16" xfId="0" applyFont="1" applyFill="1" applyBorder="1" applyAlignment="1">
      <alignment/>
    </xf>
    <xf numFmtId="166" fontId="0" fillId="0" borderId="16" xfId="34" applyNumberFormat="1" applyFont="1" applyFill="1" applyBorder="1" applyAlignment="1">
      <alignment/>
    </xf>
    <xf numFmtId="166" fontId="0" fillId="0" borderId="17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166" fontId="0" fillId="0" borderId="16" xfId="34" applyNumberFormat="1" applyFont="1" applyFill="1" applyBorder="1" applyAlignment="1">
      <alignment/>
    </xf>
    <xf numFmtId="166" fontId="0" fillId="0" borderId="17" xfId="34" applyNumberFormat="1" applyFont="1" applyFill="1" applyBorder="1" applyAlignment="1">
      <alignment/>
    </xf>
    <xf numFmtId="3" fontId="9" fillId="0" borderId="11" xfId="0" applyFont="1" applyFill="1" applyBorder="1" applyAlignment="1">
      <alignment/>
    </xf>
    <xf numFmtId="3" fontId="9" fillId="0" borderId="16" xfId="0" applyFont="1" applyFill="1" applyBorder="1" applyAlignment="1">
      <alignment/>
    </xf>
    <xf numFmtId="166" fontId="50" fillId="0" borderId="12" xfId="0" applyNumberFormat="1" applyFont="1" applyBorder="1" applyAlignment="1">
      <alignment/>
    </xf>
    <xf numFmtId="166" fontId="51" fillId="0" borderId="12" xfId="0" applyNumberFormat="1" applyFont="1" applyBorder="1" applyAlignment="1">
      <alignment horizontal="center"/>
    </xf>
    <xf numFmtId="3" fontId="4" fillId="33" borderId="11" xfId="0" applyFont="1" applyFill="1" applyBorder="1" applyAlignment="1">
      <alignment/>
    </xf>
    <xf numFmtId="166" fontId="3" fillId="33" borderId="11" xfId="34" applyNumberFormat="1" applyFont="1" applyFill="1" applyBorder="1" applyAlignment="1">
      <alignment vertical="center"/>
    </xf>
    <xf numFmtId="3" fontId="4" fillId="0" borderId="11" xfId="0" applyFont="1" applyFill="1" applyBorder="1" applyAlignment="1">
      <alignment/>
    </xf>
    <xf numFmtId="166" fontId="4" fillId="0" borderId="11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166" fontId="0" fillId="0" borderId="18" xfId="34" applyNumberFormat="1" applyFont="1" applyFill="1" applyBorder="1" applyAlignment="1">
      <alignment/>
    </xf>
    <xf numFmtId="3" fontId="3" fillId="0" borderId="14" xfId="0" applyFont="1" applyFill="1" applyBorder="1" applyAlignment="1">
      <alignment vertical="center"/>
    </xf>
    <xf numFmtId="166" fontId="3" fillId="0" borderId="14" xfId="34" applyNumberFormat="1" applyFont="1" applyFill="1" applyBorder="1" applyAlignment="1">
      <alignment vertical="center"/>
    </xf>
    <xf numFmtId="3" fontId="3" fillId="0" borderId="11" xfId="0" applyFont="1" applyFill="1" applyBorder="1" applyAlignment="1">
      <alignment vertical="center"/>
    </xf>
    <xf numFmtId="166" fontId="3" fillId="0" borderId="11" xfId="34" applyNumberFormat="1" applyFont="1" applyFill="1" applyBorder="1" applyAlignment="1">
      <alignment vertical="center"/>
    </xf>
    <xf numFmtId="3" fontId="6" fillId="35" borderId="11" xfId="0" applyFont="1" applyFill="1" applyBorder="1" applyAlignment="1">
      <alignment vertical="center"/>
    </xf>
    <xf numFmtId="166" fontId="3" fillId="35" borderId="11" xfId="34" applyNumberFormat="1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166" fontId="6" fillId="0" borderId="11" xfId="34" applyNumberFormat="1" applyFont="1" applyFill="1" applyBorder="1" applyAlignment="1">
      <alignment vertical="center"/>
    </xf>
    <xf numFmtId="3" fontId="0" fillId="0" borderId="18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166" fontId="0" fillId="0" borderId="0" xfId="34" applyNumberFormat="1" applyFont="1" applyFill="1" applyBorder="1" applyAlignment="1">
      <alignment/>
    </xf>
    <xf numFmtId="3" fontId="10" fillId="0" borderId="0" xfId="0" applyFont="1" applyAlignment="1">
      <alignment/>
    </xf>
    <xf numFmtId="3" fontId="2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" fontId="3" fillId="0" borderId="0" xfId="0" applyFont="1" applyAlignment="1">
      <alignment/>
    </xf>
    <xf numFmtId="3" fontId="0" fillId="0" borderId="0" xfId="0" applyFont="1" applyAlignment="1">
      <alignment/>
    </xf>
    <xf numFmtId="166" fontId="0" fillId="0" borderId="11" xfId="34" applyNumberFormat="1" applyFont="1" applyFill="1" applyBorder="1" applyAlignment="1">
      <alignment vertical="center"/>
    </xf>
    <xf numFmtId="167" fontId="3" fillId="33" borderId="11" xfId="0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166" fontId="7" fillId="0" borderId="11" xfId="34" applyNumberFormat="1" applyFont="1" applyFill="1" applyBorder="1" applyAlignment="1">
      <alignment/>
    </xf>
    <xf numFmtId="3" fontId="5" fillId="0" borderId="16" xfId="0" applyFont="1" applyFill="1" applyBorder="1" applyAlignment="1">
      <alignment/>
    </xf>
    <xf numFmtId="167" fontId="0" fillId="0" borderId="0" xfId="0" applyNumberFormat="1" applyAlignment="1">
      <alignment/>
    </xf>
    <xf numFmtId="3" fontId="0" fillId="0" borderId="0" xfId="0" applyBorder="1" applyAlignment="1">
      <alignment/>
    </xf>
    <xf numFmtId="166" fontId="4" fillId="0" borderId="12" xfId="34" applyNumberFormat="1" applyFont="1" applyFill="1" applyBorder="1" applyAlignment="1">
      <alignment/>
    </xf>
    <xf numFmtId="166" fontId="3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7" fillId="4" borderId="11" xfId="34" applyNumberFormat="1" applyFont="1" applyFill="1" applyBorder="1" applyAlignment="1">
      <alignment/>
    </xf>
    <xf numFmtId="166" fontId="0" fillId="4" borderId="11" xfId="0" applyNumberFormat="1" applyFill="1" applyBorder="1" applyAlignment="1">
      <alignment/>
    </xf>
    <xf numFmtId="166" fontId="0" fillId="4" borderId="16" xfId="34" applyNumberFormat="1" applyFont="1" applyFill="1" applyBorder="1" applyAlignment="1">
      <alignment/>
    </xf>
    <xf numFmtId="166" fontId="7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0" fillId="4" borderId="16" xfId="34" applyNumberFormat="1" applyFont="1" applyFill="1" applyBorder="1" applyAlignment="1">
      <alignment/>
    </xf>
    <xf numFmtId="166" fontId="4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13" fillId="4" borderId="11" xfId="34" applyNumberFormat="1" applyFont="1" applyFill="1" applyBorder="1" applyAlignment="1">
      <alignment/>
    </xf>
    <xf numFmtId="166" fontId="3" fillId="4" borderId="11" xfId="34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5" fontId="5" fillId="36" borderId="0" xfId="0" applyNumberFormat="1" applyFont="1" applyFill="1" applyAlignment="1">
      <alignment/>
    </xf>
    <xf numFmtId="3" fontId="5" fillId="0" borderId="0" xfId="0" applyFont="1" applyAlignment="1">
      <alignment/>
    </xf>
    <xf numFmtId="164" fontId="4" fillId="4" borderId="10" xfId="38" applyNumberFormat="1" applyFont="1" applyFill="1" applyBorder="1" applyAlignment="1">
      <alignment horizontal="center" vertical="center" wrapText="1"/>
    </xf>
    <xf numFmtId="3" fontId="0" fillId="0" borderId="0" xfId="0" applyAlignment="1">
      <alignment horizontal="right"/>
    </xf>
    <xf numFmtId="166" fontId="3" fillId="4" borderId="14" xfId="34" applyNumberFormat="1" applyFont="1" applyFill="1" applyBorder="1" applyAlignment="1">
      <alignment vertical="center"/>
    </xf>
    <xf numFmtId="166" fontId="3" fillId="4" borderId="11" xfId="34" applyNumberFormat="1" applyFont="1" applyFill="1" applyBorder="1" applyAlignment="1">
      <alignment vertical="center"/>
    </xf>
    <xf numFmtId="166" fontId="6" fillId="4" borderId="19" xfId="34" applyNumberFormat="1" applyFont="1" applyFill="1" applyBorder="1" applyAlignment="1">
      <alignment vertical="center"/>
    </xf>
    <xf numFmtId="166" fontId="0" fillId="4" borderId="19" xfId="34" applyNumberFormat="1" applyFont="1" applyFill="1" applyBorder="1" applyAlignment="1">
      <alignment vertical="center"/>
    </xf>
    <xf numFmtId="166" fontId="0" fillId="4" borderId="20" xfId="34" applyNumberFormat="1" applyFont="1" applyFill="1" applyBorder="1" applyAlignment="1">
      <alignment/>
    </xf>
    <xf numFmtId="3" fontId="14" fillId="0" borderId="0" xfId="0" applyFont="1" applyAlignment="1">
      <alignment horizontal="center" vertical="center" wrapText="1"/>
    </xf>
    <xf numFmtId="3" fontId="0" fillId="0" borderId="21" xfId="0" applyFont="1" applyBorder="1" applyAlignment="1">
      <alignment horizontal="center" vertical="center" wrapText="1"/>
    </xf>
    <xf numFmtId="3" fontId="0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SheetLayoutView="100" zoomScalePageLayoutView="0" workbookViewId="0" topLeftCell="A1">
      <pane ySplit="7" topLeftCell="A159" activePane="bottomLeft" state="frozen"/>
      <selection pane="topLeft" activeCell="A1" sqref="A1"/>
      <selection pane="bottomLeft" activeCell="E140" sqref="E140"/>
    </sheetView>
  </sheetViews>
  <sheetFormatPr defaultColWidth="9.00390625" defaultRowHeight="12.75"/>
  <cols>
    <col min="1" max="1" width="39.125" style="0" customWidth="1"/>
    <col min="2" max="5" width="15.75390625" style="0" customWidth="1"/>
    <col min="6" max="6" width="9.25390625" style="0" bestFit="1" customWidth="1"/>
  </cols>
  <sheetData>
    <row r="1" ht="12.75">
      <c r="E1" s="85" t="s">
        <v>161</v>
      </c>
    </row>
    <row r="3" spans="1:5" ht="19.5" customHeight="1">
      <c r="A3" s="91" t="s">
        <v>162</v>
      </c>
      <c r="B3" s="91"/>
      <c r="C3" s="91"/>
      <c r="D3" s="91"/>
      <c r="E3" s="91"/>
    </row>
    <row r="4" spans="1:5" ht="36.75" customHeight="1">
      <c r="A4" s="91"/>
      <c r="B4" s="91"/>
      <c r="C4" s="91"/>
      <c r="D4" s="91"/>
      <c r="E4" s="91"/>
    </row>
    <row r="5" spans="1:5" ht="14.25" customHeight="1">
      <c r="A5" s="93" t="s">
        <v>0</v>
      </c>
      <c r="B5" s="93"/>
      <c r="C5" s="93"/>
      <c r="D5" s="93"/>
      <c r="E5" s="93"/>
    </row>
    <row r="6" spans="1:5" ht="15" customHeight="1" thickBot="1">
      <c r="A6" s="92"/>
      <c r="B6" s="92"/>
      <c r="C6" s="92"/>
      <c r="D6" s="92"/>
      <c r="E6" s="92"/>
    </row>
    <row r="7" spans="1:5" ht="48.75" customHeight="1" thickBot="1">
      <c r="A7" s="1" t="s">
        <v>1</v>
      </c>
      <c r="B7" s="2" t="s">
        <v>2</v>
      </c>
      <c r="C7" s="2" t="s">
        <v>3</v>
      </c>
      <c r="D7" s="2" t="s">
        <v>122</v>
      </c>
      <c r="E7" s="84" t="s">
        <v>163</v>
      </c>
    </row>
    <row r="8" spans="1:5" ht="15" customHeight="1">
      <c r="A8" s="3" t="s">
        <v>4</v>
      </c>
      <c r="B8" s="4"/>
      <c r="C8" s="4"/>
      <c r="D8" s="5"/>
      <c r="E8" s="4"/>
    </row>
    <row r="9" spans="1:5" ht="12.75">
      <c r="A9" s="6" t="s">
        <v>5</v>
      </c>
      <c r="B9" s="7">
        <v>2865000</v>
      </c>
      <c r="C9" s="7">
        <v>3000000</v>
      </c>
      <c r="D9" s="8">
        <v>2700000</v>
      </c>
      <c r="E9" s="7">
        <v>2900000</v>
      </c>
    </row>
    <row r="10" spans="1:5" ht="9.75" customHeight="1">
      <c r="A10" s="9" t="s">
        <v>7</v>
      </c>
      <c r="B10" s="10"/>
      <c r="C10" s="10"/>
      <c r="D10" s="11"/>
      <c r="E10" s="68"/>
    </row>
    <row r="11" spans="1:5" ht="12.75">
      <c r="A11" s="62" t="s">
        <v>140</v>
      </c>
      <c r="B11" s="13">
        <v>2865000</v>
      </c>
      <c r="C11" s="13">
        <v>3000000</v>
      </c>
      <c r="D11" s="14">
        <v>2700000</v>
      </c>
      <c r="E11" s="69">
        <v>2900000</v>
      </c>
    </row>
    <row r="12" spans="1:5" ht="12.75">
      <c r="A12" s="6" t="s">
        <v>6</v>
      </c>
      <c r="B12" s="7">
        <f>SUM(B14:B19)</f>
        <v>139525</v>
      </c>
      <c r="C12" s="7">
        <f>SUM(C14:C19)</f>
        <v>145791</v>
      </c>
      <c r="D12" s="8">
        <f>SUM(D14:D19)</f>
        <v>193247</v>
      </c>
      <c r="E12" s="7">
        <f>SUM(E14:E19)</f>
        <v>215959.4</v>
      </c>
    </row>
    <row r="13" spans="1:5" ht="9.75" customHeight="1">
      <c r="A13" s="9" t="s">
        <v>7</v>
      </c>
      <c r="B13" s="10"/>
      <c r="C13" s="10"/>
      <c r="D13" s="11"/>
      <c r="E13" s="68"/>
    </row>
    <row r="14" spans="1:5" ht="12.75">
      <c r="A14" s="12" t="s">
        <v>8</v>
      </c>
      <c r="B14" s="13">
        <v>15000</v>
      </c>
      <c r="C14" s="13">
        <v>20000</v>
      </c>
      <c r="D14" s="14">
        <v>10000</v>
      </c>
      <c r="E14" s="69">
        <v>4000</v>
      </c>
    </row>
    <row r="15" spans="1:5" ht="12.75">
      <c r="A15" s="12" t="s">
        <v>123</v>
      </c>
      <c r="B15" s="13">
        <v>1245</v>
      </c>
      <c r="C15" s="13">
        <v>2544</v>
      </c>
      <c r="D15" s="14"/>
      <c r="E15" s="69"/>
    </row>
    <row r="16" spans="1:5" ht="12.75">
      <c r="A16" s="12" t="s">
        <v>9</v>
      </c>
      <c r="B16" s="13">
        <v>45000</v>
      </c>
      <c r="C16" s="13">
        <v>45000</v>
      </c>
      <c r="D16" s="14">
        <v>45000</v>
      </c>
      <c r="E16" s="69">
        <v>45000</v>
      </c>
    </row>
    <row r="17" spans="1:5" ht="12.75">
      <c r="A17" s="12" t="s">
        <v>148</v>
      </c>
      <c r="B17" s="13"/>
      <c r="C17" s="13"/>
      <c r="D17" s="14">
        <v>60000</v>
      </c>
      <c r="E17" s="69">
        <v>54000</v>
      </c>
    </row>
    <row r="18" spans="1:5" ht="12.75">
      <c r="A18" s="12" t="s">
        <v>149</v>
      </c>
      <c r="B18" s="13"/>
      <c r="C18" s="13"/>
      <c r="D18" s="14"/>
      <c r="E18" s="69">
        <v>22000</v>
      </c>
    </row>
    <row r="19" spans="1:5" ht="12.75">
      <c r="A19" s="12" t="s">
        <v>10</v>
      </c>
      <c r="B19" s="13">
        <f>SUM(B20:B24)</f>
        <v>78280</v>
      </c>
      <c r="C19" s="13">
        <f>SUM(C20:C24)</f>
        <v>78247</v>
      </c>
      <c r="D19" s="14">
        <f>SUM(D20:D24)</f>
        <v>78247</v>
      </c>
      <c r="E19" s="69">
        <f>SUM(E20:E24)</f>
        <v>90959.4</v>
      </c>
    </row>
    <row r="20" spans="1:5" ht="12.75">
      <c r="A20" s="12" t="s">
        <v>11</v>
      </c>
      <c r="B20" s="13">
        <v>26718</v>
      </c>
      <c r="C20" s="13">
        <v>26718</v>
      </c>
      <c r="D20" s="13">
        <v>26718</v>
      </c>
      <c r="E20" s="69">
        <v>26718</v>
      </c>
    </row>
    <row r="21" spans="1:5" ht="12.75">
      <c r="A21" s="12" t="s">
        <v>141</v>
      </c>
      <c r="B21" s="13"/>
      <c r="C21" s="13"/>
      <c r="D21" s="13"/>
      <c r="E21" s="69">
        <v>7293.4</v>
      </c>
    </row>
    <row r="22" spans="1:5" ht="12.75">
      <c r="A22" s="12" t="s">
        <v>12</v>
      </c>
      <c r="B22" s="13">
        <v>26030</v>
      </c>
      <c r="C22" s="13">
        <v>23685</v>
      </c>
      <c r="D22" s="13">
        <v>23685</v>
      </c>
      <c r="E22" s="69">
        <v>21621</v>
      </c>
    </row>
    <row r="23" spans="1:5" ht="12.75">
      <c r="A23" s="12" t="s">
        <v>13</v>
      </c>
      <c r="B23" s="13">
        <v>4175</v>
      </c>
      <c r="C23" s="13">
        <v>10243</v>
      </c>
      <c r="D23" s="13">
        <v>10243</v>
      </c>
      <c r="E23" s="69">
        <v>8154</v>
      </c>
    </row>
    <row r="24" spans="1:5" ht="12.75">
      <c r="A24" s="12" t="s">
        <v>14</v>
      </c>
      <c r="B24" s="13">
        <v>21357</v>
      </c>
      <c r="C24" s="13">
        <v>17601</v>
      </c>
      <c r="D24" s="13">
        <v>17601</v>
      </c>
      <c r="E24" s="69">
        <v>27173</v>
      </c>
    </row>
    <row r="25" spans="1:5" ht="12.75">
      <c r="A25" s="6" t="s">
        <v>160</v>
      </c>
      <c r="B25" s="6"/>
      <c r="C25" s="6"/>
      <c r="D25" s="6"/>
      <c r="E25" s="61">
        <v>18706.6</v>
      </c>
    </row>
    <row r="26" spans="1:5" ht="12.75">
      <c r="A26" s="6" t="s">
        <v>15</v>
      </c>
      <c r="B26" s="7">
        <f>SUM(B28:B29)</f>
        <v>78247</v>
      </c>
      <c r="C26" s="7">
        <f>SUM(C28:C29)</f>
        <v>82211</v>
      </c>
      <c r="D26" s="8">
        <f>SUM(D28:D29)</f>
        <v>81932</v>
      </c>
      <c r="E26" s="7">
        <f>SUM(E28:E29)</f>
        <v>74800</v>
      </c>
    </row>
    <row r="27" spans="1:5" ht="9.75" customHeight="1">
      <c r="A27" s="9" t="s">
        <v>16</v>
      </c>
      <c r="B27" s="10"/>
      <c r="C27" s="10"/>
      <c r="D27" s="11"/>
      <c r="E27" s="68"/>
    </row>
    <row r="28" spans="1:5" ht="12.75">
      <c r="A28" s="12" t="s">
        <v>17</v>
      </c>
      <c r="B28" s="13">
        <v>78097</v>
      </c>
      <c r="C28" s="13">
        <v>82061</v>
      </c>
      <c r="D28" s="14">
        <v>81782</v>
      </c>
      <c r="E28" s="69">
        <f>81782-7132</f>
        <v>74650</v>
      </c>
    </row>
    <row r="29" spans="1:5" ht="13.5" thickBot="1">
      <c r="A29" s="12" t="s">
        <v>18</v>
      </c>
      <c r="B29" s="13">
        <v>150</v>
      </c>
      <c r="C29" s="13">
        <v>150</v>
      </c>
      <c r="D29" s="14">
        <v>150</v>
      </c>
      <c r="E29" s="69">
        <v>150</v>
      </c>
    </row>
    <row r="30" spans="1:5" ht="21.75" customHeight="1" thickBot="1">
      <c r="A30" s="15" t="s">
        <v>19</v>
      </c>
      <c r="B30" s="16">
        <f>B9+B12+B26+B25</f>
        <v>3082772</v>
      </c>
      <c r="C30" s="16">
        <f>C9+C12+C26+C25</f>
        <v>3228002</v>
      </c>
      <c r="D30" s="16">
        <f>D9+D12+D26+D25</f>
        <v>2975179</v>
      </c>
      <c r="E30" s="16">
        <f>E9+E12+E26+E25</f>
        <v>3209466</v>
      </c>
    </row>
    <row r="31" spans="1:5" ht="21.75" customHeight="1" thickTop="1">
      <c r="A31" s="17" t="s">
        <v>20</v>
      </c>
      <c r="B31" s="18"/>
      <c r="C31" s="18"/>
      <c r="D31" s="19"/>
      <c r="E31" s="18"/>
    </row>
    <row r="32" spans="1:5" ht="19.5" customHeight="1">
      <c r="A32" s="6" t="s">
        <v>21</v>
      </c>
      <c r="B32" s="7">
        <f>B33+B41</f>
        <v>45200</v>
      </c>
      <c r="C32" s="7">
        <f>C33+C41</f>
        <v>46650</v>
      </c>
      <c r="D32" s="7">
        <f>D33+D41</f>
        <v>41579</v>
      </c>
      <c r="E32" s="7">
        <f>E33+E41</f>
        <v>43400</v>
      </c>
    </row>
    <row r="33" spans="1:5" ht="15" customHeight="1">
      <c r="A33" s="20" t="s">
        <v>22</v>
      </c>
      <c r="B33" s="21">
        <f>SUM(B35:B40)</f>
        <v>45200</v>
      </c>
      <c r="C33" s="21">
        <f>SUM(C35:C40)</f>
        <v>44650</v>
      </c>
      <c r="D33" s="21">
        <f>SUM(D35:D40)</f>
        <v>41579</v>
      </c>
      <c r="E33" s="70">
        <f>SUM(E35:E40)</f>
        <v>40400</v>
      </c>
    </row>
    <row r="34" spans="1:5" ht="10.5" customHeight="1">
      <c r="A34" s="9" t="s">
        <v>16</v>
      </c>
      <c r="B34" s="22"/>
      <c r="C34" s="22"/>
      <c r="D34" s="23"/>
      <c r="E34" s="71"/>
    </row>
    <row r="35" spans="1:5" ht="12.75" customHeight="1">
      <c r="A35" s="12" t="s">
        <v>23</v>
      </c>
      <c r="B35" s="13">
        <v>20247</v>
      </c>
      <c r="C35" s="13">
        <v>18100</v>
      </c>
      <c r="D35" s="14">
        <v>18746.2</v>
      </c>
      <c r="E35" s="69">
        <v>18747</v>
      </c>
    </row>
    <row r="36" spans="1:5" ht="12.75" customHeight="1">
      <c r="A36" s="12" t="s">
        <v>24</v>
      </c>
      <c r="B36" s="13">
        <v>5039</v>
      </c>
      <c r="C36" s="13">
        <v>4660</v>
      </c>
      <c r="D36" s="14">
        <v>4767</v>
      </c>
      <c r="E36" s="69">
        <v>4767</v>
      </c>
    </row>
    <row r="37" spans="1:5" ht="12.75" customHeight="1">
      <c r="A37" s="12" t="s">
        <v>25</v>
      </c>
      <c r="B37" s="13">
        <v>1800</v>
      </c>
      <c r="C37" s="13">
        <v>1870</v>
      </c>
      <c r="D37" s="14">
        <v>1206</v>
      </c>
      <c r="E37" s="69">
        <v>1150</v>
      </c>
    </row>
    <row r="38" spans="1:5" ht="12.75" customHeight="1">
      <c r="A38" s="12" t="s">
        <v>26</v>
      </c>
      <c r="B38" s="13">
        <v>7464</v>
      </c>
      <c r="C38" s="13">
        <v>9370</v>
      </c>
      <c r="D38" s="14">
        <v>8104.8</v>
      </c>
      <c r="E38" s="69">
        <f>7191+390</f>
        <v>7581</v>
      </c>
    </row>
    <row r="39" spans="1:5" ht="12.75" customHeight="1">
      <c r="A39" s="12" t="s">
        <v>151</v>
      </c>
      <c r="B39" s="13">
        <v>2000</v>
      </c>
      <c r="C39" s="13">
        <v>2000</v>
      </c>
      <c r="D39" s="14">
        <v>2000</v>
      </c>
      <c r="E39" s="69">
        <v>500</v>
      </c>
    </row>
    <row r="40" spans="1:5" ht="12.75" customHeight="1">
      <c r="A40" s="12" t="s">
        <v>27</v>
      </c>
      <c r="B40" s="13">
        <v>8650</v>
      </c>
      <c r="C40" s="13">
        <v>8650</v>
      </c>
      <c r="D40" s="14">
        <v>6755</v>
      </c>
      <c r="E40" s="69">
        <f>6755+900</f>
        <v>7655</v>
      </c>
    </row>
    <row r="41" spans="1:5" ht="12.75" customHeight="1">
      <c r="A41" s="20" t="s">
        <v>28</v>
      </c>
      <c r="B41" s="21">
        <f>B44+B43</f>
        <v>0</v>
      </c>
      <c r="C41" s="21">
        <f>C44+C43</f>
        <v>2000</v>
      </c>
      <c r="D41" s="21">
        <f>D44+D43</f>
        <v>0</v>
      </c>
      <c r="E41" s="70">
        <f>E44+E43</f>
        <v>3000</v>
      </c>
    </row>
    <row r="42" spans="1:5" ht="9" customHeight="1">
      <c r="A42" s="9" t="s">
        <v>16</v>
      </c>
      <c r="B42" s="22"/>
      <c r="C42" s="22"/>
      <c r="D42" s="23"/>
      <c r="E42" s="71"/>
    </row>
    <row r="43" spans="1:5" ht="12.75" customHeight="1">
      <c r="A43" s="12" t="s">
        <v>157</v>
      </c>
      <c r="B43" s="22"/>
      <c r="C43" s="22"/>
      <c r="D43" s="23"/>
      <c r="E43" s="71">
        <v>3000</v>
      </c>
    </row>
    <row r="44" spans="1:5" ht="12.75" customHeight="1">
      <c r="A44" s="24" t="s">
        <v>29</v>
      </c>
      <c r="B44" s="25"/>
      <c r="C44" s="25">
        <v>2000</v>
      </c>
      <c r="D44" s="26"/>
      <c r="E44" s="72"/>
    </row>
    <row r="45" spans="1:5" ht="19.5" customHeight="1">
      <c r="A45" s="6" t="s">
        <v>30</v>
      </c>
      <c r="B45" s="7">
        <f>B46+B55</f>
        <v>244237</v>
      </c>
      <c r="C45" s="7">
        <f>C46+C55</f>
        <v>283537</v>
      </c>
      <c r="D45" s="7">
        <f>D46+D55</f>
        <v>289093</v>
      </c>
      <c r="E45" s="7">
        <f>E46+E55</f>
        <v>290626</v>
      </c>
    </row>
    <row r="46" spans="1:5" ht="15" customHeight="1">
      <c r="A46" s="20" t="s">
        <v>124</v>
      </c>
      <c r="B46" s="21">
        <f>SUM(B48:B54)</f>
        <v>244237</v>
      </c>
      <c r="C46" s="21">
        <f>SUM(C48:C54)</f>
        <v>283537</v>
      </c>
      <c r="D46" s="21">
        <f>SUM(D48:D54)</f>
        <v>289093</v>
      </c>
      <c r="E46" s="70">
        <f>SUM(E48:E54)</f>
        <v>290626</v>
      </c>
    </row>
    <row r="47" spans="1:5" ht="10.5" customHeight="1">
      <c r="A47" s="9" t="s">
        <v>16</v>
      </c>
      <c r="B47" s="22"/>
      <c r="C47" s="22"/>
      <c r="D47" s="23"/>
      <c r="E47" s="71"/>
    </row>
    <row r="48" spans="1:5" ht="12.75" customHeight="1">
      <c r="A48" s="12" t="s">
        <v>31</v>
      </c>
      <c r="B48" s="14">
        <v>118069</v>
      </c>
      <c r="C48" s="14">
        <v>131849</v>
      </c>
      <c r="D48" s="14">
        <v>134207</v>
      </c>
      <c r="E48" s="69">
        <v>134207</v>
      </c>
    </row>
    <row r="49" spans="1:5" ht="12.75" customHeight="1">
      <c r="A49" s="12" t="s">
        <v>24</v>
      </c>
      <c r="B49" s="14">
        <v>41383</v>
      </c>
      <c r="C49" s="14">
        <v>46246</v>
      </c>
      <c r="D49" s="14">
        <v>45436</v>
      </c>
      <c r="E49" s="69">
        <v>45321</v>
      </c>
    </row>
    <row r="50" spans="1:5" ht="12.75" customHeight="1">
      <c r="A50" s="12" t="s">
        <v>32</v>
      </c>
      <c r="B50" s="13">
        <v>280</v>
      </c>
      <c r="C50" s="13">
        <v>280</v>
      </c>
      <c r="D50" s="14">
        <v>200</v>
      </c>
      <c r="E50" s="69">
        <v>200</v>
      </c>
    </row>
    <row r="51" spans="1:5" ht="12.75" customHeight="1">
      <c r="A51" s="12" t="s">
        <v>26</v>
      </c>
      <c r="B51" s="13">
        <v>43290</v>
      </c>
      <c r="C51" s="13">
        <v>53580</v>
      </c>
      <c r="D51" s="14">
        <v>35808</v>
      </c>
      <c r="E51" s="69">
        <v>35864</v>
      </c>
    </row>
    <row r="52" spans="1:5" ht="12.75" customHeight="1">
      <c r="A52" s="12" t="s">
        <v>33</v>
      </c>
      <c r="B52" s="13">
        <v>40483</v>
      </c>
      <c r="C52" s="13">
        <v>50730</v>
      </c>
      <c r="D52" s="14">
        <v>73250</v>
      </c>
      <c r="E52" s="69">
        <f>73642+1200</f>
        <v>74842</v>
      </c>
    </row>
    <row r="53" spans="1:5" ht="12.75" customHeight="1">
      <c r="A53" s="12" t="s">
        <v>34</v>
      </c>
      <c r="B53" s="13">
        <v>152</v>
      </c>
      <c r="C53" s="13">
        <v>152</v>
      </c>
      <c r="D53" s="14">
        <v>152</v>
      </c>
      <c r="E53" s="69">
        <v>152</v>
      </c>
    </row>
    <row r="54" spans="1:5" ht="12.75" customHeight="1">
      <c r="A54" s="24" t="s">
        <v>35</v>
      </c>
      <c r="B54" s="25">
        <v>580</v>
      </c>
      <c r="C54" s="25">
        <v>700</v>
      </c>
      <c r="D54" s="26">
        <v>40</v>
      </c>
      <c r="E54" s="72">
        <v>40</v>
      </c>
    </row>
    <row r="55" spans="1:5" ht="12.75" customHeight="1" hidden="1">
      <c r="A55" s="20" t="s">
        <v>28</v>
      </c>
      <c r="B55" s="63">
        <f>B57</f>
        <v>0</v>
      </c>
      <c r="C55" s="63">
        <f>C57</f>
        <v>0</v>
      </c>
      <c r="D55" s="63">
        <f>D57</f>
        <v>0</v>
      </c>
      <c r="E55" s="73">
        <f>E57</f>
        <v>0</v>
      </c>
    </row>
    <row r="56" spans="1:5" ht="9" customHeight="1" hidden="1">
      <c r="A56" s="9" t="s">
        <v>16</v>
      </c>
      <c r="B56" s="13"/>
      <c r="C56" s="13"/>
      <c r="D56" s="14"/>
      <c r="E56" s="69"/>
    </row>
    <row r="57" spans="1:5" ht="12.75" customHeight="1" hidden="1">
      <c r="A57" s="24" t="s">
        <v>39</v>
      </c>
      <c r="B57" s="25"/>
      <c r="C57" s="25"/>
      <c r="D57" s="26"/>
      <c r="E57" s="72"/>
    </row>
    <row r="58" spans="1:5" ht="18.75" customHeight="1">
      <c r="A58" s="6" t="s">
        <v>36</v>
      </c>
      <c r="B58" s="7">
        <f>B59+B63</f>
        <v>133200</v>
      </c>
      <c r="C58" s="7">
        <f>C59+C63</f>
        <v>133200</v>
      </c>
      <c r="D58" s="7">
        <f>D59+D63</f>
        <v>130113</v>
      </c>
      <c r="E58" s="7">
        <f>E59+E63</f>
        <v>117857.4</v>
      </c>
    </row>
    <row r="59" spans="1:5" ht="15" customHeight="1">
      <c r="A59" s="20" t="s">
        <v>22</v>
      </c>
      <c r="B59" s="21">
        <f>SUM(B61:B62)</f>
        <v>88200</v>
      </c>
      <c r="C59" s="21">
        <f>SUM(C61:C62)</f>
        <v>88200</v>
      </c>
      <c r="D59" s="21">
        <f>SUM(D61:D62)</f>
        <v>85113</v>
      </c>
      <c r="E59" s="70">
        <f>SUM(E61:E62)</f>
        <v>72857.4</v>
      </c>
    </row>
    <row r="60" spans="1:5" ht="10.5" customHeight="1">
      <c r="A60" s="9" t="s">
        <v>16</v>
      </c>
      <c r="B60" s="22"/>
      <c r="C60" s="22"/>
      <c r="D60" s="23"/>
      <c r="E60" s="71"/>
    </row>
    <row r="61" spans="1:5" ht="12.75" customHeight="1">
      <c r="A61" s="12" t="s">
        <v>37</v>
      </c>
      <c r="B61" s="13">
        <v>45000</v>
      </c>
      <c r="C61" s="13">
        <v>45000</v>
      </c>
      <c r="D61" s="14">
        <v>43213</v>
      </c>
      <c r="E61" s="69">
        <f>41052.4+2100</f>
        <v>43152.4</v>
      </c>
    </row>
    <row r="62" spans="1:5" ht="12.75" customHeight="1">
      <c r="A62" s="12" t="s">
        <v>26</v>
      </c>
      <c r="B62" s="13">
        <v>43200</v>
      </c>
      <c r="C62" s="13">
        <v>43200</v>
      </c>
      <c r="D62" s="14">
        <v>41900</v>
      </c>
      <c r="E62" s="69">
        <f>39805-2100-8000</f>
        <v>29705</v>
      </c>
    </row>
    <row r="63" spans="1:5" ht="15" customHeight="1">
      <c r="A63" s="20" t="s">
        <v>28</v>
      </c>
      <c r="B63" s="21">
        <f>SUM(B65:B66)</f>
        <v>45000</v>
      </c>
      <c r="C63" s="21">
        <f>SUM(C65:C66)</f>
        <v>45000</v>
      </c>
      <c r="D63" s="21">
        <f>SUM(D65:D66)</f>
        <v>45000</v>
      </c>
      <c r="E63" s="70">
        <f>SUM(E65:E66)</f>
        <v>45000</v>
      </c>
    </row>
    <row r="64" spans="1:5" ht="10.5" customHeight="1">
      <c r="A64" s="9" t="s">
        <v>16</v>
      </c>
      <c r="B64" s="22"/>
      <c r="C64" s="22"/>
      <c r="D64" s="23"/>
      <c r="E64" s="71"/>
    </row>
    <row r="65" spans="1:5" ht="12.75" customHeight="1">
      <c r="A65" s="24" t="s">
        <v>38</v>
      </c>
      <c r="B65" s="25">
        <v>45000</v>
      </c>
      <c r="C65" s="25">
        <v>45000</v>
      </c>
      <c r="D65" s="26">
        <v>45000</v>
      </c>
      <c r="E65" s="72">
        <v>45000</v>
      </c>
    </row>
    <row r="66" spans="1:5" ht="12.75" customHeight="1" hidden="1">
      <c r="A66" s="24" t="s">
        <v>40</v>
      </c>
      <c r="B66" s="25"/>
      <c r="C66" s="25"/>
      <c r="D66" s="26"/>
      <c r="E66" s="25"/>
    </row>
    <row r="67" spans="1:5" ht="18.75" customHeight="1">
      <c r="A67" s="6" t="s">
        <v>41</v>
      </c>
      <c r="B67" s="7">
        <f>B68</f>
        <v>3670</v>
      </c>
      <c r="C67" s="7">
        <f>C68</f>
        <v>5670</v>
      </c>
      <c r="D67" s="7">
        <f>D68</f>
        <v>3670</v>
      </c>
      <c r="E67" s="7">
        <f>E68</f>
        <v>4589</v>
      </c>
    </row>
    <row r="68" spans="1:5" ht="12.75" customHeight="1">
      <c r="A68" s="20" t="s">
        <v>22</v>
      </c>
      <c r="B68" s="21">
        <f>B70</f>
        <v>3670</v>
      </c>
      <c r="C68" s="21">
        <f>C70</f>
        <v>5670</v>
      </c>
      <c r="D68" s="21">
        <f>D70</f>
        <v>3670</v>
      </c>
      <c r="E68" s="70">
        <f>E70</f>
        <v>4589</v>
      </c>
    </row>
    <row r="69" spans="1:5" ht="10.5" customHeight="1">
      <c r="A69" s="9" t="s">
        <v>16</v>
      </c>
      <c r="B69" s="22"/>
      <c r="C69" s="22"/>
      <c r="D69" s="23"/>
      <c r="E69" s="71"/>
    </row>
    <row r="70" spans="1:5" ht="12.75" customHeight="1">
      <c r="A70" s="24" t="s">
        <v>26</v>
      </c>
      <c r="B70" s="25">
        <v>3670</v>
      </c>
      <c r="C70" s="25">
        <v>5670</v>
      </c>
      <c r="D70" s="26">
        <v>3670</v>
      </c>
      <c r="E70" s="72">
        <f>4389+200</f>
        <v>4589</v>
      </c>
    </row>
    <row r="71" spans="1:5" ht="18.75" customHeight="1">
      <c r="A71" s="6" t="s">
        <v>42</v>
      </c>
      <c r="B71" s="7">
        <f>B72+B81</f>
        <v>939417</v>
      </c>
      <c r="C71" s="7">
        <f>C72+C81</f>
        <v>1007986</v>
      </c>
      <c r="D71" s="7">
        <f>D72+D81</f>
        <v>960245.6</v>
      </c>
      <c r="E71" s="7">
        <f>E72+E81</f>
        <v>991250</v>
      </c>
    </row>
    <row r="72" spans="1:5" ht="15" customHeight="1">
      <c r="A72" s="20" t="s">
        <v>126</v>
      </c>
      <c r="B72" s="21">
        <f>SUM(B74:B80)</f>
        <v>939417</v>
      </c>
      <c r="C72" s="21">
        <f>SUM(C74:C80)</f>
        <v>996986</v>
      </c>
      <c r="D72" s="21">
        <f>SUM(D74:D80)</f>
        <v>960245.6</v>
      </c>
      <c r="E72" s="70">
        <f>SUM(E74:E80)</f>
        <v>976250</v>
      </c>
    </row>
    <row r="73" spans="1:5" ht="8.25" customHeight="1">
      <c r="A73" s="9" t="s">
        <v>16</v>
      </c>
      <c r="B73" s="22"/>
      <c r="C73" s="22"/>
      <c r="D73" s="23"/>
      <c r="E73" s="71"/>
    </row>
    <row r="74" spans="1:5" ht="12.75" customHeight="1">
      <c r="A74" s="12" t="s">
        <v>43</v>
      </c>
      <c r="B74" s="22"/>
      <c r="C74" s="22"/>
      <c r="D74" s="23"/>
      <c r="E74" s="71"/>
    </row>
    <row r="75" spans="1:5" ht="12.75" customHeight="1">
      <c r="A75" s="12" t="s">
        <v>44</v>
      </c>
      <c r="B75" s="13">
        <v>202696</v>
      </c>
      <c r="C75" s="13">
        <v>243300</v>
      </c>
      <c r="D75" s="14">
        <v>243300</v>
      </c>
      <c r="E75" s="69">
        <f>249500-3426</f>
        <v>246074</v>
      </c>
    </row>
    <row r="76" spans="1:5" ht="12.75" customHeight="1">
      <c r="A76" s="12" t="s">
        <v>45</v>
      </c>
      <c r="B76" s="13">
        <v>297535</v>
      </c>
      <c r="C76" s="13">
        <v>327500</v>
      </c>
      <c r="D76" s="14">
        <v>352370</v>
      </c>
      <c r="E76" s="69">
        <f>352370+3426</f>
        <v>355796</v>
      </c>
    </row>
    <row r="77" spans="1:5" ht="12.75" customHeight="1">
      <c r="A77" s="12" t="s">
        <v>46</v>
      </c>
      <c r="B77" s="13">
        <v>10000</v>
      </c>
      <c r="C77" s="13">
        <v>8000</v>
      </c>
      <c r="D77" s="14">
        <v>8000</v>
      </c>
      <c r="E77" s="69">
        <v>7600</v>
      </c>
    </row>
    <row r="78" spans="1:5" ht="12.75" customHeight="1">
      <c r="A78" s="12" t="s">
        <v>47</v>
      </c>
      <c r="B78" s="13">
        <v>0</v>
      </c>
      <c r="C78" s="13">
        <v>3000</v>
      </c>
      <c r="D78" s="14">
        <v>5400</v>
      </c>
      <c r="E78" s="69">
        <v>5130</v>
      </c>
    </row>
    <row r="79" spans="1:5" ht="12.75" customHeight="1">
      <c r="A79" s="12" t="s">
        <v>48</v>
      </c>
      <c r="B79" s="13">
        <v>67796</v>
      </c>
      <c r="C79" s="13">
        <v>67796</v>
      </c>
      <c r="D79" s="14"/>
      <c r="E79" s="69"/>
    </row>
    <row r="80" spans="1:5" ht="12.75" customHeight="1">
      <c r="A80" s="12" t="s">
        <v>26</v>
      </c>
      <c r="B80" s="13">
        <v>361390</v>
      </c>
      <c r="C80" s="13">
        <v>347390</v>
      </c>
      <c r="D80" s="14">
        <v>351175.6</v>
      </c>
      <c r="E80" s="69">
        <f>360400+750+500</f>
        <v>361650</v>
      </c>
    </row>
    <row r="81" spans="1:5" ht="12.75" customHeight="1">
      <c r="A81" s="20" t="s">
        <v>28</v>
      </c>
      <c r="B81" s="21">
        <f>B84+B83</f>
        <v>0</v>
      </c>
      <c r="C81" s="21">
        <f>C84+C83</f>
        <v>11000</v>
      </c>
      <c r="D81" s="21">
        <f>D84+D83</f>
        <v>0</v>
      </c>
      <c r="E81" s="70">
        <f>E84+E83</f>
        <v>15000</v>
      </c>
    </row>
    <row r="82" spans="1:5" ht="9.75" customHeight="1">
      <c r="A82" s="9" t="s">
        <v>16</v>
      </c>
      <c r="B82" s="27"/>
      <c r="C82" s="27"/>
      <c r="D82" s="28"/>
      <c r="E82" s="74"/>
    </row>
    <row r="83" spans="1:5" ht="12.75" customHeight="1">
      <c r="A83" s="12" t="s">
        <v>39</v>
      </c>
      <c r="B83" s="27"/>
      <c r="C83" s="27"/>
      <c r="D83" s="28"/>
      <c r="E83" s="74">
        <v>15000</v>
      </c>
    </row>
    <row r="84" spans="1:5" ht="12.75" customHeight="1">
      <c r="A84" s="24" t="s">
        <v>127</v>
      </c>
      <c r="B84" s="29">
        <v>0</v>
      </c>
      <c r="C84" s="29">
        <v>11000</v>
      </c>
      <c r="D84" s="30"/>
      <c r="E84" s="75"/>
    </row>
    <row r="85" spans="1:5" ht="18.75" customHeight="1">
      <c r="A85" s="6" t="s">
        <v>49</v>
      </c>
      <c r="B85" s="7">
        <f>B86+B89</f>
        <v>7000</v>
      </c>
      <c r="C85" s="7">
        <f>C86+C89</f>
        <v>7000</v>
      </c>
      <c r="D85" s="7">
        <f>D86+D89</f>
        <v>6755</v>
      </c>
      <c r="E85" s="7">
        <f>E86+E89</f>
        <v>4417.3</v>
      </c>
    </row>
    <row r="86" spans="1:5" ht="12.75" customHeight="1">
      <c r="A86" s="20" t="s">
        <v>22</v>
      </c>
      <c r="B86" s="21">
        <f>B88</f>
        <v>7000</v>
      </c>
      <c r="C86" s="21">
        <f>C88</f>
        <v>7000</v>
      </c>
      <c r="D86" s="21">
        <f>D88</f>
        <v>6755</v>
      </c>
      <c r="E86" s="70">
        <f>E88</f>
        <v>4417.3</v>
      </c>
    </row>
    <row r="87" spans="1:5" ht="10.5" customHeight="1">
      <c r="A87" s="9" t="s">
        <v>16</v>
      </c>
      <c r="B87" s="22"/>
      <c r="C87" s="22"/>
      <c r="D87" s="23"/>
      <c r="E87" s="71"/>
    </row>
    <row r="88" spans="1:5" ht="12.75" customHeight="1">
      <c r="A88" s="24" t="s">
        <v>26</v>
      </c>
      <c r="B88" s="25">
        <v>7000</v>
      </c>
      <c r="C88" s="25">
        <v>7000</v>
      </c>
      <c r="D88" s="26">
        <v>6755</v>
      </c>
      <c r="E88" s="72">
        <f>6417.3-2000</f>
        <v>4417.3</v>
      </c>
    </row>
    <row r="89" spans="1:5" ht="12.75" customHeight="1" hidden="1">
      <c r="A89" s="20" t="s">
        <v>28</v>
      </c>
      <c r="B89" s="63">
        <f>B91</f>
        <v>0</v>
      </c>
      <c r="C89" s="63">
        <f>C91</f>
        <v>0</v>
      </c>
      <c r="D89" s="63">
        <f>D91</f>
        <v>0</v>
      </c>
      <c r="E89" s="73">
        <f>E91</f>
        <v>0</v>
      </c>
    </row>
    <row r="90" spans="1:5" ht="9" customHeight="1" hidden="1">
      <c r="A90" s="9" t="s">
        <v>16</v>
      </c>
      <c r="B90" s="13"/>
      <c r="C90" s="13"/>
      <c r="D90" s="14"/>
      <c r="E90" s="69"/>
    </row>
    <row r="91" spans="1:5" ht="12.75" customHeight="1" hidden="1">
      <c r="A91" s="24" t="s">
        <v>39</v>
      </c>
      <c r="B91" s="25"/>
      <c r="C91" s="25"/>
      <c r="D91" s="26"/>
      <c r="E91" s="72"/>
    </row>
    <row r="92" spans="1:5" ht="18.75" customHeight="1">
      <c r="A92" s="6" t="s">
        <v>50</v>
      </c>
      <c r="B92" s="7">
        <f>B93+B98</f>
        <v>63986</v>
      </c>
      <c r="C92" s="7">
        <f>C93+C98</f>
        <v>65707</v>
      </c>
      <c r="D92" s="7">
        <f>D93+D98</f>
        <v>33000</v>
      </c>
      <c r="E92" s="7">
        <f>E93+E98</f>
        <v>32100</v>
      </c>
    </row>
    <row r="93" spans="1:5" ht="12.75" customHeight="1">
      <c r="A93" s="20" t="s">
        <v>128</v>
      </c>
      <c r="B93" s="21">
        <f>SUM(B95:B97)</f>
        <v>59236</v>
      </c>
      <c r="C93" s="21">
        <f>SUM(C95:C97)</f>
        <v>60707</v>
      </c>
      <c r="D93" s="21">
        <f>SUM(D95:D97)</f>
        <v>28000</v>
      </c>
      <c r="E93" s="70">
        <f>SUM(E95:E97)</f>
        <v>27100</v>
      </c>
    </row>
    <row r="94" spans="1:5" ht="10.5" customHeight="1">
      <c r="A94" s="9" t="s">
        <v>7</v>
      </c>
      <c r="B94" s="22"/>
      <c r="C94" s="22"/>
      <c r="D94" s="23"/>
      <c r="E94" s="71"/>
    </row>
    <row r="95" spans="1:5" ht="12.75" customHeight="1">
      <c r="A95" s="12" t="s">
        <v>51</v>
      </c>
      <c r="B95" s="13">
        <v>25529</v>
      </c>
      <c r="C95" s="13">
        <v>27000</v>
      </c>
      <c r="D95" s="14"/>
      <c r="E95" s="69"/>
    </row>
    <row r="96" spans="1:5" ht="12.75" customHeight="1">
      <c r="A96" s="12" t="s">
        <v>26</v>
      </c>
      <c r="B96" s="13">
        <v>11707</v>
      </c>
      <c r="C96" s="13">
        <v>11707</v>
      </c>
      <c r="D96" s="14">
        <v>6000</v>
      </c>
      <c r="E96" s="69">
        <v>5100</v>
      </c>
    </row>
    <row r="97" spans="1:5" ht="12.75" customHeight="1">
      <c r="A97" s="12" t="s">
        <v>129</v>
      </c>
      <c r="B97" s="13">
        <v>22000</v>
      </c>
      <c r="C97" s="13">
        <v>22000</v>
      </c>
      <c r="D97" s="14">
        <v>22000</v>
      </c>
      <c r="E97" s="69">
        <v>22000</v>
      </c>
    </row>
    <row r="98" spans="1:5" ht="12.75" customHeight="1">
      <c r="A98" s="20" t="s">
        <v>28</v>
      </c>
      <c r="B98" s="21">
        <f>SUM(B100:B101)</f>
        <v>4750</v>
      </c>
      <c r="C98" s="21">
        <f>SUM(C100:C101)</f>
        <v>5000</v>
      </c>
      <c r="D98" s="21">
        <f>SUM(D100:D101)</f>
        <v>5000</v>
      </c>
      <c r="E98" s="70">
        <f>SUM(E100:E101)</f>
        <v>5000</v>
      </c>
    </row>
    <row r="99" spans="1:5" ht="10.5" customHeight="1">
      <c r="A99" s="9" t="s">
        <v>7</v>
      </c>
      <c r="B99" s="22"/>
      <c r="C99" s="22"/>
      <c r="D99" s="23"/>
      <c r="E99" s="71"/>
    </row>
    <row r="100" spans="1:5" ht="12.75" customHeight="1">
      <c r="A100" s="24" t="s">
        <v>39</v>
      </c>
      <c r="B100" s="25">
        <v>4750</v>
      </c>
      <c r="C100" s="25">
        <v>5000</v>
      </c>
      <c r="D100" s="26">
        <v>5000</v>
      </c>
      <c r="E100" s="72">
        <v>5000</v>
      </c>
    </row>
    <row r="101" spans="1:5" ht="12.75" customHeight="1" hidden="1">
      <c r="A101" s="24" t="s">
        <v>52</v>
      </c>
      <c r="B101" s="25"/>
      <c r="C101" s="25"/>
      <c r="D101" s="26"/>
      <c r="E101" s="25"/>
    </row>
    <row r="102" spans="1:5" ht="18.75" customHeight="1">
      <c r="A102" s="6" t="s">
        <v>53</v>
      </c>
      <c r="B102" s="7">
        <f>B103+B109</f>
        <v>12400</v>
      </c>
      <c r="C102" s="7">
        <f>C103+C109</f>
        <v>11700</v>
      </c>
      <c r="D102" s="7">
        <f>D103+D109</f>
        <v>11294</v>
      </c>
      <c r="E102" s="7">
        <f>E103+E109</f>
        <v>10723.1</v>
      </c>
    </row>
    <row r="103" spans="1:5" ht="15" customHeight="1">
      <c r="A103" s="20" t="s">
        <v>22</v>
      </c>
      <c r="B103" s="21">
        <f>SUM(B105:B108)</f>
        <v>8900</v>
      </c>
      <c r="C103" s="21">
        <f>SUM(C105:C108)</f>
        <v>11600</v>
      </c>
      <c r="D103" s="21">
        <f>SUM(D105:D108)</f>
        <v>11294</v>
      </c>
      <c r="E103" s="70">
        <f>SUM(E105:E108)</f>
        <v>10723.1</v>
      </c>
    </row>
    <row r="104" spans="1:5" ht="10.5" customHeight="1">
      <c r="A104" s="9" t="s">
        <v>16</v>
      </c>
      <c r="B104" s="22"/>
      <c r="C104" s="22"/>
      <c r="D104" s="23"/>
      <c r="E104" s="71"/>
    </row>
    <row r="105" spans="1:5" ht="12.75" customHeight="1">
      <c r="A105" s="12" t="s">
        <v>26</v>
      </c>
      <c r="B105" s="13">
        <v>4000</v>
      </c>
      <c r="C105" s="13">
        <v>10000</v>
      </c>
      <c r="D105" s="14">
        <v>3994</v>
      </c>
      <c r="E105" s="69">
        <v>3729.3</v>
      </c>
    </row>
    <row r="106" spans="1:5" ht="12.75" customHeight="1">
      <c r="A106" s="31" t="s">
        <v>54</v>
      </c>
      <c r="B106" s="13">
        <v>1200</v>
      </c>
      <c r="C106" s="13">
        <v>1600</v>
      </c>
      <c r="D106" s="14">
        <v>1300</v>
      </c>
      <c r="E106" s="69">
        <v>1300</v>
      </c>
    </row>
    <row r="107" spans="1:5" ht="12.75" customHeight="1">
      <c r="A107" s="31" t="s">
        <v>55</v>
      </c>
      <c r="B107" s="13">
        <v>500</v>
      </c>
      <c r="C107" s="13"/>
      <c r="D107" s="14">
        <v>6000</v>
      </c>
      <c r="E107" s="69">
        <f>5700-6.2</f>
        <v>5693.8</v>
      </c>
    </row>
    <row r="108" spans="1:5" ht="12.75" customHeight="1">
      <c r="A108" s="31" t="s">
        <v>156</v>
      </c>
      <c r="B108" s="13">
        <v>3200</v>
      </c>
      <c r="C108" s="13"/>
      <c r="D108" s="14"/>
      <c r="E108" s="69"/>
    </row>
    <row r="109" spans="1:5" ht="12.75" customHeight="1">
      <c r="A109" s="20" t="s">
        <v>28</v>
      </c>
      <c r="B109" s="21">
        <f>SUM(B111:B112)</f>
        <v>3500</v>
      </c>
      <c r="C109" s="21">
        <f>SUM(C111:C112)</f>
        <v>100</v>
      </c>
      <c r="D109" s="21">
        <f>SUM(D111:D112)</f>
        <v>0</v>
      </c>
      <c r="E109" s="70">
        <f>SUM(E111:E112)</f>
        <v>0</v>
      </c>
    </row>
    <row r="110" spans="1:5" ht="12.75" customHeight="1">
      <c r="A110" s="9" t="s">
        <v>16</v>
      </c>
      <c r="B110" s="27"/>
      <c r="C110" s="27"/>
      <c r="D110" s="28"/>
      <c r="E110" s="74"/>
    </row>
    <row r="111" spans="1:5" ht="12.75" customHeight="1">
      <c r="A111" s="31" t="s">
        <v>54</v>
      </c>
      <c r="B111" s="27">
        <v>500</v>
      </c>
      <c r="C111" s="27">
        <v>100</v>
      </c>
      <c r="D111" s="28"/>
      <c r="E111" s="74"/>
    </row>
    <row r="112" spans="1:5" ht="12.75" customHeight="1">
      <c r="A112" s="24" t="s">
        <v>39</v>
      </c>
      <c r="B112" s="25">
        <v>3000</v>
      </c>
      <c r="C112" s="25"/>
      <c r="D112" s="26"/>
      <c r="E112" s="75"/>
    </row>
    <row r="113" spans="1:5" ht="21.75" customHeight="1">
      <c r="A113" s="6" t="s">
        <v>56</v>
      </c>
      <c r="B113" s="7">
        <f>B114+B118</f>
        <v>508374.2</v>
      </c>
      <c r="C113" s="7">
        <f>C114+C118</f>
        <v>350319</v>
      </c>
      <c r="D113" s="7">
        <f>D114+D118</f>
        <v>338057.8</v>
      </c>
      <c r="E113" s="7">
        <f>E114+E118</f>
        <v>338435.5</v>
      </c>
    </row>
    <row r="114" spans="1:5" ht="12.75" customHeight="1">
      <c r="A114" s="20" t="s">
        <v>57</v>
      </c>
      <c r="B114" s="21">
        <f>SUM(B116:B117)</f>
        <v>339280</v>
      </c>
      <c r="C114" s="21">
        <f>SUM(C116:C117)</f>
        <v>350319</v>
      </c>
      <c r="D114" s="21">
        <f>SUM(D116:D117)</f>
        <v>338057.8</v>
      </c>
      <c r="E114" s="70">
        <f>SUM(E116:E117)</f>
        <v>338435.5</v>
      </c>
    </row>
    <row r="115" spans="1:5" ht="10.5" customHeight="1">
      <c r="A115" s="9" t="s">
        <v>16</v>
      </c>
      <c r="B115" s="22"/>
      <c r="C115" s="22"/>
      <c r="D115" s="23"/>
      <c r="E115" s="71"/>
    </row>
    <row r="116" spans="1:5" ht="12.75" customHeight="1">
      <c r="A116" s="12" t="s">
        <v>46</v>
      </c>
      <c r="B116" s="13">
        <v>317530</v>
      </c>
      <c r="C116" s="13">
        <v>326929</v>
      </c>
      <c r="D116" s="14">
        <v>317845</v>
      </c>
      <c r="E116" s="69">
        <f>322975.9-7219.4+1500</f>
        <v>317256.5</v>
      </c>
    </row>
    <row r="117" spans="1:5" ht="12.75" customHeight="1">
      <c r="A117" s="12" t="s">
        <v>58</v>
      </c>
      <c r="B117" s="13">
        <v>21750</v>
      </c>
      <c r="C117" s="13">
        <v>23390</v>
      </c>
      <c r="D117" s="14">
        <v>20212.8</v>
      </c>
      <c r="E117" s="69">
        <f>21179</f>
        <v>21179</v>
      </c>
    </row>
    <row r="118" spans="1:5" ht="12.75" customHeight="1">
      <c r="A118" s="20" t="s">
        <v>28</v>
      </c>
      <c r="B118" s="21">
        <f>B121</f>
        <v>169094.2</v>
      </c>
      <c r="C118" s="21">
        <f>C121</f>
        <v>0</v>
      </c>
      <c r="D118" s="21">
        <f>D121</f>
        <v>0</v>
      </c>
      <c r="E118" s="70">
        <f>E121</f>
        <v>0</v>
      </c>
    </row>
    <row r="119" spans="1:5" ht="9.75" customHeight="1">
      <c r="A119" s="9" t="s">
        <v>16</v>
      </c>
      <c r="B119" s="27"/>
      <c r="C119" s="27"/>
      <c r="D119" s="28"/>
      <c r="E119" s="74"/>
    </row>
    <row r="120" spans="1:5" ht="12.75" customHeight="1" hidden="1">
      <c r="A120" s="12" t="s">
        <v>127</v>
      </c>
      <c r="B120" s="27"/>
      <c r="C120" s="27"/>
      <c r="D120" s="28"/>
      <c r="E120" s="74"/>
    </row>
    <row r="121" spans="1:5" ht="12.75" customHeight="1">
      <c r="A121" s="32" t="s">
        <v>59</v>
      </c>
      <c r="B121" s="25">
        <v>169094.2</v>
      </c>
      <c r="C121" s="25"/>
      <c r="D121" s="26"/>
      <c r="E121" s="72"/>
    </row>
    <row r="122" spans="1:5" ht="21.75" customHeight="1">
      <c r="A122" s="6" t="s">
        <v>60</v>
      </c>
      <c r="B122" s="7">
        <f>B123+B129</f>
        <v>320382</v>
      </c>
      <c r="C122" s="7">
        <f>C123+C129</f>
        <v>292032</v>
      </c>
      <c r="D122" s="7">
        <f>D123+D129</f>
        <v>409181.9</v>
      </c>
      <c r="E122" s="7">
        <f>E123+E129</f>
        <v>387953</v>
      </c>
    </row>
    <row r="123" spans="1:5" ht="12.75" customHeight="1">
      <c r="A123" s="20" t="s">
        <v>131</v>
      </c>
      <c r="B123" s="21">
        <f>SUM(B125:B128)</f>
        <v>310382</v>
      </c>
      <c r="C123" s="21">
        <f>SUM(C125:C128)</f>
        <v>292032</v>
      </c>
      <c r="D123" s="21">
        <f>SUM(D125:D128)</f>
        <v>406181.9</v>
      </c>
      <c r="E123" s="70">
        <f>SUM(E125:E127)</f>
        <v>387953</v>
      </c>
    </row>
    <row r="124" spans="1:5" ht="10.5" customHeight="1">
      <c r="A124" s="9" t="s">
        <v>16</v>
      </c>
      <c r="B124" s="22"/>
      <c r="C124" s="22"/>
      <c r="D124" s="23"/>
      <c r="E124" s="71"/>
    </row>
    <row r="125" spans="1:5" ht="12.75" customHeight="1">
      <c r="A125" s="12" t="s">
        <v>46</v>
      </c>
      <c r="B125" s="13">
        <v>182762</v>
      </c>
      <c r="C125" s="13">
        <v>173162</v>
      </c>
      <c r="D125" s="14">
        <v>208971</v>
      </c>
      <c r="E125" s="69">
        <v>201688</v>
      </c>
    </row>
    <row r="126" spans="1:5" ht="12.75" customHeight="1">
      <c r="A126" s="12" t="s">
        <v>61</v>
      </c>
      <c r="B126" s="13">
        <v>87240</v>
      </c>
      <c r="C126" s="13">
        <v>87240</v>
      </c>
      <c r="D126" s="14">
        <v>176250</v>
      </c>
      <c r="E126" s="69">
        <v>176250</v>
      </c>
    </row>
    <row r="127" spans="1:5" ht="12.75" customHeight="1">
      <c r="A127" s="12" t="s">
        <v>58</v>
      </c>
      <c r="B127" s="13">
        <v>40380</v>
      </c>
      <c r="C127" s="13">
        <v>31630</v>
      </c>
      <c r="D127" s="14">
        <f>12460.9+8500</f>
        <v>20960.9</v>
      </c>
      <c r="E127" s="69">
        <v>10015</v>
      </c>
    </row>
    <row r="128" spans="1:5" ht="12.75" customHeight="1">
      <c r="A128" s="12" t="s">
        <v>132</v>
      </c>
      <c r="B128" s="13"/>
      <c r="C128" s="13"/>
      <c r="D128" s="14"/>
      <c r="E128" s="69"/>
    </row>
    <row r="129" spans="1:5" ht="12.75" customHeight="1">
      <c r="A129" s="20" t="s">
        <v>28</v>
      </c>
      <c r="B129" s="21">
        <f>B132+B131</f>
        <v>10000</v>
      </c>
      <c r="C129" s="21">
        <f>C132+C131</f>
        <v>0</v>
      </c>
      <c r="D129" s="21">
        <f>D132+D131</f>
        <v>3000</v>
      </c>
      <c r="E129" s="70">
        <f>E132+E131</f>
        <v>0</v>
      </c>
    </row>
    <row r="130" spans="1:5" ht="9.75" customHeight="1">
      <c r="A130" s="9" t="s">
        <v>16</v>
      </c>
      <c r="B130" s="27"/>
      <c r="C130" s="27"/>
      <c r="D130" s="28"/>
      <c r="E130" s="74"/>
    </row>
    <row r="131" spans="1:5" ht="12.75" customHeight="1" hidden="1">
      <c r="A131" s="12" t="s">
        <v>130</v>
      </c>
      <c r="B131" s="27"/>
      <c r="C131" s="27"/>
      <c r="D131" s="28"/>
      <c r="E131" s="74"/>
    </row>
    <row r="132" spans="1:5" ht="12.75" customHeight="1">
      <c r="A132" s="64" t="s">
        <v>133</v>
      </c>
      <c r="B132" s="29">
        <v>10000</v>
      </c>
      <c r="C132" s="29"/>
      <c r="D132" s="30">
        <v>3000</v>
      </c>
      <c r="E132" s="75"/>
    </row>
    <row r="133" spans="1:5" ht="21.75" customHeight="1">
      <c r="A133" s="6" t="s">
        <v>62</v>
      </c>
      <c r="B133" s="7">
        <f>B134+B141</f>
        <v>141540</v>
      </c>
      <c r="C133" s="7">
        <f>C134+C141</f>
        <v>159277</v>
      </c>
      <c r="D133" s="7">
        <f>D134+D141</f>
        <v>153702.5</v>
      </c>
      <c r="E133" s="7">
        <f>E134+E141</f>
        <v>149050.8</v>
      </c>
    </row>
    <row r="134" spans="1:5" ht="15" customHeight="1">
      <c r="A134" s="20" t="s">
        <v>63</v>
      </c>
      <c r="B134" s="21">
        <f>SUM(B136:B140)</f>
        <v>141540</v>
      </c>
      <c r="C134" s="21">
        <f>SUM(C136:C140)</f>
        <v>159277</v>
      </c>
      <c r="D134" s="21">
        <f>SUM(D136:D140)</f>
        <v>153702.5</v>
      </c>
      <c r="E134" s="70">
        <f>SUM(E136:E140)</f>
        <v>149050.8</v>
      </c>
    </row>
    <row r="135" spans="1:5" ht="10.5" customHeight="1">
      <c r="A135" s="9" t="s">
        <v>16</v>
      </c>
      <c r="B135" s="22"/>
      <c r="C135" s="22"/>
      <c r="D135" s="33"/>
      <c r="E135" s="71"/>
    </row>
    <row r="136" spans="1:5" ht="12.75" customHeight="1">
      <c r="A136" s="12" t="s">
        <v>46</v>
      </c>
      <c r="B136" s="13">
        <v>109952</v>
      </c>
      <c r="C136" s="13">
        <v>126310</v>
      </c>
      <c r="D136" s="14">
        <v>127400</v>
      </c>
      <c r="E136" s="69">
        <f>125017.4-1166.6</f>
        <v>123850.79999999999</v>
      </c>
    </row>
    <row r="137" spans="1:5" ht="12.75" customHeight="1">
      <c r="A137" s="12" t="s">
        <v>132</v>
      </c>
      <c r="B137" s="13"/>
      <c r="C137" s="13"/>
      <c r="D137" s="14"/>
      <c r="E137" s="69"/>
    </row>
    <row r="138" spans="1:5" ht="12.75" customHeight="1">
      <c r="A138" s="12" t="s">
        <v>125</v>
      </c>
      <c r="B138" s="13"/>
      <c r="C138" s="13"/>
      <c r="D138" s="14"/>
      <c r="E138" s="69"/>
    </row>
    <row r="139" spans="1:5" ht="12.75" customHeight="1">
      <c r="A139" s="12" t="s">
        <v>142</v>
      </c>
      <c r="B139" s="13">
        <v>2750</v>
      </c>
      <c r="C139" s="13">
        <v>2800</v>
      </c>
      <c r="D139" s="14">
        <v>3200</v>
      </c>
      <c r="E139" s="69">
        <v>3000</v>
      </c>
    </row>
    <row r="140" spans="1:5" ht="12.75" customHeight="1">
      <c r="A140" s="24" t="s">
        <v>26</v>
      </c>
      <c r="B140" s="25">
        <v>28838</v>
      </c>
      <c r="C140" s="25">
        <v>30167</v>
      </c>
      <c r="D140" s="26">
        <v>23102.5</v>
      </c>
      <c r="E140" s="72">
        <f>18000+500+500+200+3000</f>
        <v>22200</v>
      </c>
    </row>
    <row r="141" spans="1:5" ht="12.75" customHeight="1" hidden="1">
      <c r="A141" s="20" t="s">
        <v>28</v>
      </c>
      <c r="B141" s="21">
        <f>B143</f>
        <v>0</v>
      </c>
      <c r="C141" s="21">
        <f>C143</f>
        <v>0</v>
      </c>
      <c r="D141" s="21">
        <f>D143</f>
        <v>0</v>
      </c>
      <c r="E141" s="70">
        <f>E143</f>
        <v>0</v>
      </c>
    </row>
    <row r="142" spans="1:5" ht="9.75" customHeight="1" hidden="1">
      <c r="A142" s="9" t="s">
        <v>7</v>
      </c>
      <c r="B142" s="22"/>
      <c r="C142" s="22"/>
      <c r="D142" s="23"/>
      <c r="E142" s="69"/>
    </row>
    <row r="143" spans="1:5" ht="12.75" customHeight="1" hidden="1">
      <c r="A143" s="24" t="s">
        <v>143</v>
      </c>
      <c r="B143" s="25"/>
      <c r="C143" s="25"/>
      <c r="D143" s="26"/>
      <c r="E143" s="72"/>
    </row>
    <row r="144" spans="1:5" ht="21.75" customHeight="1">
      <c r="A144" s="6" t="s">
        <v>64</v>
      </c>
      <c r="B144" s="7">
        <f>B145+B150</f>
        <v>40836</v>
      </c>
      <c r="C144" s="7">
        <f>C145+C150</f>
        <v>36867</v>
      </c>
      <c r="D144" s="7">
        <f>D145+D150</f>
        <v>133078.2</v>
      </c>
      <c r="E144" s="7">
        <f>E145+E150</f>
        <v>116178.39999999998</v>
      </c>
    </row>
    <row r="145" spans="1:5" ht="15" customHeight="1">
      <c r="A145" s="20" t="s">
        <v>65</v>
      </c>
      <c r="B145" s="21">
        <f>SUM(B147:B149)</f>
        <v>40836</v>
      </c>
      <c r="C145" s="21">
        <f>SUM(C147:C149)</f>
        <v>36867</v>
      </c>
      <c r="D145" s="21">
        <f>SUM(D147:D149)</f>
        <v>133078.2</v>
      </c>
      <c r="E145" s="70">
        <f>SUM(E147:E149)</f>
        <v>116178.39999999998</v>
      </c>
    </row>
    <row r="146" spans="1:5" ht="10.5" customHeight="1">
      <c r="A146" s="9" t="s">
        <v>16</v>
      </c>
      <c r="B146" s="22"/>
      <c r="C146" s="22"/>
      <c r="D146" s="34"/>
      <c r="E146" s="71"/>
    </row>
    <row r="147" spans="1:5" ht="12.75" customHeight="1">
      <c r="A147" s="12" t="s">
        <v>66</v>
      </c>
      <c r="B147" s="13">
        <v>35050</v>
      </c>
      <c r="C147" s="13">
        <v>27253</v>
      </c>
      <c r="D147" s="14">
        <v>78118.2</v>
      </c>
      <c r="E147" s="69">
        <f>134424.3-17083.6-13000+3437.7</f>
        <v>107778.39999999998</v>
      </c>
    </row>
    <row r="148" spans="1:5" ht="12.75" customHeight="1">
      <c r="A148" s="12" t="s">
        <v>132</v>
      </c>
      <c r="B148" s="13"/>
      <c r="C148" s="13"/>
      <c r="D148" s="14">
        <v>45700</v>
      </c>
      <c r="E148" s="69"/>
    </row>
    <row r="149" spans="1:5" ht="12.75" customHeight="1">
      <c r="A149" s="24" t="s">
        <v>26</v>
      </c>
      <c r="B149" s="25">
        <v>5786</v>
      </c>
      <c r="C149" s="25">
        <v>9614</v>
      </c>
      <c r="D149" s="26">
        <v>9260</v>
      </c>
      <c r="E149" s="72">
        <f>8000+400</f>
        <v>8400</v>
      </c>
    </row>
    <row r="150" spans="1:5" ht="12.75" customHeight="1" hidden="1">
      <c r="A150" s="20" t="s">
        <v>28</v>
      </c>
      <c r="B150" s="21">
        <f>SUM(B152:B152)</f>
        <v>0</v>
      </c>
      <c r="C150" s="21">
        <f>SUM(C152:C152)</f>
        <v>0</v>
      </c>
      <c r="D150" s="21">
        <f>SUM(D152:D152)</f>
        <v>0</v>
      </c>
      <c r="E150" s="70">
        <f>SUM(E152:E152)</f>
        <v>0</v>
      </c>
    </row>
    <row r="151" spans="1:5" ht="9.75" customHeight="1" hidden="1">
      <c r="A151" s="9" t="s">
        <v>7</v>
      </c>
      <c r="B151" s="22"/>
      <c r="C151" s="22"/>
      <c r="D151" s="23"/>
      <c r="E151" s="69"/>
    </row>
    <row r="152" spans="1:5" ht="12.75" customHeight="1" hidden="1">
      <c r="A152" s="24" t="s">
        <v>39</v>
      </c>
      <c r="B152" s="25"/>
      <c r="C152" s="25"/>
      <c r="D152" s="26"/>
      <c r="E152" s="72"/>
    </row>
    <row r="153" spans="1:5" ht="21.75" customHeight="1">
      <c r="A153" s="6" t="s">
        <v>67</v>
      </c>
      <c r="B153" s="7">
        <f>B154+B157</f>
        <v>43060.5</v>
      </c>
      <c r="C153" s="7">
        <f>C154+C157</f>
        <v>10000</v>
      </c>
      <c r="D153" s="7">
        <f>D154+D157</f>
        <v>7720</v>
      </c>
      <c r="E153" s="7">
        <f>E154+E157</f>
        <v>14624</v>
      </c>
    </row>
    <row r="154" spans="1:5" ht="12.75" customHeight="1">
      <c r="A154" s="20" t="s">
        <v>22</v>
      </c>
      <c r="B154" s="21">
        <f>SUM(B156:B156)</f>
        <v>6050</v>
      </c>
      <c r="C154" s="21">
        <f>SUM(C156:C156)</f>
        <v>8000</v>
      </c>
      <c r="D154" s="21">
        <f>SUM(D156:D156)</f>
        <v>5920</v>
      </c>
      <c r="E154" s="70">
        <f>SUM(E156:E156)</f>
        <v>14624</v>
      </c>
    </row>
    <row r="155" spans="1:5" ht="10.5" customHeight="1">
      <c r="A155" s="9" t="s">
        <v>16</v>
      </c>
      <c r="B155" s="22"/>
      <c r="C155" s="22"/>
      <c r="D155" s="23"/>
      <c r="E155" s="71"/>
    </row>
    <row r="156" spans="1:5" ht="12.75" customHeight="1">
      <c r="A156" s="12" t="s">
        <v>26</v>
      </c>
      <c r="B156" s="13">
        <v>6050</v>
      </c>
      <c r="C156" s="13">
        <v>8000</v>
      </c>
      <c r="D156" s="14">
        <v>5920</v>
      </c>
      <c r="E156" s="69">
        <v>14624</v>
      </c>
    </row>
    <row r="157" spans="1:5" ht="12.75" customHeight="1">
      <c r="A157" s="20" t="s">
        <v>28</v>
      </c>
      <c r="B157" s="21">
        <f>B161+B159+B160</f>
        <v>37010.5</v>
      </c>
      <c r="C157" s="21">
        <f>C161+C159+C160</f>
        <v>2000</v>
      </c>
      <c r="D157" s="21">
        <f>D161+D159+D160</f>
        <v>1800</v>
      </c>
      <c r="E157" s="70">
        <f>E161+E159+E160</f>
        <v>0</v>
      </c>
    </row>
    <row r="158" spans="1:5" ht="9" customHeight="1">
      <c r="A158" s="9" t="s">
        <v>16</v>
      </c>
      <c r="B158" s="27"/>
      <c r="C158" s="27"/>
      <c r="D158" s="28"/>
      <c r="E158" s="74"/>
    </row>
    <row r="159" spans="1:5" ht="12.75" customHeight="1">
      <c r="A159" s="12" t="s">
        <v>39</v>
      </c>
      <c r="B159" s="27"/>
      <c r="C159" s="27"/>
      <c r="D159" s="28">
        <v>600</v>
      </c>
      <c r="E159" s="74"/>
    </row>
    <row r="160" spans="1:5" ht="12.75" customHeight="1">
      <c r="A160" s="31" t="s">
        <v>59</v>
      </c>
      <c r="B160" s="27"/>
      <c r="C160" s="27"/>
      <c r="D160" s="28">
        <v>1200</v>
      </c>
      <c r="E160" s="74"/>
    </row>
    <row r="161" spans="1:5" ht="12.75" customHeight="1">
      <c r="A161" s="32" t="s">
        <v>68</v>
      </c>
      <c r="B161" s="25">
        <v>37010.5</v>
      </c>
      <c r="C161" s="25">
        <v>2000</v>
      </c>
      <c r="D161" s="26"/>
      <c r="E161" s="72"/>
    </row>
    <row r="162" spans="1:5" ht="24.75" customHeight="1">
      <c r="A162" s="6" t="s">
        <v>69</v>
      </c>
      <c r="B162" s="7">
        <f>B163+B166</f>
        <v>5705</v>
      </c>
      <c r="C162" s="7">
        <f>C163+C166</f>
        <v>5705</v>
      </c>
      <c r="D162" s="7">
        <f>D163+D166</f>
        <v>5505.299999999999</v>
      </c>
      <c r="E162" s="7">
        <f>E163+E166</f>
        <v>5263.4</v>
      </c>
    </row>
    <row r="163" spans="1:5" ht="15" customHeight="1">
      <c r="A163" s="20" t="s">
        <v>22</v>
      </c>
      <c r="B163" s="21">
        <f>B165</f>
        <v>3574.9</v>
      </c>
      <c r="C163" s="21">
        <f>C165</f>
        <v>4336.5</v>
      </c>
      <c r="D163" s="21">
        <f>D165</f>
        <v>4838.9</v>
      </c>
      <c r="E163" s="70">
        <f>E165</f>
        <v>3883.4</v>
      </c>
    </row>
    <row r="164" spans="1:5" ht="10.5" customHeight="1">
      <c r="A164" s="9" t="s">
        <v>16</v>
      </c>
      <c r="B164" s="22"/>
      <c r="C164" s="22"/>
      <c r="D164" s="23"/>
      <c r="E164" s="71"/>
    </row>
    <row r="165" spans="1:5" ht="12.75" customHeight="1">
      <c r="A165" s="12" t="s">
        <v>58</v>
      </c>
      <c r="B165" s="13">
        <v>3574.9</v>
      </c>
      <c r="C165" s="13">
        <v>4336.5</v>
      </c>
      <c r="D165" s="14">
        <v>4838.9</v>
      </c>
      <c r="E165" s="69">
        <v>3883.4</v>
      </c>
    </row>
    <row r="166" spans="1:5" ht="15" customHeight="1">
      <c r="A166" s="20" t="s">
        <v>28</v>
      </c>
      <c r="B166" s="21">
        <f>B168</f>
        <v>2130.1</v>
      </c>
      <c r="C166" s="21">
        <f>C168</f>
        <v>1368.5</v>
      </c>
      <c r="D166" s="21">
        <f>D168</f>
        <v>666.4</v>
      </c>
      <c r="E166" s="70">
        <f>E168</f>
        <v>1380</v>
      </c>
    </row>
    <row r="167" spans="1:5" ht="10.5" customHeight="1">
      <c r="A167" s="9" t="s">
        <v>16</v>
      </c>
      <c r="B167" s="27"/>
      <c r="C167" s="27"/>
      <c r="D167" s="28"/>
      <c r="E167" s="74"/>
    </row>
    <row r="168" spans="1:5" ht="12.75" customHeight="1">
      <c r="A168" s="24" t="s">
        <v>39</v>
      </c>
      <c r="B168" s="25">
        <v>2130.1</v>
      </c>
      <c r="C168" s="25">
        <v>1368.5</v>
      </c>
      <c r="D168" s="26">
        <v>666.4</v>
      </c>
      <c r="E168" s="72">
        <v>1380</v>
      </c>
    </row>
    <row r="169" spans="1:5" ht="18.75" customHeight="1">
      <c r="A169" s="6" t="s">
        <v>70</v>
      </c>
      <c r="B169" s="7">
        <f>B170</f>
        <v>22679</v>
      </c>
      <c r="C169" s="7">
        <f>C170</f>
        <v>91952</v>
      </c>
      <c r="D169" s="7">
        <f>D170</f>
        <v>168000</v>
      </c>
      <c r="E169" s="7">
        <f>E170</f>
        <v>125548</v>
      </c>
    </row>
    <row r="170" spans="1:5" ht="15" customHeight="1">
      <c r="A170" s="20" t="s">
        <v>22</v>
      </c>
      <c r="B170" s="21">
        <f>SUM(B172:B173)</f>
        <v>22679</v>
      </c>
      <c r="C170" s="21">
        <f>SUM(C172:C173)</f>
        <v>91952</v>
      </c>
      <c r="D170" s="21">
        <f>SUM(D172:D173)</f>
        <v>168000</v>
      </c>
      <c r="E170" s="70">
        <f>SUM(E172:E173)</f>
        <v>125548</v>
      </c>
    </row>
    <row r="171" spans="1:5" ht="10.5" customHeight="1">
      <c r="A171" s="9" t="s">
        <v>16</v>
      </c>
      <c r="B171" s="22"/>
      <c r="C171" s="22"/>
      <c r="D171" s="23"/>
      <c r="E171" s="71"/>
    </row>
    <row r="172" spans="1:5" ht="12.75" customHeight="1">
      <c r="A172" s="12" t="s">
        <v>153</v>
      </c>
      <c r="B172" s="13">
        <v>2679</v>
      </c>
      <c r="C172" s="13">
        <v>52724</v>
      </c>
      <c r="D172" s="14">
        <v>98000</v>
      </c>
      <c r="E172" s="69">
        <f>130000-50000-2220-1500-500-8900-200-3000</f>
        <v>63680</v>
      </c>
    </row>
    <row r="173" spans="1:5" ht="12.75" customHeight="1">
      <c r="A173" s="24" t="s">
        <v>71</v>
      </c>
      <c r="B173" s="25">
        <v>20000</v>
      </c>
      <c r="C173" s="25">
        <v>39228</v>
      </c>
      <c r="D173" s="26">
        <v>70000</v>
      </c>
      <c r="E173" s="72">
        <f>70000-7132-1000</f>
        <v>61868</v>
      </c>
    </row>
    <row r="174" spans="1:5" ht="19.5" customHeight="1">
      <c r="A174" s="35" t="s">
        <v>72</v>
      </c>
      <c r="B174" s="36">
        <f>B175+B185+B188</f>
        <v>225000</v>
      </c>
      <c r="C174" s="36">
        <f>C175+C185+C188</f>
        <v>230000</v>
      </c>
      <c r="D174" s="36">
        <f>D175+D185+D188</f>
        <v>295998</v>
      </c>
      <c r="E174" s="36">
        <f>E175+E185+E188</f>
        <v>332729.0999999999</v>
      </c>
    </row>
    <row r="175" spans="1:5" ht="13.5" customHeight="1">
      <c r="A175" s="37" t="s">
        <v>73</v>
      </c>
      <c r="B175" s="38">
        <f>SUM(B177:B184)</f>
        <v>84000</v>
      </c>
      <c r="C175" s="38">
        <v>84000</v>
      </c>
      <c r="D175" s="38">
        <f>SUM(D177:D184)</f>
        <v>60100</v>
      </c>
      <c r="E175" s="76">
        <f>SUM(E177:E184)</f>
        <v>50000</v>
      </c>
    </row>
    <row r="176" spans="1:5" ht="10.5" customHeight="1">
      <c r="A176" s="12" t="s">
        <v>74</v>
      </c>
      <c r="B176" s="13"/>
      <c r="C176" s="13"/>
      <c r="D176" s="14"/>
      <c r="E176" s="69"/>
    </row>
    <row r="177" spans="1:5" ht="13.5" customHeight="1">
      <c r="A177" s="12" t="s">
        <v>75</v>
      </c>
      <c r="B177" s="13">
        <v>500</v>
      </c>
      <c r="C177" s="13"/>
      <c r="D177" s="14"/>
      <c r="E177" s="69"/>
    </row>
    <row r="178" spans="1:5" ht="13.5" customHeight="1">
      <c r="A178" s="12" t="s">
        <v>76</v>
      </c>
      <c r="B178" s="39">
        <v>9000</v>
      </c>
      <c r="C178" s="39"/>
      <c r="D178" s="40">
        <v>7500</v>
      </c>
      <c r="E178" s="77">
        <v>5000</v>
      </c>
    </row>
    <row r="179" spans="1:5" ht="13.5" customHeight="1">
      <c r="A179" s="12" t="s">
        <v>77</v>
      </c>
      <c r="B179" s="39">
        <v>13530</v>
      </c>
      <c r="C179" s="39"/>
      <c r="D179" s="40">
        <v>6500</v>
      </c>
      <c r="E179" s="77">
        <v>5000</v>
      </c>
    </row>
    <row r="180" spans="1:5" ht="13.5" customHeight="1">
      <c r="A180" s="12" t="s">
        <v>78</v>
      </c>
      <c r="B180" s="39">
        <v>2700</v>
      </c>
      <c r="C180" s="39"/>
      <c r="D180" s="40">
        <v>2000</v>
      </c>
      <c r="E180" s="77">
        <v>1000</v>
      </c>
    </row>
    <row r="181" spans="1:5" ht="13.5" customHeight="1">
      <c r="A181" s="12" t="s">
        <v>79</v>
      </c>
      <c r="B181" s="39">
        <v>4510</v>
      </c>
      <c r="C181" s="39"/>
      <c r="D181" s="40">
        <v>2000</v>
      </c>
      <c r="E181" s="77">
        <v>2000</v>
      </c>
    </row>
    <row r="182" spans="1:5" ht="13.5" customHeight="1">
      <c r="A182" s="12" t="s">
        <v>80</v>
      </c>
      <c r="B182" s="39">
        <v>10280</v>
      </c>
      <c r="C182" s="39"/>
      <c r="D182" s="40">
        <v>5000</v>
      </c>
      <c r="E182" s="77">
        <v>5000</v>
      </c>
    </row>
    <row r="183" spans="1:5" ht="13.5" customHeight="1">
      <c r="A183" s="12" t="s">
        <v>81</v>
      </c>
      <c r="B183" s="39">
        <v>28340</v>
      </c>
      <c r="C183" s="39"/>
      <c r="D183" s="40">
        <v>26600</v>
      </c>
      <c r="E183" s="77">
        <v>26500</v>
      </c>
    </row>
    <row r="184" spans="1:5" ht="13.5" customHeight="1">
      <c r="A184" s="12" t="s">
        <v>82</v>
      </c>
      <c r="B184" s="39">
        <v>15140</v>
      </c>
      <c r="C184" s="39"/>
      <c r="D184" s="40">
        <v>10500</v>
      </c>
      <c r="E184" s="77">
        <v>5500</v>
      </c>
    </row>
    <row r="185" spans="1:5" ht="13.5" customHeight="1">
      <c r="A185" s="37" t="s">
        <v>83</v>
      </c>
      <c r="B185" s="38">
        <f>B186+B187</f>
        <v>45000</v>
      </c>
      <c r="C185" s="38">
        <f>C186+C187</f>
        <v>45000</v>
      </c>
      <c r="D185" s="38">
        <f>D186+D187</f>
        <v>25000</v>
      </c>
      <c r="E185" s="76">
        <f>(E186+E187)</f>
        <v>35000</v>
      </c>
    </row>
    <row r="186" spans="1:5" ht="13.5" customHeight="1">
      <c r="A186" s="12" t="s">
        <v>84</v>
      </c>
      <c r="B186" s="13">
        <v>25000</v>
      </c>
      <c r="C186" s="13">
        <v>25000</v>
      </c>
      <c r="D186" s="14">
        <v>13000</v>
      </c>
      <c r="E186" s="77">
        <v>18000</v>
      </c>
    </row>
    <row r="187" spans="1:5" ht="13.5" customHeight="1">
      <c r="A187" s="12" t="s">
        <v>85</v>
      </c>
      <c r="B187" s="13">
        <v>20000</v>
      </c>
      <c r="C187" s="13">
        <v>20000</v>
      </c>
      <c r="D187" s="14">
        <v>12000</v>
      </c>
      <c r="E187" s="77">
        <v>17000</v>
      </c>
    </row>
    <row r="188" spans="1:6" ht="13.5" customHeight="1">
      <c r="A188" s="37" t="s">
        <v>86</v>
      </c>
      <c r="B188" s="38">
        <f>B189+B199</f>
        <v>96000</v>
      </c>
      <c r="C188" s="38">
        <f>C189+C199</f>
        <v>101000</v>
      </c>
      <c r="D188" s="38">
        <f>D189+D199</f>
        <v>210898</v>
      </c>
      <c r="E188" s="76">
        <f>E189+E199</f>
        <v>247729.09999999992</v>
      </c>
      <c r="F188" s="67"/>
    </row>
    <row r="189" spans="1:5" ht="13.5" customHeight="1">
      <c r="A189" s="12" t="s">
        <v>87</v>
      </c>
      <c r="B189" s="13">
        <v>36000</v>
      </c>
      <c r="C189" s="13">
        <v>33000</v>
      </c>
      <c r="D189" s="14">
        <f>SUM(D190:D198)</f>
        <v>79730.4</v>
      </c>
      <c r="E189" s="78">
        <f>SUM(E190:E198)</f>
        <v>35612.9</v>
      </c>
    </row>
    <row r="190" spans="1:5" ht="13.5" customHeight="1">
      <c r="A190" s="12" t="s">
        <v>88</v>
      </c>
      <c r="B190" s="13"/>
      <c r="C190" s="13"/>
      <c r="D190" s="14">
        <v>79730.4</v>
      </c>
      <c r="E190" s="69">
        <v>22530.7</v>
      </c>
    </row>
    <row r="191" spans="1:5" ht="13.5" customHeight="1">
      <c r="A191" s="12" t="s">
        <v>159</v>
      </c>
      <c r="B191" s="13"/>
      <c r="C191" s="13"/>
      <c r="D191" s="14"/>
      <c r="E191" s="69">
        <v>3023.2</v>
      </c>
    </row>
    <row r="192" spans="1:5" ht="13.5" customHeight="1">
      <c r="A192" s="12" t="s">
        <v>144</v>
      </c>
      <c r="B192" s="13"/>
      <c r="C192" s="13"/>
      <c r="D192" s="14"/>
      <c r="E192" s="69">
        <v>9249</v>
      </c>
    </row>
    <row r="193" spans="1:5" ht="13.5" customHeight="1" hidden="1">
      <c r="A193" s="12" t="s">
        <v>89</v>
      </c>
      <c r="B193" s="13"/>
      <c r="C193" s="13"/>
      <c r="D193" s="14"/>
      <c r="E193" s="69"/>
    </row>
    <row r="194" spans="1:5" ht="13.5" customHeight="1" hidden="1">
      <c r="A194" s="12" t="s">
        <v>134</v>
      </c>
      <c r="B194" s="13"/>
      <c r="C194" s="13"/>
      <c r="D194" s="14"/>
      <c r="E194" s="69"/>
    </row>
    <row r="195" spans="1:5" ht="13.5" customHeight="1">
      <c r="A195" s="12" t="s">
        <v>90</v>
      </c>
      <c r="B195" s="13"/>
      <c r="C195" s="13"/>
      <c r="D195" s="14"/>
      <c r="E195" s="69">
        <v>661.7</v>
      </c>
    </row>
    <row r="196" spans="1:5" ht="13.5" customHeight="1">
      <c r="A196" s="12" t="s">
        <v>146</v>
      </c>
      <c r="B196" s="13"/>
      <c r="C196" s="13"/>
      <c r="D196" s="14"/>
      <c r="E196" s="69">
        <v>100</v>
      </c>
    </row>
    <row r="197" spans="1:5" ht="13.5" customHeight="1">
      <c r="A197" s="12" t="s">
        <v>135</v>
      </c>
      <c r="B197" s="13"/>
      <c r="C197" s="13"/>
      <c r="D197" s="14"/>
      <c r="E197" s="69">
        <v>48.3</v>
      </c>
    </row>
    <row r="198" spans="1:5" ht="13.5" customHeight="1" hidden="1">
      <c r="A198" s="12" t="s">
        <v>136</v>
      </c>
      <c r="B198" s="13"/>
      <c r="C198" s="13"/>
      <c r="D198" s="14"/>
      <c r="E198" s="69"/>
    </row>
    <row r="199" spans="1:5" ht="13.5" customHeight="1">
      <c r="A199" s="12" t="s">
        <v>85</v>
      </c>
      <c r="B199" s="13">
        <v>60000</v>
      </c>
      <c r="C199" s="13">
        <v>68000</v>
      </c>
      <c r="D199" s="14">
        <f>SUM(D200:D209)</f>
        <v>131167.6</v>
      </c>
      <c r="E199" s="78">
        <f>SUM(E200:E209)</f>
        <v>212116.19999999992</v>
      </c>
    </row>
    <row r="200" spans="1:5" ht="13.5" customHeight="1">
      <c r="A200" s="12" t="s">
        <v>88</v>
      </c>
      <c r="B200" s="13"/>
      <c r="C200" s="13"/>
      <c r="D200" s="14">
        <v>131167.6</v>
      </c>
      <c r="E200" s="69">
        <f>30581.5+82981.3+1030+55000</f>
        <v>169592.8</v>
      </c>
    </row>
    <row r="201" spans="1:5" ht="13.5" customHeight="1">
      <c r="A201" s="12" t="s">
        <v>159</v>
      </c>
      <c r="B201" s="13"/>
      <c r="C201" s="13"/>
      <c r="D201" s="14"/>
      <c r="E201" s="69">
        <v>3006.8</v>
      </c>
    </row>
    <row r="202" spans="1:5" ht="13.5" customHeight="1" hidden="1">
      <c r="A202" s="12" t="s">
        <v>144</v>
      </c>
      <c r="B202" s="13"/>
      <c r="C202" s="13"/>
      <c r="D202" s="14"/>
      <c r="E202" s="69"/>
    </row>
    <row r="203" spans="1:5" ht="13.5" customHeight="1">
      <c r="A203" s="12" t="s">
        <v>145</v>
      </c>
      <c r="B203" s="13"/>
      <c r="C203" s="13"/>
      <c r="D203" s="14"/>
      <c r="E203" s="69">
        <v>1471.5</v>
      </c>
    </row>
    <row r="204" spans="1:5" ht="13.5" customHeight="1">
      <c r="A204" s="12" t="s">
        <v>135</v>
      </c>
      <c r="B204" s="13"/>
      <c r="C204" s="13"/>
      <c r="D204" s="14"/>
      <c r="E204" s="69">
        <v>4199.9</v>
      </c>
    </row>
    <row r="205" spans="1:5" ht="13.5" customHeight="1">
      <c r="A205" s="12" t="s">
        <v>89</v>
      </c>
      <c r="B205" s="13"/>
      <c r="C205" s="13"/>
      <c r="D205" s="14"/>
      <c r="E205" s="69">
        <v>104.3</v>
      </c>
    </row>
    <row r="206" spans="1:5" ht="13.5" customHeight="1">
      <c r="A206" s="12" t="s">
        <v>146</v>
      </c>
      <c r="B206" s="13"/>
      <c r="C206" s="13"/>
      <c r="D206" s="14"/>
      <c r="E206" s="69">
        <v>15062.8</v>
      </c>
    </row>
    <row r="207" spans="1:5" ht="13.5" customHeight="1" hidden="1">
      <c r="A207" s="12" t="s">
        <v>147</v>
      </c>
      <c r="B207" s="13"/>
      <c r="C207" s="13"/>
      <c r="D207" s="14"/>
      <c r="E207" s="69"/>
    </row>
    <row r="208" spans="1:5" ht="13.5" customHeight="1">
      <c r="A208" s="12" t="s">
        <v>90</v>
      </c>
      <c r="B208" s="13"/>
      <c r="C208" s="13"/>
      <c r="D208" s="14"/>
      <c r="E208" s="69">
        <v>18509.3</v>
      </c>
    </row>
    <row r="209" spans="1:5" ht="13.5" customHeight="1">
      <c r="A209" s="24" t="s">
        <v>136</v>
      </c>
      <c r="B209" s="25"/>
      <c r="C209" s="25"/>
      <c r="D209" s="26"/>
      <c r="E209" s="72">
        <v>168.8</v>
      </c>
    </row>
    <row r="210" spans="1:5" ht="24.75" customHeight="1">
      <c r="A210" s="6" t="s">
        <v>154</v>
      </c>
      <c r="B210" s="7">
        <f>B211</f>
        <v>0</v>
      </c>
      <c r="C210" s="7">
        <f>C211</f>
        <v>0</v>
      </c>
      <c r="D210" s="7">
        <f>D211</f>
        <v>0</v>
      </c>
      <c r="E210" s="7">
        <f>E211</f>
        <v>2000</v>
      </c>
    </row>
    <row r="211" spans="1:5" ht="13.5" customHeight="1">
      <c r="A211" s="20" t="s">
        <v>22</v>
      </c>
      <c r="B211" s="21">
        <f>B213</f>
        <v>0</v>
      </c>
      <c r="C211" s="21">
        <f>C213</f>
        <v>0</v>
      </c>
      <c r="D211" s="21">
        <f>D213</f>
        <v>0</v>
      </c>
      <c r="E211" s="70">
        <f>E213</f>
        <v>2000</v>
      </c>
    </row>
    <row r="212" spans="1:5" ht="13.5" customHeight="1">
      <c r="A212" s="9" t="s">
        <v>16</v>
      </c>
      <c r="B212" s="22"/>
      <c r="C212" s="22"/>
      <c r="D212" s="23"/>
      <c r="E212" s="71"/>
    </row>
    <row r="213" spans="1:5" ht="13.5" customHeight="1">
      <c r="A213" s="12" t="s">
        <v>58</v>
      </c>
      <c r="B213" s="13"/>
      <c r="C213" s="13"/>
      <c r="D213" s="14"/>
      <c r="E213" s="69">
        <f>3000-1000</f>
        <v>2000</v>
      </c>
    </row>
    <row r="214" spans="1:6" ht="19.5" customHeight="1">
      <c r="A214" s="6" t="s">
        <v>91</v>
      </c>
      <c r="B214" s="7">
        <f>B216+B217</f>
        <v>514692</v>
      </c>
      <c r="C214" s="7">
        <f>C216+C217</f>
        <v>490400</v>
      </c>
      <c r="D214" s="7">
        <f>D216+D217</f>
        <v>213220.7</v>
      </c>
      <c r="E214" s="7">
        <f>E216+E217</f>
        <v>228908.1</v>
      </c>
      <c r="F214" s="66"/>
    </row>
    <row r="215" spans="1:5" ht="10.5" customHeight="1">
      <c r="A215" s="12" t="s">
        <v>16</v>
      </c>
      <c r="B215" s="10"/>
      <c r="C215" s="10"/>
      <c r="D215" s="10"/>
      <c r="E215" s="68"/>
    </row>
    <row r="216" spans="1:5" ht="12.75" customHeight="1">
      <c r="A216" s="17" t="s">
        <v>22</v>
      </c>
      <c r="B216" s="10">
        <f>B232+B237+B243+B246+B250+B255+B260+B245+B257</f>
        <v>17020</v>
      </c>
      <c r="C216" s="10">
        <f>C232+C237+C243+C246+C250+C255+C260+C245+C257</f>
        <v>13455</v>
      </c>
      <c r="D216" s="10">
        <f>D232+D237+D243+D246+D250+D255+D260+D245+D257</f>
        <v>19525</v>
      </c>
      <c r="E216" s="68">
        <f>E232+E250+E255+E246+E237+E257</f>
        <v>13747.2</v>
      </c>
    </row>
    <row r="217" spans="1:5" ht="12.75" customHeight="1">
      <c r="A217" s="17" t="s">
        <v>28</v>
      </c>
      <c r="B217" s="10">
        <f>B220+B221+B223+B224+B226+B227+B230+B236+B238+B239+B241+B242+B247+B249+B251+B252+B254+B256+B258+B244</f>
        <v>497672</v>
      </c>
      <c r="C217" s="10">
        <f>C220+C221+C223+C224+C226+C227+C230+C236+C238+C239+C241+C242+C247+C249+C251+C252+C254+C256+C258+C244</f>
        <v>476945</v>
      </c>
      <c r="D217" s="10">
        <f>D220+D221+D223+D224+D226+D227+D230+D236+D238+D239+D241+D242+D247+D249+D251+D252+D254+D256+D258+D244</f>
        <v>193695.7</v>
      </c>
      <c r="E217" s="68">
        <f>E219+E222+E225+E229+E235+E240+E248+E253+E259-E216+E231</f>
        <v>215160.9</v>
      </c>
    </row>
    <row r="218" spans="1:5" ht="12.75" customHeight="1">
      <c r="A218" s="9" t="s">
        <v>92</v>
      </c>
      <c r="B218" s="13"/>
      <c r="C218" s="13"/>
      <c r="D218" s="14"/>
      <c r="E218" s="69"/>
    </row>
    <row r="219" spans="1:5" ht="12.75" customHeight="1">
      <c r="A219" s="37" t="s">
        <v>93</v>
      </c>
      <c r="B219" s="38">
        <f>B220+B221</f>
        <v>2000</v>
      </c>
      <c r="C219" s="38">
        <f>C220+C221</f>
        <v>2000</v>
      </c>
      <c r="D219" s="38">
        <f>D220+D221</f>
        <v>0</v>
      </c>
      <c r="E219" s="76">
        <f>E220+E221</f>
        <v>0</v>
      </c>
    </row>
    <row r="220" spans="1:5" ht="12.75" customHeight="1">
      <c r="A220" s="12" t="s">
        <v>94</v>
      </c>
      <c r="B220" s="13">
        <v>2000</v>
      </c>
      <c r="C220" s="13">
        <v>2000</v>
      </c>
      <c r="D220" s="14"/>
      <c r="E220" s="69"/>
    </row>
    <row r="221" spans="1:5" ht="12.75" customHeight="1" hidden="1">
      <c r="A221" s="12" t="s">
        <v>95</v>
      </c>
      <c r="B221" s="13"/>
      <c r="C221" s="13"/>
      <c r="D221" s="14"/>
      <c r="E221" s="69"/>
    </row>
    <row r="222" spans="1:5" ht="12.75" customHeight="1">
      <c r="A222" s="37" t="s">
        <v>96</v>
      </c>
      <c r="B222" s="38">
        <f>B223+B224</f>
        <v>18642</v>
      </c>
      <c r="C222" s="38">
        <f>C223+C224</f>
        <v>5100</v>
      </c>
      <c r="D222" s="38">
        <f>D223+D224</f>
        <v>3000</v>
      </c>
      <c r="E222" s="76">
        <f>E223+E224</f>
        <v>2000</v>
      </c>
    </row>
    <row r="223" spans="1:5" ht="12.75" customHeight="1">
      <c r="A223" s="12" t="s">
        <v>94</v>
      </c>
      <c r="B223" s="13">
        <v>10445</v>
      </c>
      <c r="C223" s="13">
        <v>5100</v>
      </c>
      <c r="D223" s="14">
        <v>3000</v>
      </c>
      <c r="E223" s="69">
        <v>510</v>
      </c>
    </row>
    <row r="224" spans="1:5" ht="12.75" customHeight="1">
      <c r="A224" s="24" t="s">
        <v>95</v>
      </c>
      <c r="B224" s="25">
        <v>8197</v>
      </c>
      <c r="C224" s="25"/>
      <c r="D224" s="26"/>
      <c r="E224" s="72">
        <v>1490</v>
      </c>
    </row>
    <row r="225" spans="1:5" ht="12.75" customHeight="1">
      <c r="A225" s="37" t="s">
        <v>97</v>
      </c>
      <c r="B225" s="38">
        <f>B226+B227</f>
        <v>120000</v>
      </c>
      <c r="C225" s="38">
        <f>C226+C227</f>
        <v>115000</v>
      </c>
      <c r="D225" s="38">
        <f>D226+D227</f>
        <v>17939.899999999998</v>
      </c>
      <c r="E225" s="76">
        <v>63000</v>
      </c>
    </row>
    <row r="226" spans="1:5" ht="12.75" customHeight="1">
      <c r="A226" s="12" t="s">
        <v>98</v>
      </c>
      <c r="B226" s="13">
        <v>87900</v>
      </c>
      <c r="C226" s="13">
        <v>20000</v>
      </c>
      <c r="D226" s="14">
        <v>2210.6</v>
      </c>
      <c r="E226" s="69"/>
    </row>
    <row r="227" spans="1:5" ht="12.75" customHeight="1">
      <c r="A227" s="12" t="s">
        <v>99</v>
      </c>
      <c r="B227" s="13">
        <v>32100</v>
      </c>
      <c r="C227" s="13">
        <v>95000</v>
      </c>
      <c r="D227" s="14">
        <v>15729.3</v>
      </c>
      <c r="E227" s="69">
        <v>53000</v>
      </c>
    </row>
    <row r="228" spans="1:5" ht="12.75" customHeight="1">
      <c r="A228" s="12" t="s">
        <v>158</v>
      </c>
      <c r="B228" s="13"/>
      <c r="C228" s="13"/>
      <c r="D228" s="14"/>
      <c r="E228" s="69">
        <v>10000</v>
      </c>
    </row>
    <row r="229" spans="1:5" ht="12.75" customHeight="1">
      <c r="A229" s="37" t="s">
        <v>100</v>
      </c>
      <c r="B229" s="38">
        <f>B230</f>
        <v>300</v>
      </c>
      <c r="C229" s="38">
        <f>C230</f>
        <v>300</v>
      </c>
      <c r="D229" s="38">
        <f>D230</f>
        <v>0</v>
      </c>
      <c r="E229" s="76">
        <f>E230</f>
        <v>0</v>
      </c>
    </row>
    <row r="230" spans="1:5" ht="12.75" customHeight="1">
      <c r="A230" s="12" t="s">
        <v>94</v>
      </c>
      <c r="B230" s="13">
        <v>300</v>
      </c>
      <c r="C230" s="13">
        <v>300</v>
      </c>
      <c r="D230" s="14"/>
      <c r="E230" s="69"/>
    </row>
    <row r="231" spans="1:5" ht="12.75" customHeight="1">
      <c r="A231" s="37" t="s">
        <v>101</v>
      </c>
      <c r="B231" s="38">
        <f>B232</f>
        <v>750</v>
      </c>
      <c r="C231" s="38">
        <f>C232</f>
        <v>0</v>
      </c>
      <c r="D231" s="38">
        <f>D232</f>
        <v>1618</v>
      </c>
      <c r="E231" s="76">
        <f>SUM(E232:E234)</f>
        <v>4557.2</v>
      </c>
    </row>
    <row r="232" spans="1:5" ht="12.75" customHeight="1">
      <c r="A232" s="12" t="s">
        <v>102</v>
      </c>
      <c r="B232" s="13">
        <v>750</v>
      </c>
      <c r="C232" s="13"/>
      <c r="D232" s="14">
        <v>1618</v>
      </c>
      <c r="E232" s="69">
        <v>3497.2</v>
      </c>
    </row>
    <row r="233" spans="1:5" ht="12.75" customHeight="1">
      <c r="A233" s="12" t="s">
        <v>105</v>
      </c>
      <c r="B233" s="13"/>
      <c r="C233" s="13"/>
      <c r="D233" s="14"/>
      <c r="E233" s="69">
        <v>560</v>
      </c>
    </row>
    <row r="234" spans="1:5" ht="12.75" customHeight="1">
      <c r="A234" s="12" t="s">
        <v>95</v>
      </c>
      <c r="B234" s="13"/>
      <c r="C234" s="13"/>
      <c r="D234" s="14"/>
      <c r="E234" s="69">
        <v>500</v>
      </c>
    </row>
    <row r="235" spans="1:5" ht="12.75" customHeight="1">
      <c r="A235" s="37" t="s">
        <v>103</v>
      </c>
      <c r="B235" s="38">
        <f>B236+B237+B238+B239</f>
        <v>48000</v>
      </c>
      <c r="C235" s="38">
        <f>C236+C237+C238+C239</f>
        <v>63000</v>
      </c>
      <c r="D235" s="38">
        <f>D236+D237+D238+D239</f>
        <v>50950</v>
      </c>
      <c r="E235" s="76">
        <f>E236+E237+E238+E239</f>
        <v>38200</v>
      </c>
    </row>
    <row r="236" spans="1:5" ht="12.75" customHeight="1">
      <c r="A236" s="12" t="s">
        <v>104</v>
      </c>
      <c r="B236" s="13">
        <v>42500</v>
      </c>
      <c r="C236" s="13">
        <v>59725</v>
      </c>
      <c r="D236" s="14">
        <v>39600</v>
      </c>
      <c r="E236" s="69">
        <v>28900</v>
      </c>
    </row>
    <row r="237" spans="1:5" ht="12.75" customHeight="1">
      <c r="A237" s="12" t="s">
        <v>110</v>
      </c>
      <c r="B237" s="13"/>
      <c r="C237" s="13"/>
      <c r="D237" s="14">
        <v>10600</v>
      </c>
      <c r="E237" s="69">
        <v>9050</v>
      </c>
    </row>
    <row r="238" spans="1:5" ht="12.75" customHeight="1">
      <c r="A238" s="12" t="s">
        <v>105</v>
      </c>
      <c r="B238" s="13">
        <v>500</v>
      </c>
      <c r="C238" s="13">
        <v>3275</v>
      </c>
      <c r="D238" s="14">
        <v>750</v>
      </c>
      <c r="E238" s="69"/>
    </row>
    <row r="239" spans="1:5" ht="12.75" customHeight="1">
      <c r="A239" s="12" t="s">
        <v>95</v>
      </c>
      <c r="B239" s="13">
        <v>5000</v>
      </c>
      <c r="C239" s="13"/>
      <c r="D239" s="14"/>
      <c r="E239" s="69">
        <v>250</v>
      </c>
    </row>
    <row r="240" spans="1:5" ht="12.75" customHeight="1">
      <c r="A240" s="37" t="s">
        <v>106</v>
      </c>
      <c r="B240" s="38">
        <f>B241+B242+B243+B244+B245+B246+B247</f>
        <v>200000</v>
      </c>
      <c r="C240" s="38">
        <f>C241+C242+C243+C244+C245+C246+C247</f>
        <v>200000</v>
      </c>
      <c r="D240" s="38">
        <f>D241+D242+D243+D244+D245+D246+D247</f>
        <v>65681.8</v>
      </c>
      <c r="E240" s="76">
        <f>E241+E242+E243+E244+E245+E246+E247</f>
        <v>79780</v>
      </c>
    </row>
    <row r="241" spans="1:5" ht="12.75" customHeight="1">
      <c r="A241" s="12" t="s">
        <v>94</v>
      </c>
      <c r="B241" s="13">
        <v>189690</v>
      </c>
      <c r="C241" s="13">
        <v>177030</v>
      </c>
      <c r="D241" s="14">
        <v>7074</v>
      </c>
      <c r="E241" s="69">
        <v>53416</v>
      </c>
    </row>
    <row r="242" spans="1:5" ht="12.75" customHeight="1">
      <c r="A242" s="12" t="s">
        <v>107</v>
      </c>
      <c r="B242" s="13"/>
      <c r="C242" s="13"/>
      <c r="D242" s="14">
        <v>54215</v>
      </c>
      <c r="E242" s="69">
        <v>10855</v>
      </c>
    </row>
    <row r="243" spans="1:5" ht="12.75" customHeight="1" hidden="1">
      <c r="A243" s="12" t="s">
        <v>137</v>
      </c>
      <c r="B243" s="13"/>
      <c r="C243" s="13"/>
      <c r="D243" s="14"/>
      <c r="E243" s="69"/>
    </row>
    <row r="244" spans="1:5" ht="12.75" customHeight="1">
      <c r="A244" s="12" t="s">
        <v>139</v>
      </c>
      <c r="B244" s="13"/>
      <c r="C244" s="13"/>
      <c r="D244" s="14">
        <v>2481</v>
      </c>
      <c r="E244" s="69">
        <v>6009</v>
      </c>
    </row>
    <row r="245" spans="1:5" ht="12.75" customHeight="1" hidden="1">
      <c r="A245" s="12" t="s">
        <v>110</v>
      </c>
      <c r="B245" s="13"/>
      <c r="C245" s="13"/>
      <c r="D245" s="14"/>
      <c r="E245" s="69"/>
    </row>
    <row r="246" spans="1:5" ht="12.75" customHeight="1">
      <c r="A246" s="12" t="s">
        <v>108</v>
      </c>
      <c r="B246" s="13">
        <v>9640</v>
      </c>
      <c r="C246" s="13">
        <v>3970</v>
      </c>
      <c r="D246" s="14"/>
      <c r="E246" s="69"/>
    </row>
    <row r="247" spans="1:5" ht="12.75" customHeight="1">
      <c r="A247" s="12" t="s">
        <v>95</v>
      </c>
      <c r="B247" s="13">
        <v>670</v>
      </c>
      <c r="C247" s="13">
        <v>19000</v>
      </c>
      <c r="D247" s="14">
        <v>1911.8</v>
      </c>
      <c r="E247" s="69">
        <v>9500</v>
      </c>
    </row>
    <row r="248" spans="1:5" ht="12.75" customHeight="1">
      <c r="A248" s="37" t="s">
        <v>109</v>
      </c>
      <c r="B248" s="38">
        <f>B249+B250+B251+B252</f>
        <v>10000</v>
      </c>
      <c r="C248" s="38">
        <f>C249+C250+C251+C252</f>
        <v>7000</v>
      </c>
      <c r="D248" s="38">
        <f>D249+D250+D251+D252</f>
        <v>5000</v>
      </c>
      <c r="E248" s="76">
        <f>E249+E250+E251+E252</f>
        <v>3500</v>
      </c>
    </row>
    <row r="249" spans="1:5" ht="12.75" customHeight="1">
      <c r="A249" s="12" t="s">
        <v>104</v>
      </c>
      <c r="B249" s="13">
        <v>9380</v>
      </c>
      <c r="C249" s="13">
        <v>4500</v>
      </c>
      <c r="D249" s="14">
        <v>5000</v>
      </c>
      <c r="E249" s="69">
        <v>2400</v>
      </c>
    </row>
    <row r="250" spans="1:5" ht="12.75" customHeight="1">
      <c r="A250" s="12" t="s">
        <v>110</v>
      </c>
      <c r="B250" s="13">
        <v>330</v>
      </c>
      <c r="C250" s="13">
        <v>500</v>
      </c>
      <c r="D250" s="14"/>
      <c r="E250" s="69"/>
    </row>
    <row r="251" spans="1:5" ht="12.75" customHeight="1">
      <c r="A251" s="12" t="s">
        <v>111</v>
      </c>
      <c r="B251" s="13">
        <v>0</v>
      </c>
      <c r="C251" s="13">
        <v>2000</v>
      </c>
      <c r="D251" s="14"/>
      <c r="E251" s="69">
        <v>600</v>
      </c>
    </row>
    <row r="252" spans="1:5" ht="12.75" customHeight="1">
      <c r="A252" s="12" t="s">
        <v>95</v>
      </c>
      <c r="B252" s="13">
        <v>290</v>
      </c>
      <c r="C252" s="13"/>
      <c r="D252" s="14"/>
      <c r="E252" s="69">
        <v>500</v>
      </c>
    </row>
    <row r="253" spans="1:5" ht="12.75" customHeight="1">
      <c r="A253" s="37" t="s">
        <v>112</v>
      </c>
      <c r="B253" s="38">
        <f>B254+B255+B256+B257+B258</f>
        <v>115000</v>
      </c>
      <c r="C253" s="38">
        <f>C254+C255+C256+C257+C258</f>
        <v>98000</v>
      </c>
      <c r="D253" s="38">
        <f>D254+D255+D256+D257+D258</f>
        <v>69031</v>
      </c>
      <c r="E253" s="76">
        <f>E254+E255+E256+E257+E258</f>
        <v>35979.8</v>
      </c>
    </row>
    <row r="254" spans="1:5" ht="12.75" customHeight="1">
      <c r="A254" s="12" t="s">
        <v>104</v>
      </c>
      <c r="B254" s="13">
        <v>107270</v>
      </c>
      <c r="C254" s="13">
        <v>88003</v>
      </c>
      <c r="D254" s="14">
        <v>53599</v>
      </c>
      <c r="E254" s="69">
        <v>7700</v>
      </c>
    </row>
    <row r="255" spans="1:5" ht="12.75" customHeight="1">
      <c r="A255" s="12" t="s">
        <v>110</v>
      </c>
      <c r="B255" s="13">
        <v>6300</v>
      </c>
      <c r="C255" s="13">
        <v>8985</v>
      </c>
      <c r="D255" s="14">
        <v>993</v>
      </c>
      <c r="E255" s="69">
        <v>1100</v>
      </c>
    </row>
    <row r="256" spans="1:5" ht="12.75" customHeight="1">
      <c r="A256" s="12" t="s">
        <v>111</v>
      </c>
      <c r="B256" s="13"/>
      <c r="C256" s="13"/>
      <c r="D256" s="14">
        <v>8125</v>
      </c>
      <c r="E256" s="69">
        <v>27079.8</v>
      </c>
    </row>
    <row r="257" spans="1:5" ht="12.75" customHeight="1">
      <c r="A257" s="12" t="s">
        <v>108</v>
      </c>
      <c r="B257" s="13"/>
      <c r="C257" s="13"/>
      <c r="D257" s="14">
        <v>6314</v>
      </c>
      <c r="E257" s="69">
        <v>100</v>
      </c>
    </row>
    <row r="258" spans="1:5" ht="12.75" customHeight="1">
      <c r="A258" s="12" t="s">
        <v>95</v>
      </c>
      <c r="B258" s="27">
        <v>1430</v>
      </c>
      <c r="C258" s="27">
        <v>1012</v>
      </c>
      <c r="D258" s="28"/>
      <c r="E258" s="74"/>
    </row>
    <row r="259" spans="1:5" ht="12.75" customHeight="1" thickBot="1">
      <c r="A259" s="37" t="s">
        <v>150</v>
      </c>
      <c r="B259" s="27"/>
      <c r="C259" s="27"/>
      <c r="D259" s="28"/>
      <c r="E259" s="79">
        <f>1000+28328.8-3437.7-24000</f>
        <v>1891.0999999999985</v>
      </c>
    </row>
    <row r="260" spans="1:5" ht="12.75" customHeight="1" hidden="1" thickBot="1">
      <c r="A260" s="12" t="s">
        <v>138</v>
      </c>
      <c r="B260" s="27"/>
      <c r="C260" s="27"/>
      <c r="D260" s="28"/>
      <c r="E260" s="74"/>
    </row>
    <row r="261" spans="1:5" ht="12.75" customHeight="1">
      <c r="A261" s="42" t="s">
        <v>113</v>
      </c>
      <c r="B261" s="43">
        <f>B33+B46+B59+B68+B72+B86+B93+B103+B114+B123+B134+B145+B154+B163+B170+B175+B186+B189+B216</f>
        <v>2422221.9</v>
      </c>
      <c r="C261" s="43">
        <f>C33+C46+C59+C68+C72+C86+C93+C103+C114+C123+C134+C145+C154+C163+C170+C175+C186+C189+C216</f>
        <v>2596588.5</v>
      </c>
      <c r="D261" s="43">
        <f>D33+D46+D59+D68+D72+D86+D93+D103+D114+D123+D134+D145+D154+D163+D170+D175+D186+D189+D216</f>
        <v>2807884.3000000003</v>
      </c>
      <c r="E261" s="86">
        <f>E33+E46+E59+E68+E72+E86+E93+E103+E114+E123+E134+E145+E154+E163+E170+E175+E186+E189+E216+E211</f>
        <v>2681995.9999999995</v>
      </c>
    </row>
    <row r="262" spans="1:5" ht="12.75" customHeight="1" thickBot="1">
      <c r="A262" s="44" t="s">
        <v>114</v>
      </c>
      <c r="B262" s="45">
        <f>B63+B166+B98+B118+B129+B157+B109+B187+B199+B217+B41+B81+B55+B89+B141+B150</f>
        <v>849156.8</v>
      </c>
      <c r="C262" s="45">
        <f>C63+C166+C98+C118+C129+C157+C109+C187+C199+C217+C41+C81+C55+C89+C141+C150</f>
        <v>631413.5</v>
      </c>
      <c r="D262" s="45">
        <f>D63+D166+D98+D118+D129+D157+D109+D187+D199+D217+D41+D81+D55+D89+D141+D150</f>
        <v>392329.7</v>
      </c>
      <c r="E262" s="87">
        <f>E63+E166+E98+E118+E129+E157+E109+E187+E199+E217+E41+E81+E55+E89+E141+E150</f>
        <v>513657.1</v>
      </c>
    </row>
    <row r="263" spans="1:5" ht="21.75" customHeight="1" thickBot="1">
      <c r="A263" s="15" t="s">
        <v>115</v>
      </c>
      <c r="B263" s="16">
        <f>B32+B45+B58+B71+B85+B113+B122+B133+B144+B162+B169+B214+B102+B92+B153+B67+B174</f>
        <v>3271378.7</v>
      </c>
      <c r="C263" s="16">
        <f>C32+C45+C58+C71+C85+C113+C122+C133+C144+C162+C169+C214+C102+C92+C153+C67+C174</f>
        <v>3228002</v>
      </c>
      <c r="D263" s="16">
        <f>D32+D45+D58+D71+D85+D113+D122+D133+D144+D162+D169+D214+D102+D92+D153+D67+D174</f>
        <v>3200214.0000000005</v>
      </c>
      <c r="E263" s="16">
        <f>E32+E45+E58+E71+E85+E113+E122+E133+E144+E162+E169+E214+E102+E92+E153+E67+E174+E210</f>
        <v>3195653.1</v>
      </c>
    </row>
    <row r="264" spans="1:5" ht="19.5" customHeight="1" thickTop="1">
      <c r="A264" s="46" t="s">
        <v>116</v>
      </c>
      <c r="B264" s="47">
        <f>SUM(B266:B267)</f>
        <v>188606.7</v>
      </c>
      <c r="C264" s="47">
        <f>SUM(C266:C267)</f>
        <v>0</v>
      </c>
      <c r="D264" s="47">
        <f>SUM(D266:D267)</f>
        <v>225035</v>
      </c>
      <c r="E264" s="47">
        <f>SUM(E266:E267)</f>
        <v>-13812.899999999994</v>
      </c>
    </row>
    <row r="265" spans="1:5" ht="9.75" customHeight="1">
      <c r="A265" s="48" t="s">
        <v>16</v>
      </c>
      <c r="B265" s="49"/>
      <c r="C265" s="49"/>
      <c r="D265" s="49"/>
      <c r="E265" s="88"/>
    </row>
    <row r="266" spans="1:5" ht="12.75" customHeight="1">
      <c r="A266" s="48" t="s">
        <v>117</v>
      </c>
      <c r="B266" s="49"/>
      <c r="C266" s="49"/>
      <c r="D266" s="60">
        <v>-100000</v>
      </c>
      <c r="E266" s="89">
        <v>-100000</v>
      </c>
    </row>
    <row r="267" spans="1:5" ht="12.75" customHeight="1" thickBot="1">
      <c r="A267" s="50" t="s">
        <v>118</v>
      </c>
      <c r="B267" s="41">
        <v>188606.7</v>
      </c>
      <c r="C267" s="41"/>
      <c r="D267" s="41">
        <v>325035</v>
      </c>
      <c r="E267" s="90">
        <v>86187.1</v>
      </c>
    </row>
    <row r="268" spans="1:5" ht="7.5" customHeight="1" hidden="1">
      <c r="A268" s="51"/>
      <c r="B268" s="52"/>
      <c r="C268" s="52"/>
      <c r="D268" s="52"/>
      <c r="E268" s="52"/>
    </row>
    <row r="269" spans="1:6" ht="12.75" customHeight="1" hidden="1">
      <c r="A269" s="53" t="s">
        <v>152</v>
      </c>
      <c r="B269" s="80">
        <f>-B30+B263-B264</f>
        <v>0</v>
      </c>
      <c r="C269" s="81">
        <f>C30-C263</f>
        <v>0</v>
      </c>
      <c r="D269" s="80">
        <f>-D30+D263-D264</f>
        <v>4.656612873077393E-10</v>
      </c>
      <c r="E269" s="80">
        <f>-E30+E263-E264</f>
        <v>8.731149137020111E-11</v>
      </c>
      <c r="F269" s="65"/>
    </row>
    <row r="270" spans="1:4" ht="9.75" customHeight="1" hidden="1">
      <c r="A270" s="54"/>
      <c r="B270" s="55"/>
      <c r="C270" s="55"/>
      <c r="D270" s="55"/>
    </row>
    <row r="271" spans="1:5" ht="9.75" customHeight="1" hidden="1">
      <c r="A271" s="54"/>
      <c r="B271" s="55"/>
      <c r="C271" s="55"/>
      <c r="D271" s="82" t="s">
        <v>119</v>
      </c>
      <c r="E271" s="82" t="s">
        <v>119</v>
      </c>
    </row>
    <row r="272" spans="2:5" ht="10.5" customHeight="1" hidden="1">
      <c r="B272" s="55"/>
      <c r="C272" s="55"/>
      <c r="D272" s="82" t="s">
        <v>120</v>
      </c>
      <c r="E272" s="82" t="s">
        <v>155</v>
      </c>
    </row>
    <row r="273" spans="2:5" ht="9" customHeight="1" hidden="1">
      <c r="B273" s="55"/>
      <c r="C273" s="55"/>
      <c r="D273" s="82" t="s">
        <v>121</v>
      </c>
      <c r="E273" s="83"/>
    </row>
    <row r="274" spans="2:4" ht="12.75" customHeight="1">
      <c r="B274" s="55"/>
      <c r="C274" s="55"/>
      <c r="D274" s="55"/>
    </row>
    <row r="275" spans="2:4" ht="12.75" customHeight="1">
      <c r="B275" s="56"/>
      <c r="C275" s="56"/>
      <c r="D275" s="57"/>
    </row>
    <row r="276" spans="2:4" ht="12.75" customHeight="1">
      <c r="B276" s="55"/>
      <c r="C276" s="55"/>
      <c r="D276" s="57"/>
    </row>
    <row r="277" spans="2:4" ht="12.75" customHeight="1">
      <c r="B277" s="55"/>
      <c r="C277" s="55"/>
      <c r="D277" s="55"/>
    </row>
    <row r="278" spans="1:4" ht="12.75" customHeight="1">
      <c r="A278" s="58"/>
      <c r="B278" s="55"/>
      <c r="C278" s="55"/>
      <c r="D278" s="55"/>
    </row>
    <row r="279" spans="2:4" ht="12.75" customHeight="1">
      <c r="B279" s="55"/>
      <c r="C279" s="55"/>
      <c r="D279" s="55"/>
    </row>
    <row r="280" spans="1:4" ht="12.75" customHeight="1">
      <c r="A280" s="58"/>
      <c r="B280" s="55"/>
      <c r="C280" s="55"/>
      <c r="D280" s="55"/>
    </row>
    <row r="281" spans="2:4" ht="12.75" customHeight="1">
      <c r="B281" s="55"/>
      <c r="C281" s="55"/>
      <c r="D281" s="55"/>
    </row>
    <row r="282" spans="1:4" ht="12.75" customHeight="1">
      <c r="A282" s="59"/>
      <c r="B282" s="55"/>
      <c r="C282" s="55"/>
      <c r="D282" s="55"/>
    </row>
    <row r="283" spans="1:4" ht="12.75" customHeight="1">
      <c r="A283" s="59"/>
      <c r="B283" s="55"/>
      <c r="C283" s="55"/>
      <c r="D283" s="55"/>
    </row>
    <row r="284" spans="1:4" ht="12.75" customHeight="1">
      <c r="A284" s="59"/>
      <c r="B284" s="55"/>
      <c r="C284" s="55"/>
      <c r="D284" s="55"/>
    </row>
    <row r="285" spans="1:4" ht="12.75" customHeight="1">
      <c r="A285" s="59"/>
      <c r="B285" s="55"/>
      <c r="C285" s="55"/>
      <c r="D285" s="55"/>
    </row>
    <row r="286" spans="1:4" ht="15" customHeight="1">
      <c r="A286" s="59"/>
      <c r="B286" s="55"/>
      <c r="C286" s="55"/>
      <c r="D286" s="55"/>
    </row>
    <row r="287" spans="2:4" ht="12.75">
      <c r="B287" s="55"/>
      <c r="C287" s="55"/>
      <c r="D287" s="55"/>
    </row>
    <row r="288" spans="2:4" ht="15" customHeight="1">
      <c r="B288" s="55"/>
      <c r="C288" s="55"/>
      <c r="D288" s="55"/>
    </row>
    <row r="289" spans="2:4" ht="15" customHeight="1">
      <c r="B289" s="55"/>
      <c r="C289" s="55"/>
      <c r="D289" s="55"/>
    </row>
    <row r="290" spans="2:4" ht="15" customHeight="1">
      <c r="B290" s="55"/>
      <c r="C290" s="55"/>
      <c r="D290" s="55"/>
    </row>
    <row r="291" spans="2:4" ht="15" customHeight="1">
      <c r="B291" s="55"/>
      <c r="C291" s="55"/>
      <c r="D291" s="55"/>
    </row>
    <row r="292" spans="2:4" ht="15" customHeight="1">
      <c r="B292" s="55"/>
      <c r="C292" s="55"/>
      <c r="D292" s="55"/>
    </row>
    <row r="293" spans="2:4" ht="15" customHeight="1">
      <c r="B293" s="55"/>
      <c r="C293" s="55"/>
      <c r="D293" s="55"/>
    </row>
    <row r="294" spans="2:4" ht="15" customHeight="1">
      <c r="B294" s="55"/>
      <c r="C294" s="55"/>
      <c r="D294" s="55"/>
    </row>
    <row r="295" spans="2:4" ht="15" customHeight="1">
      <c r="B295" s="55"/>
      <c r="C295" s="55"/>
      <c r="D295" s="55"/>
    </row>
    <row r="296" spans="2:4" ht="15" customHeight="1">
      <c r="B296" s="55"/>
      <c r="C296" s="55"/>
      <c r="D296" s="55"/>
    </row>
    <row r="297" spans="2:4" ht="15" customHeight="1">
      <c r="B297" s="55"/>
      <c r="C297" s="55"/>
      <c r="D297" s="55"/>
    </row>
    <row r="298" spans="2:4" ht="15" customHeight="1">
      <c r="B298" s="55"/>
      <c r="C298" s="55"/>
      <c r="D298" s="55"/>
    </row>
    <row r="299" spans="2:4" ht="15" customHeight="1">
      <c r="B299" s="55"/>
      <c r="C299" s="55"/>
      <c r="D299" s="55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</sheetData>
  <sheetProtection/>
  <mergeCells count="3">
    <mergeCell ref="A3:E4"/>
    <mergeCell ref="A6:E6"/>
    <mergeCell ref="A5:E5"/>
  </mergeCells>
  <printOptions horizontalCentered="1"/>
  <pageMargins left="0.5905511811023623" right="0" top="0.984251968503937" bottom="0.984251968503937" header="0.11811023622047245" footer="0.5905511811023623"/>
  <pageSetup horizontalDpi="600" verticalDpi="600" orientation="portrait" paperSize="9" scale="73" r:id="rId3"/>
  <headerFooter alignWithMargins="0">
    <oddFooter>&amp;CStránka &amp;P</oddFooter>
  </headerFooter>
  <rowBreaks count="3" manualBreakCount="3">
    <brk id="70" max="4" man="1"/>
    <brk id="149" max="4" man="1"/>
    <brk id="22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2010-11-10T09:54:59Z</cp:lastPrinted>
  <dcterms:created xsi:type="dcterms:W3CDTF">2010-05-26T11:33:11Z</dcterms:created>
  <dcterms:modified xsi:type="dcterms:W3CDTF">2010-11-10T09:55:08Z</dcterms:modified>
  <cp:category/>
  <cp:version/>
  <cp:contentType/>
  <cp:contentStatus/>
</cp:coreProperties>
</file>