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'Bilance'!$6:$7</definedName>
  </definedNames>
  <calcPr fullCalcOnLoad="1"/>
</workbook>
</file>

<file path=xl/sharedStrings.xml><?xml version="1.0" encoding="utf-8"?>
<sst xmlns="http://schemas.openxmlformats.org/spreadsheetml/2006/main" count="569" uniqueCount="329">
  <si>
    <t>daňové příjmy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</si>
  <si>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</si>
  <si>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</si>
  <si>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</si>
  <si>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</si>
  <si>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</si>
  <si>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</si>
  <si>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pohoštění a dary</t>
  </si>
  <si>
    <t>ostatní běžné výdaje</t>
  </si>
  <si>
    <t>ostatní příspěvky a dary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</si>
  <si>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</si>
  <si>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</si>
  <si>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</si>
  <si>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</si>
  <si>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</si>
  <si>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</si>
  <si>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</si>
  <si>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</si>
  <si>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</si>
  <si>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</si>
  <si>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</si>
  <si>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</si>
  <si>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</si>
  <si>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</si>
  <si>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</si>
  <si>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</si>
  <si>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</si>
  <si>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</si>
  <si>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</si>
  <si>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</si>
  <si>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</si>
  <si>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</si>
  <si>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</si>
  <si>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</si>
  <si>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</si>
  <si>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</si>
  <si>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</si>
  <si>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</si>
  <si>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</si>
  <si>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</si>
  <si>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</si>
  <si>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</si>
  <si>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</si>
  <si>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</si>
  <si>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</si>
  <si>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</si>
  <si>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</si>
  <si>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</si>
  <si>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</si>
  <si>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</si>
  <si>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</si>
  <si>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</si>
  <si>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</si>
  <si>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</si>
  <si>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>kap. 12 - správa majetku kraje</t>
  </si>
  <si>
    <t xml:space="preserve">příjmy v rámci FV 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</si>
  <si>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</si>
  <si>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</si>
  <si>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</si>
  <si>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</si>
  <si>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</si>
  <si>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</si>
  <si>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</si>
  <si>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</si>
  <si>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</si>
  <si>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</si>
  <si>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</si>
  <si>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</si>
  <si>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</si>
  <si>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</si>
  <si>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</si>
  <si>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</si>
  <si>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</si>
  <si>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</si>
  <si>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</si>
  <si>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</si>
  <si>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</si>
  <si>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</si>
  <si>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</si>
  <si>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</si>
  <si>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</si>
  <si>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</si>
  <si>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</si>
  <si>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</si>
  <si>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</si>
  <si>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GS 4.2.2-Moder.a rozš.ubytovacích kapacit KHK-SR</t>
  </si>
  <si>
    <t>GS 3.2-Integr.obtíž.zaměst.skupin obyv.-SR</t>
  </si>
  <si>
    <t>GS 4.1.2-Medializace turistické nabídky - SR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</si>
  <si>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</si>
  <si>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</si>
  <si>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</si>
  <si>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</si>
  <si>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GRIP IT - SR</t>
  </si>
  <si>
    <t>ICN - INTERREG III C - SR</t>
  </si>
  <si>
    <t>splátka dodavatelského úvěru</t>
  </si>
  <si>
    <t>Schválený</t>
  </si>
  <si>
    <t>rozpočet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</si>
  <si>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</si>
  <si>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</si>
  <si>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</si>
  <si>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</si>
  <si>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</si>
  <si>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</si>
  <si>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</si>
  <si>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</si>
  <si>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</si>
  <si>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Solnice-Kvasiny-ost.běž.výd.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</si>
  <si>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</si>
  <si>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</si>
  <si>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</si>
  <si>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</si>
  <si>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</si>
  <si>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</si>
  <si>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</si>
  <si>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</si>
  <si>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</si>
  <si>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</si>
  <si>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</si>
  <si>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</si>
  <si>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</si>
  <si>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</si>
  <si>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</si>
  <si>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</si>
  <si>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</si>
  <si>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</si>
  <si>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</si>
  <si>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</si>
  <si>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</si>
  <si>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</si>
  <si>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kap. 20 - použití sociálního fondu - běž.výdaje</t>
  </si>
  <si>
    <t xml:space="preserve">  ze SFŽP</t>
  </si>
  <si>
    <t>zabránění vzniku, rozvoje a šíření TBC - SR</t>
  </si>
  <si>
    <t>Technická pomoc - SR</t>
  </si>
  <si>
    <t>OP RLZ 2.1 - SR</t>
  </si>
  <si>
    <t>neinvestiční půjčené prostředky</t>
  </si>
  <si>
    <t>investiční transfery a.s.</t>
  </si>
  <si>
    <t>inv.půjčené prostř.RR regionu soudržnosti SV</t>
  </si>
  <si>
    <t>kap. 09 - volnočasové aktivity</t>
  </si>
  <si>
    <t>neinvestiční půjčené prostředky a.s. SÚS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</si>
  <si>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</si>
  <si>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</si>
  <si>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</si>
  <si>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</si>
  <si>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</si>
  <si>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</si>
  <si>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splátky půjček (SFDI)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</si>
  <si>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</si>
  <si>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</si>
  <si>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</si>
  <si>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</si>
  <si>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</si>
  <si>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</si>
  <si>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</si>
  <si>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</si>
  <si>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</si>
  <si>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</si>
  <si>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</si>
  <si>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</si>
  <si>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</si>
  <si>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>vklad pro založení a. s.</t>
  </si>
  <si>
    <t>investiční půjčené prostředky a. s.</t>
  </si>
  <si>
    <t>výdaje z finančního vypořádání</t>
  </si>
  <si>
    <t>Upravený rozpočet</t>
  </si>
  <si>
    <t>Skutečnost</t>
  </si>
  <si>
    <t xml:space="preserve">  z MZ</t>
  </si>
  <si>
    <t>náhr.škod způsob.vybr.chráněnými živočichy - SR</t>
  </si>
  <si>
    <t>likvidace nepoužitelných léčiv - SR</t>
  </si>
  <si>
    <t>progr.protidrog.politiky 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</si>
  <si>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</si>
  <si>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</si>
  <si>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</si>
  <si>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</si>
  <si>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</si>
  <si>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</si>
  <si>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</si>
  <si>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</si>
  <si>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</si>
  <si>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</si>
  <si>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</si>
  <si>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</si>
  <si>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</si>
  <si>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</si>
  <si>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</si>
  <si>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</si>
  <si>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</si>
  <si>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</si>
  <si>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</si>
  <si>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</si>
  <si>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</si>
  <si>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</si>
  <si>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 xml:space="preserve">                    soc.věci</t>
  </si>
  <si>
    <t>%</t>
  </si>
  <si>
    <t xml:space="preserve">  odvětví kultury</t>
  </si>
  <si>
    <t xml:space="preserve">  z Úřadu vlády</t>
  </si>
  <si>
    <t xml:space="preserve">        z toho obce</t>
  </si>
  <si>
    <t>poplatky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</si>
  <si>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</si>
  <si>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</si>
  <si>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</si>
  <si>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</si>
  <si>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>výd.na krajs.koordinátora rom.poradců - SR</t>
  </si>
  <si>
    <t>kofinancování a předfinancování</t>
  </si>
  <si>
    <t>posílení kapacit míst.samospráv-Srbsko - SR</t>
  </si>
  <si>
    <t>investiční půjčené prostředky obcím</t>
  </si>
  <si>
    <t xml:space="preserve">             neinvestiční transfery a.s.</t>
  </si>
  <si>
    <t xml:space="preserve">  z MZV</t>
  </si>
  <si>
    <t xml:space="preserve">  z Národního fondu</t>
  </si>
  <si>
    <t xml:space="preserve">  ze SFDI</t>
  </si>
  <si>
    <t>odvětví správy majetku kraje</t>
  </si>
  <si>
    <t xml:space="preserve">  odvětví zdravotnictví</t>
  </si>
  <si>
    <t>komunikace v rámci průmyslové zóny - SR</t>
  </si>
  <si>
    <t xml:space="preserve">neinvestiční půjčené prostředky a.s.  </t>
  </si>
  <si>
    <t>dotace ze SR posky.prostř.čerp.účtu - SR</t>
  </si>
  <si>
    <t>internetizace knihoven - SR</t>
  </si>
  <si>
    <t>podpora EVVO ve školách - SR</t>
  </si>
  <si>
    <t>kompenzační pomůcky - SR</t>
  </si>
  <si>
    <t>správní a ostatní poplatky</t>
  </si>
  <si>
    <t xml:space="preserve">  z MŽP - obce</t>
  </si>
  <si>
    <t xml:space="preserve">                    činnost krajského úřadu</t>
  </si>
  <si>
    <t>výkupy pozemků pod komunik. - SR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</si>
  <si>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</si>
  <si>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</si>
  <si>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</si>
  <si>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</si>
  <si>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</si>
  <si>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inspekce posk.soc.služeb - SR</t>
  </si>
  <si>
    <t>projekt koncepce prevence kriminality - SR</t>
  </si>
  <si>
    <t>volby do zastupitelstev krajů - SR</t>
  </si>
  <si>
    <t>obnova silničního majetku - SFDI - SR</t>
  </si>
  <si>
    <t>zajištění správy majetku kraje</t>
  </si>
  <si>
    <t>neinv.dotace Centru evropského projektování a.s.</t>
  </si>
  <si>
    <t>FM EHP/Norska - CZ-0037 - SR</t>
  </si>
  <si>
    <t>FM EHP/Norska - CZ-0037-sub-projekty - SR</t>
  </si>
  <si>
    <t xml:space="preserve">             školství</t>
  </si>
  <si>
    <t>ESF - SR</t>
  </si>
  <si>
    <t>podpora DVPP v regionech - SR</t>
  </si>
  <si>
    <t>podpora výuky cizích jazyků - SR</t>
  </si>
  <si>
    <t>vzdělávání dětí azylantů a cizinců - SR</t>
  </si>
  <si>
    <t xml:space="preserve">  ze zvl. účtu MF</t>
  </si>
  <si>
    <t>komunikace v rámci průmyslové zóny - SR - z r.2007</t>
  </si>
  <si>
    <t xml:space="preserve">investiční transfery obcím </t>
  </si>
  <si>
    <t>majetkopráv.vypořádání pozemků - SR</t>
  </si>
  <si>
    <t>OP RLZ 5.1,5.2 Zabezp.fin.konečných uživ. - SR</t>
  </si>
  <si>
    <t>GS 4.2.2 - Moder.a rozš.ubyt.kapacit KHK - SR</t>
  </si>
  <si>
    <t>GG 1.1-OPVK-Zvyš.kvality ve vzdělávání - SR</t>
  </si>
  <si>
    <t>GG 1.2-OPVK-Rovné příl.dětí,ž, se sp.vzd.potř.-SR</t>
  </si>
  <si>
    <t>GG 1.3-OPVK-Další vzd.prac.škol a škol.zař. - SR</t>
  </si>
  <si>
    <t>TP-OPVK-Vzd.pro konkurenceschopnost - SR</t>
  </si>
  <si>
    <t xml:space="preserve">             z toho: Centrum evr.projektování a.s.</t>
  </si>
  <si>
    <t xml:space="preserve">                        odvětví školství</t>
  </si>
  <si>
    <t>financování asistentů pedagoga - SR</t>
  </si>
  <si>
    <t>zvýšení nenárokových složek platů pedagoga - SR</t>
  </si>
  <si>
    <t>náhradní stravování SR</t>
  </si>
  <si>
    <t>kofinancování a předfinancování - inv.transf.PO</t>
  </si>
  <si>
    <t>inv.dot.HZS KHK na výst.Centrál.pož.st.a stř.ZZS HK</t>
  </si>
  <si>
    <t>OP LZZ Vzd.posk.a zadav.soc.sl. KHK III. - SR</t>
  </si>
  <si>
    <t>OP LZZ Rozvoj dostup.a kvality soc.sl.v KHK - SR</t>
  </si>
  <si>
    <t>OP LZZ Služby sociální prevence v KHK - SR</t>
  </si>
  <si>
    <t>OP RLZ 2.1 - SR z r. 2007</t>
  </si>
  <si>
    <t>koncepce prev.kriminality na r.2009-2011 v KHK - SR</t>
  </si>
  <si>
    <t>úhrada nákl.pro spec.odb. - inspekce soc.sl. - SR</t>
  </si>
  <si>
    <t>protiradonová opatření - SR</t>
  </si>
  <si>
    <t>výdaje jednotek sborů dobrovolných hasičů obcí-SR</t>
  </si>
  <si>
    <t xml:space="preserve">          z toho neinvestiční transfery obcím</t>
  </si>
  <si>
    <t xml:space="preserve">                   nerozděleno</t>
  </si>
  <si>
    <t xml:space="preserve">  správa majetku kraje </t>
  </si>
  <si>
    <t xml:space="preserve">   v tom: splátky půjček</t>
  </si>
  <si>
    <t>přijaté půjčené prostředky (SFDI)</t>
  </si>
  <si>
    <t xml:space="preserve">             ostatní příjmy</t>
  </si>
  <si>
    <t xml:space="preserve">  z depozitního účtu</t>
  </si>
  <si>
    <t xml:space="preserve">  od DSO</t>
  </si>
  <si>
    <t xml:space="preserve">             splátky půjček - SF</t>
  </si>
  <si>
    <t>OP RLZ  - SR</t>
  </si>
  <si>
    <t>k 31. 12.  2009</t>
  </si>
  <si>
    <t>k 31.12.2009</t>
  </si>
  <si>
    <t xml:space="preserve">  z MDO</t>
  </si>
  <si>
    <t xml:space="preserve">            ost.nedaňové příjmy</t>
  </si>
  <si>
    <t xml:space="preserve">   v tom: ost.nedaňové příjmy</t>
  </si>
  <si>
    <t xml:space="preserve">  zastupitelstvo kraje </t>
  </si>
  <si>
    <t xml:space="preserve">  regionální rozvoj</t>
  </si>
  <si>
    <t xml:space="preserve">  cestovní ruch </t>
  </si>
  <si>
    <t>real.projektu Kuks-stálá přírodní výstavní síň</t>
  </si>
  <si>
    <t>odměny vč.refundací a náhrad mezd v době nemoci</t>
  </si>
  <si>
    <t>platy zam.a ost.pl.za prov.práci vč.náhr.m.v době nem.</t>
  </si>
  <si>
    <t>kofinancování a předfinancování - příspěvek pro CEP</t>
  </si>
  <si>
    <t>volby do Evropského parlamentu - SR</t>
  </si>
  <si>
    <t>úhrada ztráty ve veřejné drážní osobní dopravě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</si>
  <si>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</si>
  <si>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</si>
  <si>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</si>
  <si>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5.1. - Techn.zajištění, hodnot.,mzdy - SR r.2008</t>
  </si>
  <si>
    <t>OP VK 5. 2. - Publicita a informovanost - SR</t>
  </si>
  <si>
    <t>OP VK 5.3. - Podpora tvorby a přípravy projektů - SR</t>
  </si>
  <si>
    <t>OP VK 5.3. - Podpora tvorby a přípr. projektů - SR 2008</t>
  </si>
  <si>
    <t>GG 1.1-OPVK-Zvyš.kvality ve vzdělávání - SR 2008</t>
  </si>
  <si>
    <t>GG 1.2-OPVK-Rov.příl.dětí,ž,se sp.vzd.potř.-SR 2008</t>
  </si>
  <si>
    <t>GG 1.3-OPVK-Dal.vzd.prac.škol a škol.zař.-SR 2008</t>
  </si>
  <si>
    <t>FM EHP/Norska - SR</t>
  </si>
  <si>
    <t>FM EHP/Norska - CZ-0037-sub-projekty - SR 2008</t>
  </si>
  <si>
    <t>školní vybavení pro žáky 1.ročníku ZŠ - SR</t>
  </si>
  <si>
    <t>vzdělávání dětí a žáků se soc.znevýhodněním - SR</t>
  </si>
  <si>
    <t>posílení úrovně odměňování nepedagog.prac. - SR</t>
  </si>
  <si>
    <t>řešení mezir.snížení žáků a spec.problémů reg.šk.-SR</t>
  </si>
  <si>
    <t>LABEL 2009 - Evropská jazyková cena - SR</t>
  </si>
  <si>
    <t>Evropa mladýma očima - SR</t>
  </si>
  <si>
    <t>projekty RRRS SV</t>
  </si>
  <si>
    <t>OPVK-rozvoj kompet.říd.prac.škol v KHK - SR</t>
  </si>
  <si>
    <t>návratné finanční výpomoci</t>
  </si>
  <si>
    <t xml:space="preserve">kofinancování a předfinancování </t>
  </si>
  <si>
    <t>neinvestiční půjčené prostředky PO</t>
  </si>
  <si>
    <t>projekt Reg.inst.ambul.psychos.sl. - RRRS SV</t>
  </si>
  <si>
    <t>neinvestiční transfer městu Trutnov na činnost muzea</t>
  </si>
  <si>
    <t>projekt Přístavba Muzea války 1866 na Chlumu - RRRS</t>
  </si>
  <si>
    <t>OP LZZ Podpora soc.integr.obyv.vylouč.lok.v KHK - SR</t>
  </si>
  <si>
    <t>krajský program prevence kriminality - SR</t>
  </si>
  <si>
    <t>prům.zóna Solnice-Kvasiny - SR</t>
  </si>
  <si>
    <t>IOP - územně analytické podklady pro KHK - SR</t>
  </si>
  <si>
    <t>obnova silničního majetku - z půjčky SFDI</t>
  </si>
  <si>
    <t>OP RLZ 3.3,5.1,5.2 - Zab.předfin.koneč.uživ. - SR</t>
  </si>
  <si>
    <t>FM EHP/Norska - CZ-0037  - SR</t>
  </si>
  <si>
    <t>ČERPÁNÍ ROZPOČTU KRÁLOVÉHRADECKÉHO KRAJE</t>
  </si>
  <si>
    <t xml:space="preserve">                    kultura</t>
  </si>
  <si>
    <t>odstranění havarijních stavů u ozdravoven - SR</t>
  </si>
  <si>
    <t>prům.zóna Solnice-Kvasiny-ost.kapitál.výdaje</t>
  </si>
  <si>
    <t>prům.zóna Solnice-Kvasiny-ost.kapitál.výdaje - úvěr</t>
  </si>
  <si>
    <t>prům.zóna Solnice-Kvasiny-ost.kap.výdaje - úvěr</t>
  </si>
  <si>
    <t>prům.zóna Solnice-Kvasiny-ost.kap.výdaje</t>
  </si>
  <si>
    <t>prům.zóna Solnice-Kvasiny-inv.tr.obcím - úvěr</t>
  </si>
  <si>
    <t xml:space="preserve">prům.zóna Solnice-Kvasiny-inv.tr.obcím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</si>
</sst>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1">
    <xf numFmtId="3" fontId="0" fillId="0" borderId="0" xfId="0" applyAlignment="1">
      <alignment/>
    </xf>
    <xf numFmtId="3" fontId="0" fillId="0" borderId="10" xfId="0" applyBorder="1" applyAlignment="1">
      <alignment/>
    </xf>
    <xf numFmtId="3" fontId="2" fillId="0" borderId="0" xfId="0" applyFont="1" applyAlignment="1">
      <alignment horizontal="center" vertical="center"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39" applyNumberFormat="1" applyAlignment="1">
      <alignment/>
    </xf>
    <xf numFmtId="3" fontId="0" fillId="0" borderId="0" xfId="0" applyFont="1" applyAlignment="1">
      <alignment/>
    </xf>
    <xf numFmtId="3" fontId="0" fillId="0" borderId="11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7" fillId="0" borderId="14" xfId="0" applyFont="1" applyBorder="1" applyAlignment="1">
      <alignment vertical="center"/>
    </xf>
    <xf numFmtId="171" fontId="1" fillId="0" borderId="10" xfId="39" applyNumberFormat="1" applyFont="1" applyBorder="1" applyAlignment="1">
      <alignment/>
    </xf>
    <xf numFmtId="171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Border="1" applyAlignment="1">
      <alignment/>
    </xf>
    <xf numFmtId="171" fontId="4" fillId="0" borderId="10" xfId="39" applyNumberFormat="1" applyFont="1" applyBorder="1" applyAlignment="1">
      <alignment/>
    </xf>
    <xf numFmtId="171" fontId="4" fillId="0" borderId="10" xfId="39" applyNumberFormat="1" applyFont="1" applyBorder="1" applyAlignment="1">
      <alignment/>
    </xf>
    <xf numFmtId="171" fontId="0" fillId="0" borderId="15" xfId="39" applyNumberFormat="1" applyBorder="1" applyAlignment="1">
      <alignment/>
    </xf>
    <xf numFmtId="171" fontId="0" fillId="0" borderId="16" xfId="39" applyNumberFormat="1" applyBorder="1" applyAlignment="1">
      <alignment/>
    </xf>
    <xf numFmtId="171" fontId="0" fillId="0" borderId="15" xfId="39" applyNumberFormat="1" applyFont="1" applyBorder="1" applyAlignment="1">
      <alignment/>
    </xf>
    <xf numFmtId="171" fontId="7" fillId="0" borderId="17" xfId="39" applyNumberFormat="1" applyFont="1" applyBorder="1" applyAlignment="1">
      <alignment vertical="center"/>
    </xf>
    <xf numFmtId="171" fontId="1" fillId="0" borderId="17" xfId="39" applyNumberFormat="1" applyFont="1" applyBorder="1" applyAlignment="1">
      <alignment vertical="center"/>
    </xf>
    <xf numFmtId="171" fontId="7" fillId="0" borderId="18" xfId="39" applyNumberFormat="1" applyFont="1" applyBorder="1" applyAlignment="1">
      <alignment vertical="center"/>
    </xf>
    <xf numFmtId="171" fontId="7" fillId="0" borderId="10" xfId="39" applyNumberFormat="1" applyFont="1" applyBorder="1" applyAlignment="1">
      <alignment vertical="center"/>
    </xf>
    <xf numFmtId="171" fontId="2" fillId="0" borderId="10" xfId="39" applyNumberFormat="1" applyFont="1" applyBorder="1" applyAlignment="1">
      <alignment vertical="center"/>
    </xf>
    <xf numFmtId="171" fontId="8" fillId="0" borderId="10" xfId="39" applyNumberFormat="1" applyFont="1" applyBorder="1" applyAlignment="1">
      <alignment vertical="center"/>
    </xf>
    <xf numFmtId="171" fontId="8" fillId="0" borderId="19" xfId="39" applyNumberFormat="1" applyFont="1" applyBorder="1" applyAlignment="1">
      <alignment vertical="center"/>
    </xf>
    <xf numFmtId="171" fontId="0" fillId="0" borderId="20" xfId="39" applyNumberFormat="1" applyBorder="1" applyAlignment="1">
      <alignment/>
    </xf>
    <xf numFmtId="171" fontId="0" fillId="0" borderId="15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5" fontId="0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0" fillId="0" borderId="10" xfId="39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Border="1" applyAlignment="1">
      <alignment/>
    </xf>
    <xf numFmtId="169" fontId="0" fillId="0" borderId="10" xfId="39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6" fontId="0" fillId="0" borderId="0" xfId="39" applyNumberFormat="1" applyAlignment="1">
      <alignment/>
    </xf>
    <xf numFmtId="166" fontId="0" fillId="0" borderId="0" xfId="39" applyNumberFormat="1" applyFont="1" applyAlignment="1">
      <alignment/>
    </xf>
    <xf numFmtId="166" fontId="1" fillId="0" borderId="0" xfId="39" applyNumberFormat="1" applyFont="1" applyAlignment="1">
      <alignment/>
    </xf>
    <xf numFmtId="171" fontId="1" fillId="0" borderId="21" xfId="39" applyNumberFormat="1" applyFont="1" applyBorder="1" applyAlignment="1">
      <alignment vertical="center"/>
    </xf>
    <xf numFmtId="171" fontId="7" fillId="0" borderId="22" xfId="39" applyNumberFormat="1" applyFont="1" applyBorder="1" applyAlignment="1">
      <alignment vertical="center"/>
    </xf>
    <xf numFmtId="171" fontId="2" fillId="0" borderId="23" xfId="39" applyNumberFormat="1" applyFont="1" applyBorder="1" applyAlignment="1">
      <alignment vertical="center"/>
    </xf>
    <xf numFmtId="171" fontId="8" fillId="0" borderId="23" xfId="39" applyNumberFormat="1" applyFont="1" applyBorder="1" applyAlignment="1">
      <alignment vertical="center"/>
    </xf>
    <xf numFmtId="171" fontId="8" fillId="0" borderId="24" xfId="39" applyNumberFormat="1" applyFont="1" applyBorder="1" applyAlignment="1">
      <alignment vertical="center"/>
    </xf>
    <xf numFmtId="171" fontId="8" fillId="0" borderId="0" xfId="39" applyNumberFormat="1" applyFont="1" applyBorder="1" applyAlignment="1">
      <alignment vertical="center"/>
    </xf>
    <xf numFmtId="171" fontId="0" fillId="0" borderId="23" xfId="39" applyNumberFormat="1" applyBorder="1" applyAlignment="1">
      <alignment/>
    </xf>
    <xf numFmtId="164" fontId="2" fillId="0" borderId="0" xfId="39" applyFont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10" xfId="39" applyNumberFormat="1" applyFont="1" applyBorder="1" applyAlignment="1">
      <alignment horizontal="right"/>
    </xf>
    <xf numFmtId="169" fontId="0" fillId="0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 horizontal="right"/>
    </xf>
    <xf numFmtId="171" fontId="0" fillId="0" borderId="10" xfId="39" applyNumberFormat="1" applyFill="1" applyBorder="1" applyAlignment="1">
      <alignment/>
    </xf>
    <xf numFmtId="171" fontId="0" fillId="0" borderId="15" xfId="39" applyNumberFormat="1" applyFont="1" applyFill="1" applyBorder="1" applyAlignment="1">
      <alignment/>
    </xf>
    <xf numFmtId="3" fontId="0" fillId="0" borderId="11" xfId="0" applyBorder="1" applyAlignment="1">
      <alignment vertical="center"/>
    </xf>
    <xf numFmtId="171" fontId="0" fillId="0" borderId="0" xfId="0" applyNumberFormat="1" applyAlignment="1">
      <alignment/>
    </xf>
    <xf numFmtId="3" fontId="9" fillId="0" borderId="25" xfId="0" applyFont="1" applyBorder="1" applyAlignment="1">
      <alignment/>
    </xf>
    <xf numFmtId="171" fontId="0" fillId="33" borderId="10" xfId="39" applyNumberFormat="1" applyFill="1" applyBorder="1" applyAlignment="1">
      <alignment/>
    </xf>
    <xf numFmtId="171" fontId="0" fillId="0" borderId="10" xfId="39" applyNumberFormat="1" applyFont="1" applyBorder="1" applyAlignment="1">
      <alignment/>
    </xf>
    <xf numFmtId="3" fontId="0" fillId="0" borderId="25" xfId="0" applyFont="1" applyBorder="1" applyAlignment="1">
      <alignment/>
    </xf>
    <xf numFmtId="3" fontId="9" fillId="0" borderId="25" xfId="0" applyFont="1" applyBorder="1" applyAlignment="1">
      <alignment/>
    </xf>
    <xf numFmtId="3" fontId="0" fillId="0" borderId="25" xfId="0" applyBorder="1" applyAlignment="1">
      <alignment/>
    </xf>
    <xf numFmtId="3" fontId="2" fillId="34" borderId="14" xfId="0" applyFont="1" applyFill="1" applyBorder="1" applyAlignment="1">
      <alignment vertical="center"/>
    </xf>
    <xf numFmtId="171" fontId="2" fillId="34" borderId="17" xfId="39" applyNumberFormat="1" applyFont="1" applyFill="1" applyBorder="1" applyAlignment="1">
      <alignment vertical="center"/>
    </xf>
    <xf numFmtId="3" fontId="1" fillId="0" borderId="11" xfId="0" applyFont="1" applyBorder="1" applyAlignment="1">
      <alignment/>
    </xf>
    <xf numFmtId="169" fontId="1" fillId="0" borderId="26" xfId="0" applyNumberFormat="1" applyFont="1" applyBorder="1" applyAlignment="1">
      <alignment/>
    </xf>
    <xf numFmtId="3" fontId="3" fillId="0" borderId="11" xfId="0" applyFont="1" applyBorder="1" applyAlignment="1">
      <alignment/>
    </xf>
    <xf numFmtId="169" fontId="0" fillId="0" borderId="26" xfId="0" applyNumberFormat="1" applyFont="1" applyBorder="1" applyAlignment="1">
      <alignment/>
    </xf>
    <xf numFmtId="3" fontId="0" fillId="0" borderId="11" xfId="0" applyFont="1" applyBorder="1" applyAlignment="1">
      <alignment/>
    </xf>
    <xf numFmtId="3" fontId="1" fillId="0" borderId="11" xfId="0" applyFont="1" applyBorder="1" applyAlignment="1">
      <alignment/>
    </xf>
    <xf numFmtId="169" fontId="1" fillId="0" borderId="26" xfId="0" applyNumberFormat="1" applyFont="1" applyBorder="1" applyAlignment="1">
      <alignment horizontal="center"/>
    </xf>
    <xf numFmtId="3" fontId="3" fillId="0" borderId="11" xfId="0" applyFont="1" applyBorder="1" applyAlignment="1">
      <alignment/>
    </xf>
    <xf numFmtId="3" fontId="0" fillId="0" borderId="11" xfId="0" applyBorder="1" applyAlignment="1">
      <alignment/>
    </xf>
    <xf numFmtId="169" fontId="0" fillId="0" borderId="26" xfId="0" applyNumberFormat="1" applyFont="1" applyBorder="1" applyAlignment="1">
      <alignment horizontal="center"/>
    </xf>
    <xf numFmtId="3" fontId="0" fillId="0" borderId="11" xfId="0" applyFont="1" applyBorder="1" applyAlignment="1">
      <alignment/>
    </xf>
    <xf numFmtId="169" fontId="1" fillId="0" borderId="26" xfId="0" applyNumberFormat="1" applyFont="1" applyBorder="1" applyAlignment="1">
      <alignment/>
    </xf>
    <xf numFmtId="3" fontId="0" fillId="0" borderId="26" xfId="0" applyBorder="1" applyAlignment="1">
      <alignment/>
    </xf>
    <xf numFmtId="171" fontId="1" fillId="0" borderId="26" xfId="39" applyNumberFormat="1" applyFont="1" applyBorder="1" applyAlignment="1">
      <alignment/>
    </xf>
    <xf numFmtId="3" fontId="4" fillId="0" borderId="11" xfId="0" applyFont="1" applyBorder="1" applyAlignment="1">
      <alignment/>
    </xf>
    <xf numFmtId="171" fontId="4" fillId="0" borderId="26" xfId="39" applyNumberFormat="1" applyFont="1" applyBorder="1" applyAlignment="1">
      <alignment/>
    </xf>
    <xf numFmtId="3" fontId="4" fillId="0" borderId="11" xfId="0" applyFont="1" applyBorder="1" applyAlignment="1">
      <alignment/>
    </xf>
    <xf numFmtId="171" fontId="4" fillId="0" borderId="26" xfId="39" applyNumberFormat="1" applyFont="1" applyBorder="1" applyAlignment="1">
      <alignment/>
    </xf>
    <xf numFmtId="3" fontId="0" fillId="0" borderId="27" xfId="0" applyBorder="1" applyAlignment="1">
      <alignment/>
    </xf>
    <xf numFmtId="169" fontId="0" fillId="0" borderId="28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/>
    </xf>
    <xf numFmtId="3" fontId="0" fillId="0" borderId="27" xfId="0" applyFont="1" applyBorder="1" applyAlignment="1">
      <alignment/>
    </xf>
    <xf numFmtId="3" fontId="9" fillId="0" borderId="27" xfId="0" applyFont="1" applyBorder="1" applyAlignment="1">
      <alignment/>
    </xf>
    <xf numFmtId="3" fontId="0" fillId="0" borderId="28" xfId="0" applyBorder="1" applyAlignment="1">
      <alignment/>
    </xf>
    <xf numFmtId="3" fontId="0" fillId="0" borderId="11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9" fillId="0" borderId="11" xfId="0" applyFont="1" applyBorder="1" applyAlignment="1">
      <alignment/>
    </xf>
    <xf numFmtId="3" fontId="0" fillId="0" borderId="25" xfId="0" applyFont="1" applyBorder="1" applyAlignment="1">
      <alignment/>
    </xf>
    <xf numFmtId="3" fontId="9" fillId="0" borderId="11" xfId="0" applyFont="1" applyBorder="1" applyAlignment="1">
      <alignment/>
    </xf>
    <xf numFmtId="3" fontId="9" fillId="0" borderId="27" xfId="0" applyFont="1" applyBorder="1" applyAlignment="1">
      <alignment/>
    </xf>
    <xf numFmtId="3" fontId="4" fillId="0" borderId="25" xfId="0" applyFont="1" applyBorder="1" applyAlignment="1">
      <alignment/>
    </xf>
    <xf numFmtId="3" fontId="3" fillId="0" borderId="25" xfId="0" applyFont="1" applyBorder="1" applyAlignment="1">
      <alignment/>
    </xf>
    <xf numFmtId="3" fontId="0" fillId="0" borderId="28" xfId="0" applyBorder="1" applyAlignment="1">
      <alignment horizontal="center"/>
    </xf>
    <xf numFmtId="171" fontId="7" fillId="0" borderId="29" xfId="39" applyNumberFormat="1" applyFont="1" applyBorder="1" applyAlignment="1">
      <alignment vertical="center"/>
    </xf>
    <xf numFmtId="171" fontId="1" fillId="0" borderId="29" xfId="39" applyNumberFormat="1" applyFont="1" applyBorder="1" applyAlignment="1">
      <alignment vertical="center"/>
    </xf>
    <xf numFmtId="171" fontId="2" fillId="34" borderId="29" xfId="39" applyNumberFormat="1" applyFont="1" applyFill="1" applyBorder="1" applyAlignment="1">
      <alignment vertical="center"/>
    </xf>
    <xf numFmtId="171" fontId="7" fillId="0" borderId="30" xfId="39" applyNumberFormat="1" applyFont="1" applyBorder="1" applyAlignment="1">
      <alignment vertical="center"/>
    </xf>
    <xf numFmtId="169" fontId="7" fillId="0" borderId="26" xfId="0" applyNumberFormat="1" applyFont="1" applyBorder="1" applyAlignment="1">
      <alignment/>
    </xf>
    <xf numFmtId="171" fontId="2" fillId="0" borderId="26" xfId="39" applyNumberFormat="1" applyFont="1" applyBorder="1" applyAlignment="1">
      <alignment vertical="center"/>
    </xf>
    <xf numFmtId="169" fontId="0" fillId="0" borderId="26" xfId="0" applyNumberFormat="1" applyFont="1" applyBorder="1" applyAlignment="1">
      <alignment/>
    </xf>
    <xf numFmtId="3" fontId="1" fillId="0" borderId="11" xfId="0" applyFont="1" applyBorder="1" applyAlignment="1">
      <alignment horizontal="left" vertical="center"/>
    </xf>
    <xf numFmtId="165" fontId="1" fillId="0" borderId="10" xfId="39" applyNumberFormat="1" applyFont="1" applyBorder="1" applyAlignment="1">
      <alignment horizontal="center"/>
    </xf>
    <xf numFmtId="171" fontId="2" fillId="34" borderId="31" xfId="39" applyNumberFormat="1" applyFont="1" applyFill="1" applyBorder="1" applyAlignment="1">
      <alignment vertical="center"/>
    </xf>
    <xf numFmtId="3" fontId="1" fillId="18" borderId="11" xfId="0" applyFont="1" applyFill="1" applyBorder="1" applyAlignment="1">
      <alignment/>
    </xf>
    <xf numFmtId="171" fontId="1" fillId="18" borderId="10" xfId="39" applyNumberFormat="1" applyFont="1" applyFill="1" applyBorder="1" applyAlignment="1">
      <alignment/>
    </xf>
    <xf numFmtId="171" fontId="1" fillId="18" borderId="26" xfId="39" applyNumberFormat="1" applyFont="1" applyFill="1" applyBorder="1" applyAlignment="1">
      <alignment/>
    </xf>
    <xf numFmtId="3" fontId="1" fillId="18" borderId="11" xfId="0" applyFont="1" applyFill="1" applyBorder="1" applyAlignment="1">
      <alignment/>
    </xf>
    <xf numFmtId="171" fontId="1" fillId="18" borderId="10" xfId="39" applyNumberFormat="1" applyFont="1" applyFill="1" applyBorder="1" applyAlignment="1">
      <alignment/>
    </xf>
    <xf numFmtId="171" fontId="1" fillId="18" borderId="23" xfId="39" applyNumberFormat="1" applyFont="1" applyFill="1" applyBorder="1" applyAlignment="1">
      <alignment/>
    </xf>
    <xf numFmtId="3" fontId="1" fillId="18" borderId="12" xfId="0" applyFont="1" applyFill="1" applyBorder="1" applyAlignment="1">
      <alignment/>
    </xf>
    <xf numFmtId="171" fontId="1" fillId="18" borderId="26" xfId="39" applyNumberFormat="1" applyFont="1" applyFill="1" applyBorder="1" applyAlignment="1">
      <alignment/>
    </xf>
    <xf numFmtId="3" fontId="2" fillId="35" borderId="14" xfId="0" applyFont="1" applyFill="1" applyBorder="1" applyAlignment="1">
      <alignment vertical="center"/>
    </xf>
    <xf numFmtId="169" fontId="2" fillId="35" borderId="17" xfId="39" applyNumberFormat="1" applyFont="1" applyFill="1" applyBorder="1" applyAlignment="1">
      <alignment vertical="center"/>
    </xf>
    <xf numFmtId="171" fontId="2" fillId="35" borderId="17" xfId="39" applyNumberFormat="1" applyFont="1" applyFill="1" applyBorder="1" applyAlignment="1">
      <alignment vertical="center"/>
    </xf>
    <xf numFmtId="3" fontId="2" fillId="36" borderId="13" xfId="0" applyFont="1" applyFill="1" applyBorder="1" applyAlignment="1">
      <alignment vertical="center"/>
    </xf>
    <xf numFmtId="171" fontId="2" fillId="36" borderId="18" xfId="39" applyNumberFormat="1" applyFont="1" applyFill="1" applyBorder="1" applyAlignment="1">
      <alignment vertical="center"/>
    </xf>
    <xf numFmtId="171" fontId="2" fillId="36" borderId="22" xfId="39" applyNumberFormat="1" applyFont="1" applyFill="1" applyBorder="1" applyAlignment="1">
      <alignment vertical="center"/>
    </xf>
    <xf numFmtId="171" fontId="2" fillId="36" borderId="32" xfId="39" applyNumberFormat="1" applyFont="1" applyFill="1" applyBorder="1" applyAlignment="1">
      <alignment vertical="center"/>
    </xf>
    <xf numFmtId="165" fontId="1" fillId="37" borderId="18" xfId="39" applyNumberFormat="1" applyFont="1" applyFill="1" applyBorder="1" applyAlignment="1">
      <alignment horizontal="center"/>
    </xf>
    <xf numFmtId="3" fontId="1" fillId="37" borderId="18" xfId="0" applyFont="1" applyFill="1" applyBorder="1" applyAlignment="1">
      <alignment horizontal="center"/>
    </xf>
    <xf numFmtId="165" fontId="1" fillId="37" borderId="19" xfId="39" applyNumberFormat="1" applyFont="1" applyFill="1" applyBorder="1" applyAlignment="1">
      <alignment horizontal="center"/>
    </xf>
    <xf numFmtId="3" fontId="1" fillId="37" borderId="19" xfId="0" applyFont="1" applyFill="1" applyBorder="1" applyAlignment="1">
      <alignment horizontal="center"/>
    </xf>
    <xf numFmtId="171" fontId="2" fillId="35" borderId="31" xfId="39" applyNumberFormat="1" applyFont="1" applyFill="1" applyBorder="1" applyAlignment="1">
      <alignment vertical="center"/>
    </xf>
    <xf numFmtId="169" fontId="0" fillId="0" borderId="15" xfId="39" applyNumberFormat="1" applyFont="1" applyBorder="1" applyAlignment="1">
      <alignment horizontal="right"/>
    </xf>
    <xf numFmtId="169" fontId="0" fillId="0" borderId="15" xfId="39" applyNumberFormat="1" applyFont="1" applyBorder="1" applyAlignment="1">
      <alignment/>
    </xf>
    <xf numFmtId="171" fontId="0" fillId="0" borderId="33" xfId="39" applyNumberFormat="1" applyBorder="1" applyAlignment="1">
      <alignment/>
    </xf>
    <xf numFmtId="171" fontId="2" fillId="0" borderId="19" xfId="39" applyNumberFormat="1" applyFont="1" applyBorder="1" applyAlignment="1">
      <alignment vertical="center"/>
    </xf>
    <xf numFmtId="169" fontId="0" fillId="0" borderId="34" xfId="0" applyNumberFormat="1" applyFont="1" applyBorder="1" applyAlignment="1">
      <alignment/>
    </xf>
    <xf numFmtId="3" fontId="10" fillId="16" borderId="0" xfId="0" applyFont="1" applyFill="1" applyAlignment="1">
      <alignment horizontal="center"/>
    </xf>
    <xf numFmtId="164" fontId="10" fillId="16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7" borderId="13" xfId="0" applyFont="1" applyFill="1" applyBorder="1" applyAlignment="1">
      <alignment horizontal="center" vertical="center"/>
    </xf>
    <xf numFmtId="3" fontId="0" fillId="37" borderId="12" xfId="0" applyFill="1" applyBorder="1" applyAlignment="1">
      <alignment horizontal="center" vertical="center"/>
    </xf>
    <xf numFmtId="165" fontId="1" fillId="37" borderId="18" xfId="39" applyNumberFormat="1" applyFont="1" applyFill="1" applyBorder="1" applyAlignment="1">
      <alignment horizontal="center" vertical="center" wrapText="1"/>
    </xf>
    <xf numFmtId="3" fontId="0" fillId="37" borderId="19" xfId="0" applyFill="1" applyBorder="1" applyAlignment="1">
      <alignment horizontal="center" vertical="center" wrapText="1"/>
    </xf>
    <xf numFmtId="3" fontId="1" fillId="37" borderId="30" xfId="0" applyFont="1" applyFill="1" applyBorder="1" applyAlignment="1">
      <alignment horizontal="center" vertical="center"/>
    </xf>
    <xf numFmtId="3" fontId="1" fillId="37" borderId="34" xfId="0" applyFont="1" applyFill="1" applyBorder="1" applyAlignment="1">
      <alignment horizontal="center" vertical="center"/>
    </xf>
    <xf numFmtId="3" fontId="1" fillId="0" borderId="0" xfId="0" applyFont="1" applyFill="1" applyAlignment="1">
      <alignment/>
    </xf>
    <xf numFmtId="165" fontId="0" fillId="0" borderId="0" xfId="39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4.25390625" style="0" customWidth="1"/>
    <col min="2" max="2" width="15.00390625" style="6" customWidth="1"/>
    <col min="3" max="3" width="14.875" style="0" customWidth="1"/>
    <col min="4" max="4" width="14.00390625" style="0" customWidth="1"/>
    <col min="5" max="5" width="6.75390625" style="0" customWidth="1"/>
  </cols>
  <sheetData>
    <row r="1" spans="1:5" ht="12.75">
      <c r="A1" s="149"/>
      <c r="B1" s="150"/>
      <c r="E1" s="54"/>
    </row>
    <row r="2" spans="1:5" ht="27.75" customHeight="1">
      <c r="A2" s="140" t="s">
        <v>320</v>
      </c>
      <c r="B2" s="140"/>
      <c r="C2" s="140"/>
      <c r="D2" s="140"/>
      <c r="E2" s="140"/>
    </row>
    <row r="3" spans="1:6" ht="19.5" customHeight="1">
      <c r="A3" s="141" t="s">
        <v>273</v>
      </c>
      <c r="B3" s="141"/>
      <c r="C3" s="141"/>
      <c r="D3" s="141"/>
      <c r="E3" s="141"/>
      <c r="F3" s="53"/>
    </row>
    <row r="4" spans="1:5" ht="17.25" customHeight="1">
      <c r="A4" s="142" t="s">
        <v>139</v>
      </c>
      <c r="B4" s="142"/>
      <c r="C4" s="142"/>
      <c r="D4" s="142"/>
      <c r="E4" s="142"/>
    </row>
    <row r="5" spans="1:2" ht="12.75" customHeight="1" thickBot="1">
      <c r="A5" s="2"/>
      <c r="B5" s="5"/>
    </row>
    <row r="6" spans="1:5" ht="12.75" customHeight="1">
      <c r="A6" s="143" t="s">
        <v>3</v>
      </c>
      <c r="B6" s="130" t="s">
        <v>95</v>
      </c>
      <c r="C6" s="145" t="s">
        <v>162</v>
      </c>
      <c r="D6" s="131" t="s">
        <v>163</v>
      </c>
      <c r="E6" s="147" t="s">
        <v>191</v>
      </c>
    </row>
    <row r="7" spans="1:5" ht="12.75" customHeight="1" thickBot="1">
      <c r="A7" s="144"/>
      <c r="B7" s="132" t="s">
        <v>96</v>
      </c>
      <c r="C7" s="146"/>
      <c r="D7" s="133" t="s">
        <v>274</v>
      </c>
      <c r="E7" s="148"/>
    </row>
    <row r="8" spans="1:5" ht="15" customHeight="1">
      <c r="A8" s="112" t="s">
        <v>4</v>
      </c>
      <c r="B8" s="113"/>
      <c r="C8" s="113"/>
      <c r="D8" s="1"/>
      <c r="E8" s="83"/>
    </row>
    <row r="9" spans="1:5" ht="12.75">
      <c r="A9" s="71" t="s">
        <v>0</v>
      </c>
      <c r="B9" s="14">
        <v>3000000</v>
      </c>
      <c r="C9" s="14">
        <v>3063636.8</v>
      </c>
      <c r="D9" s="36">
        <v>2909890.3</v>
      </c>
      <c r="E9" s="72">
        <f>D9/C9*100</f>
        <v>94.98156896404953</v>
      </c>
    </row>
    <row r="10" spans="1:5" ht="12.75">
      <c r="A10" s="73" t="s">
        <v>143</v>
      </c>
      <c r="B10" s="14"/>
      <c r="C10" s="14"/>
      <c r="D10" s="42"/>
      <c r="E10" s="74"/>
    </row>
    <row r="11" spans="1:5" ht="12.75">
      <c r="A11" s="75" t="s">
        <v>144</v>
      </c>
      <c r="B11" s="14"/>
      <c r="C11" s="15">
        <v>18636.8</v>
      </c>
      <c r="D11" s="42">
        <v>18636.8</v>
      </c>
      <c r="E11" s="74">
        <f>D11/C11*100</f>
        <v>100</v>
      </c>
    </row>
    <row r="12" spans="1:5" ht="12.75">
      <c r="A12" s="76" t="s">
        <v>216</v>
      </c>
      <c r="B12" s="14"/>
      <c r="C12" s="15"/>
      <c r="D12" s="36">
        <v>1834.1</v>
      </c>
      <c r="E12" s="77" t="s">
        <v>177</v>
      </c>
    </row>
    <row r="13" spans="1:5" ht="12.75">
      <c r="A13" s="71" t="s">
        <v>108</v>
      </c>
      <c r="B13" s="14">
        <f>SUM(B15:B39)</f>
        <v>82211</v>
      </c>
      <c r="C13" s="14">
        <f>SUM(C15:C39)</f>
        <v>5162717.9</v>
      </c>
      <c r="D13" s="14">
        <f>SUM(D15:D39)-D19-D24</f>
        <v>5166140.5</v>
      </c>
      <c r="E13" s="74">
        <f>D13/C13*100</f>
        <v>100.06629453838644</v>
      </c>
    </row>
    <row r="14" spans="1:5" ht="9.75" customHeight="1">
      <c r="A14" s="78" t="s">
        <v>1</v>
      </c>
      <c r="B14" s="17"/>
      <c r="C14" s="17"/>
      <c r="D14" s="17"/>
      <c r="E14" s="74"/>
    </row>
    <row r="15" spans="1:5" ht="12.75">
      <c r="A15" s="79" t="s">
        <v>109</v>
      </c>
      <c r="B15" s="17">
        <v>82061</v>
      </c>
      <c r="C15" s="15">
        <v>82061</v>
      </c>
      <c r="D15" s="17">
        <v>82061</v>
      </c>
      <c r="E15" s="74">
        <f>D15/C15*100</f>
        <v>100</v>
      </c>
    </row>
    <row r="16" spans="1:5" ht="12.75">
      <c r="A16" s="79" t="s">
        <v>22</v>
      </c>
      <c r="B16" s="17"/>
      <c r="C16" s="15">
        <v>3279.1</v>
      </c>
      <c r="D16" s="17">
        <v>3279.1</v>
      </c>
      <c r="E16" s="74">
        <f>D16/C16*100</f>
        <v>100</v>
      </c>
    </row>
    <row r="17" spans="1:5" ht="12.75" customHeight="1">
      <c r="A17" s="79" t="s">
        <v>40</v>
      </c>
      <c r="B17" s="17"/>
      <c r="C17" s="15">
        <v>4663615.2</v>
      </c>
      <c r="D17" s="17">
        <v>4663615.2</v>
      </c>
      <c r="E17" s="74">
        <f>D17/C17*100</f>
        <v>100</v>
      </c>
    </row>
    <row r="18" spans="1:5" ht="12.75">
      <c r="A18" s="79" t="s">
        <v>49</v>
      </c>
      <c r="B18" s="17"/>
      <c r="C18" s="15">
        <v>62916.5</v>
      </c>
      <c r="D18" s="17">
        <v>66040.8</v>
      </c>
      <c r="E18" s="74">
        <f>D18/C18*100</f>
        <v>104.96578798884235</v>
      </c>
    </row>
    <row r="19" spans="1:5" ht="12.75">
      <c r="A19" s="79" t="s">
        <v>194</v>
      </c>
      <c r="B19" s="17"/>
      <c r="C19" s="15"/>
      <c r="D19" s="17">
        <v>3124.3</v>
      </c>
      <c r="E19" s="80" t="s">
        <v>177</v>
      </c>
    </row>
    <row r="20" spans="1:5" ht="12.75">
      <c r="A20" s="79" t="s">
        <v>65</v>
      </c>
      <c r="B20" s="17"/>
      <c r="C20" s="15">
        <v>907.5</v>
      </c>
      <c r="D20" s="17">
        <v>907.5</v>
      </c>
      <c r="E20" s="74">
        <f>D20/C20*100</f>
        <v>100</v>
      </c>
    </row>
    <row r="21" spans="1:5" ht="12.75">
      <c r="A21" s="79" t="s">
        <v>156</v>
      </c>
      <c r="B21" s="17"/>
      <c r="C21" s="15">
        <v>379</v>
      </c>
      <c r="D21" s="17">
        <v>379</v>
      </c>
      <c r="E21" s="74">
        <f>D21/C21*100</f>
        <v>100</v>
      </c>
    </row>
    <row r="22" spans="1:5" ht="12.75" hidden="1">
      <c r="A22" s="79" t="s">
        <v>217</v>
      </c>
      <c r="B22" s="17"/>
      <c r="C22" s="15"/>
      <c r="D22" s="17"/>
      <c r="E22" s="80" t="s">
        <v>177</v>
      </c>
    </row>
    <row r="23" spans="1:5" ht="12.75">
      <c r="A23" s="79" t="s">
        <v>221</v>
      </c>
      <c r="B23" s="17"/>
      <c r="C23" s="15">
        <v>8630</v>
      </c>
      <c r="D23" s="17">
        <v>8726.5</v>
      </c>
      <c r="E23" s="74">
        <f>D23/C23*100</f>
        <v>101.11819235225956</v>
      </c>
    </row>
    <row r="24" spans="1:5" ht="12.75">
      <c r="A24" s="79" t="s">
        <v>194</v>
      </c>
      <c r="B24" s="17"/>
      <c r="C24" s="15"/>
      <c r="D24" s="17">
        <v>96.5</v>
      </c>
      <c r="E24" s="80" t="s">
        <v>177</v>
      </c>
    </row>
    <row r="25" spans="1:5" ht="12.75">
      <c r="A25" s="79" t="s">
        <v>164</v>
      </c>
      <c r="B25" s="17"/>
      <c r="C25" s="15">
        <v>70</v>
      </c>
      <c r="D25" s="17">
        <v>70</v>
      </c>
      <c r="E25" s="74">
        <f aca="true" t="shared" si="0" ref="E25:E40">D25/C25*100</f>
        <v>100</v>
      </c>
    </row>
    <row r="26" spans="1:5" ht="12.75" hidden="1">
      <c r="A26" s="79" t="s">
        <v>205</v>
      </c>
      <c r="B26" s="17"/>
      <c r="C26" s="15"/>
      <c r="D26" s="17"/>
      <c r="E26" s="74" t="e">
        <f t="shared" si="0"/>
        <v>#DIV/0!</v>
      </c>
    </row>
    <row r="27" spans="1:5" ht="12.75">
      <c r="A27" s="79" t="s">
        <v>275</v>
      </c>
      <c r="B27" s="17"/>
      <c r="C27" s="15">
        <v>309000</v>
      </c>
      <c r="D27" s="17">
        <v>309000</v>
      </c>
      <c r="E27" s="74">
        <f t="shared" si="0"/>
        <v>100</v>
      </c>
    </row>
    <row r="28" spans="1:5" ht="12.75">
      <c r="A28" s="79" t="s">
        <v>206</v>
      </c>
      <c r="B28" s="17"/>
      <c r="C28" s="15">
        <v>2680.4</v>
      </c>
      <c r="D28" s="17">
        <v>2680.4</v>
      </c>
      <c r="E28" s="74">
        <f t="shared" si="0"/>
        <v>100</v>
      </c>
    </row>
    <row r="29" spans="1:5" ht="12.75">
      <c r="A29" s="79" t="s">
        <v>193</v>
      </c>
      <c r="B29" s="17"/>
      <c r="C29" s="15">
        <v>250</v>
      </c>
      <c r="D29" s="17">
        <v>250</v>
      </c>
      <c r="E29" s="74">
        <f t="shared" si="0"/>
        <v>100</v>
      </c>
    </row>
    <row r="30" spans="1:5" ht="12.75">
      <c r="A30" s="79" t="s">
        <v>140</v>
      </c>
      <c r="B30" s="17"/>
      <c r="C30" s="15">
        <v>3.6</v>
      </c>
      <c r="D30" s="17">
        <v>3.6</v>
      </c>
      <c r="E30" s="74">
        <f t="shared" si="0"/>
        <v>100</v>
      </c>
    </row>
    <row r="31" spans="1:5" ht="12.75" hidden="1">
      <c r="A31" s="79" t="s">
        <v>130</v>
      </c>
      <c r="B31" s="17"/>
      <c r="C31" s="15"/>
      <c r="D31" s="17"/>
      <c r="E31" s="74" t="e">
        <f t="shared" si="0"/>
        <v>#DIV/0!</v>
      </c>
    </row>
    <row r="32" spans="1:5" ht="12.75" hidden="1">
      <c r="A32" s="79" t="s">
        <v>207</v>
      </c>
      <c r="B32" s="17"/>
      <c r="C32" s="15"/>
      <c r="D32" s="17"/>
      <c r="E32" s="74" t="e">
        <f t="shared" si="0"/>
        <v>#DIV/0!</v>
      </c>
    </row>
    <row r="33" spans="1:5" ht="12.75">
      <c r="A33" s="79" t="s">
        <v>223</v>
      </c>
      <c r="B33" s="17"/>
      <c r="C33" s="15">
        <v>7661.4</v>
      </c>
      <c r="D33" s="17">
        <v>7661.4</v>
      </c>
      <c r="E33" s="74">
        <f t="shared" si="0"/>
        <v>100</v>
      </c>
    </row>
    <row r="34" spans="1:5" ht="12.75" hidden="1">
      <c r="A34" s="79" t="s">
        <v>23</v>
      </c>
      <c r="B34" s="17"/>
      <c r="C34" s="15"/>
      <c r="D34" s="17"/>
      <c r="E34" s="74" t="e">
        <f t="shared" si="0"/>
        <v>#DIV/0!</v>
      </c>
    </row>
    <row r="35" spans="1:5" ht="12.75">
      <c r="A35" s="79" t="s">
        <v>82</v>
      </c>
      <c r="B35" s="17"/>
      <c r="C35" s="15">
        <v>19261.3</v>
      </c>
      <c r="D35" s="17">
        <v>19261.3</v>
      </c>
      <c r="E35" s="74">
        <f t="shared" si="0"/>
        <v>100</v>
      </c>
    </row>
    <row r="36" spans="1:5" ht="12.75" hidden="1">
      <c r="A36" s="79" t="s">
        <v>63</v>
      </c>
      <c r="B36" s="17"/>
      <c r="C36" s="15"/>
      <c r="D36" s="17"/>
      <c r="E36" s="74" t="e">
        <f t="shared" si="0"/>
        <v>#DIV/0!</v>
      </c>
    </row>
    <row r="37" spans="1:5" ht="12.75">
      <c r="A37" s="79" t="s">
        <v>24</v>
      </c>
      <c r="B37" s="17">
        <v>150</v>
      </c>
      <c r="C37" s="15">
        <v>2002.9</v>
      </c>
      <c r="D37" s="17">
        <v>2002.9</v>
      </c>
      <c r="E37" s="74">
        <f t="shared" si="0"/>
        <v>100</v>
      </c>
    </row>
    <row r="38" spans="1:5" ht="12.75">
      <c r="A38" s="79" t="s">
        <v>270</v>
      </c>
      <c r="B38" s="17"/>
      <c r="C38" s="15"/>
      <c r="D38" s="17">
        <v>56</v>
      </c>
      <c r="E38" s="80" t="s">
        <v>177</v>
      </c>
    </row>
    <row r="39" spans="1:5" ht="12.75">
      <c r="A39" s="79" t="s">
        <v>269</v>
      </c>
      <c r="B39" s="17"/>
      <c r="C39" s="15"/>
      <c r="D39" s="17">
        <v>145.8</v>
      </c>
      <c r="E39" s="80" t="s">
        <v>177</v>
      </c>
    </row>
    <row r="40" spans="1:5" ht="12.75">
      <c r="A40" s="76" t="s">
        <v>141</v>
      </c>
      <c r="B40" s="16">
        <f>SUM(B42:B44)</f>
        <v>0</v>
      </c>
      <c r="C40" s="16">
        <f>SUM(C42:C44)</f>
        <v>1420</v>
      </c>
      <c r="D40" s="16">
        <f>SUM(D42:D44)</f>
        <v>1420</v>
      </c>
      <c r="E40" s="72">
        <f t="shared" si="0"/>
        <v>100</v>
      </c>
    </row>
    <row r="41" spans="1:5" ht="12.75">
      <c r="A41" s="73" t="s">
        <v>1</v>
      </c>
      <c r="B41" s="17"/>
      <c r="C41" s="15"/>
      <c r="D41" s="17"/>
      <c r="E41" s="74"/>
    </row>
    <row r="42" spans="1:5" ht="12.75" hidden="1">
      <c r="A42" s="79" t="s">
        <v>151</v>
      </c>
      <c r="B42" s="17"/>
      <c r="C42" s="15"/>
      <c r="D42" s="17"/>
      <c r="E42" s="74" t="e">
        <f>D42/C42*100</f>
        <v>#DIV/0!</v>
      </c>
    </row>
    <row r="43" spans="1:5" ht="12.75" hidden="1">
      <c r="A43" s="79" t="s">
        <v>192</v>
      </c>
      <c r="B43" s="17"/>
      <c r="C43" s="15"/>
      <c r="D43" s="17"/>
      <c r="E43" s="74" t="e">
        <f>D43/C43*100</f>
        <v>#DIV/0!</v>
      </c>
    </row>
    <row r="44" spans="1:5" ht="12.75">
      <c r="A44" s="79" t="s">
        <v>208</v>
      </c>
      <c r="B44" s="17"/>
      <c r="C44" s="15">
        <v>1420</v>
      </c>
      <c r="D44" s="17">
        <v>1420</v>
      </c>
      <c r="E44" s="74">
        <f>D44/C44*100</f>
        <v>100</v>
      </c>
    </row>
    <row r="45" spans="1:5" ht="12.75">
      <c r="A45" s="71" t="s">
        <v>110</v>
      </c>
      <c r="B45" s="14">
        <f>SUM(B47:B55)</f>
        <v>0</v>
      </c>
      <c r="C45" s="14">
        <f>SUM(C47:C56)</f>
        <v>776032.4999999999</v>
      </c>
      <c r="D45" s="14">
        <f>SUM(D47:D56)</f>
        <v>776032.5999999999</v>
      </c>
      <c r="E45" s="72">
        <f>D45/C45*100</f>
        <v>100.00001288605824</v>
      </c>
    </row>
    <row r="46" spans="1:5" ht="12.75">
      <c r="A46" s="78" t="s">
        <v>1</v>
      </c>
      <c r="B46" s="17"/>
      <c r="C46" s="17"/>
      <c r="D46" s="17"/>
      <c r="E46" s="74"/>
    </row>
    <row r="47" spans="1:5" ht="12.75">
      <c r="A47" s="81" t="s">
        <v>40</v>
      </c>
      <c r="B47" s="17"/>
      <c r="C47" s="15">
        <v>2553.7</v>
      </c>
      <c r="D47" s="17">
        <v>2553.7</v>
      </c>
      <c r="E47" s="74">
        <f aca="true" t="shared" si="1" ref="E47:E57">D47/C47*100</f>
        <v>100</v>
      </c>
    </row>
    <row r="48" spans="1:5" ht="12.75" hidden="1">
      <c r="A48" s="81" t="s">
        <v>22</v>
      </c>
      <c r="B48" s="17"/>
      <c r="C48" s="15"/>
      <c r="D48" s="17"/>
      <c r="E48" s="74" t="e">
        <f t="shared" si="1"/>
        <v>#DIV/0!</v>
      </c>
    </row>
    <row r="49" spans="1:5" ht="12.75" hidden="1">
      <c r="A49" s="79" t="s">
        <v>65</v>
      </c>
      <c r="B49" s="17"/>
      <c r="C49" s="15"/>
      <c r="D49" s="17"/>
      <c r="E49" s="74" t="e">
        <f t="shared" si="1"/>
        <v>#DIV/0!</v>
      </c>
    </row>
    <row r="50" spans="1:5" ht="12.75">
      <c r="A50" s="79" t="s">
        <v>88</v>
      </c>
      <c r="B50" s="17"/>
      <c r="C50" s="15">
        <v>39242.8</v>
      </c>
      <c r="D50" s="17">
        <v>39242.8</v>
      </c>
      <c r="E50" s="74">
        <f t="shared" si="1"/>
        <v>100</v>
      </c>
    </row>
    <row r="51" spans="1:5" ht="12.75">
      <c r="A51" s="79" t="s">
        <v>206</v>
      </c>
      <c r="B51" s="17"/>
      <c r="C51" s="15">
        <v>8344.2</v>
      </c>
      <c r="D51" s="17">
        <v>8344.2</v>
      </c>
      <c r="E51" s="74">
        <f t="shared" si="1"/>
        <v>100</v>
      </c>
    </row>
    <row r="52" spans="1:5" ht="12.75">
      <c r="A52" s="79" t="s">
        <v>223</v>
      </c>
      <c r="B52" s="17"/>
      <c r="C52" s="15">
        <v>641280.6</v>
      </c>
      <c r="D52" s="59">
        <v>641280.7</v>
      </c>
      <c r="E52" s="74">
        <f t="shared" si="1"/>
        <v>100.00001559379778</v>
      </c>
    </row>
    <row r="53" spans="1:5" ht="12.75">
      <c r="A53" s="79" t="s">
        <v>238</v>
      </c>
      <c r="B53" s="17"/>
      <c r="C53" s="15">
        <v>9955</v>
      </c>
      <c r="D53" s="17">
        <v>9955</v>
      </c>
      <c r="E53" s="74">
        <f t="shared" si="1"/>
        <v>100</v>
      </c>
    </row>
    <row r="54" spans="1:5" ht="12.75">
      <c r="A54" s="79" t="s">
        <v>222</v>
      </c>
      <c r="B54" s="17"/>
      <c r="C54" s="15">
        <v>5100</v>
      </c>
      <c r="D54" s="17">
        <v>5100</v>
      </c>
      <c r="E54" s="74">
        <f t="shared" si="1"/>
        <v>100</v>
      </c>
    </row>
    <row r="55" spans="1:5" ht="12.75">
      <c r="A55" s="79" t="s">
        <v>24</v>
      </c>
      <c r="B55" s="17"/>
      <c r="C55" s="15">
        <v>1800</v>
      </c>
      <c r="D55" s="17">
        <v>1800</v>
      </c>
      <c r="E55" s="74">
        <f t="shared" si="1"/>
        <v>100</v>
      </c>
    </row>
    <row r="56" spans="1:5" ht="12.75">
      <c r="A56" s="79" t="s">
        <v>69</v>
      </c>
      <c r="B56" s="17"/>
      <c r="C56" s="15">
        <v>67756.2</v>
      </c>
      <c r="D56" s="17">
        <v>67756.2</v>
      </c>
      <c r="E56" s="74">
        <f t="shared" si="1"/>
        <v>100</v>
      </c>
    </row>
    <row r="57" spans="1:5" ht="12.75">
      <c r="A57" s="76" t="s">
        <v>142</v>
      </c>
      <c r="B57" s="16">
        <f>B62+B59</f>
        <v>0</v>
      </c>
      <c r="C57" s="16">
        <f>SUM(C59:C62)</f>
        <v>6256.6</v>
      </c>
      <c r="D57" s="16">
        <f>SUM(D59:D62)</f>
        <v>6256.6</v>
      </c>
      <c r="E57" s="72">
        <f t="shared" si="1"/>
        <v>100</v>
      </c>
    </row>
    <row r="58" spans="1:5" ht="12.75">
      <c r="A58" s="73" t="s">
        <v>1</v>
      </c>
      <c r="B58" s="17"/>
      <c r="C58" s="15"/>
      <c r="D58" s="17"/>
      <c r="E58" s="74"/>
    </row>
    <row r="59" spans="1:5" ht="12.75" hidden="1">
      <c r="A59" s="75" t="s">
        <v>192</v>
      </c>
      <c r="B59" s="17"/>
      <c r="C59" s="15"/>
      <c r="D59" s="17"/>
      <c r="E59" s="74" t="e">
        <f>D59/C59*100</f>
        <v>#DIV/0!</v>
      </c>
    </row>
    <row r="60" spans="1:5" ht="12.75" hidden="1">
      <c r="A60" s="79" t="s">
        <v>220</v>
      </c>
      <c r="B60" s="17"/>
      <c r="C60" s="15"/>
      <c r="D60" s="17"/>
      <c r="E60" s="74" t="e">
        <f>D60/C60*100</f>
        <v>#DIV/0!</v>
      </c>
    </row>
    <row r="61" spans="1:5" ht="12.75" hidden="1">
      <c r="A61" s="75" t="s">
        <v>209</v>
      </c>
      <c r="B61" s="17"/>
      <c r="C61" s="15"/>
      <c r="D61" s="17"/>
      <c r="E61" s="74" t="e">
        <f>D61/C61*100</f>
        <v>#DIV/0!</v>
      </c>
    </row>
    <row r="62" spans="1:5" ht="12.75">
      <c r="A62" s="79" t="s">
        <v>152</v>
      </c>
      <c r="B62" s="17"/>
      <c r="C62" s="15">
        <v>6256.6</v>
      </c>
      <c r="D62" s="17">
        <v>6256.6</v>
      </c>
      <c r="E62" s="74">
        <f>D62/C62*100</f>
        <v>100</v>
      </c>
    </row>
    <row r="63" spans="1:5" ht="12.75">
      <c r="A63" s="71" t="s">
        <v>47</v>
      </c>
      <c r="B63" s="37">
        <f>B65+B68+B75+B78+B82+B87+B92+B100+B104+B107+B73+B98+B95</f>
        <v>145791</v>
      </c>
      <c r="C63" s="37">
        <f>C65+C68+C75+C78+C82+C87+C92+C100+C104+C107+C73+C98+C95</f>
        <v>322756.39999999997</v>
      </c>
      <c r="D63" s="37">
        <f>D65+D68+D75+D78+D82+D87+D92+D100+D104+D107+D73+D98+D95</f>
        <v>361994.19999999995</v>
      </c>
      <c r="E63" s="82">
        <f>D63/C63*100</f>
        <v>112.15709432872593</v>
      </c>
    </row>
    <row r="64" spans="1:5" ht="12.75">
      <c r="A64" s="81" t="s">
        <v>169</v>
      </c>
      <c r="B64" s="38"/>
      <c r="C64" s="38"/>
      <c r="D64" s="38"/>
      <c r="E64" s="74"/>
    </row>
    <row r="65" spans="1:5" ht="12.75">
      <c r="A65" s="81" t="s">
        <v>170</v>
      </c>
      <c r="B65" s="39">
        <f>SUM(B66:B67)</f>
        <v>45000</v>
      </c>
      <c r="C65" s="39">
        <f>SUM(C66:C67)</f>
        <v>45000</v>
      </c>
      <c r="D65" s="39">
        <f>SUM(D66:D67)</f>
        <v>33920.6</v>
      </c>
      <c r="E65" s="74">
        <f aca="true" t="shared" si="2" ref="E65:E72">D65/C65*100</f>
        <v>75.37911111111111</v>
      </c>
    </row>
    <row r="66" spans="1:5" ht="12.75">
      <c r="A66" s="79" t="s">
        <v>171</v>
      </c>
      <c r="B66" s="39">
        <v>45000</v>
      </c>
      <c r="C66" s="39">
        <v>45000</v>
      </c>
      <c r="D66" s="38">
        <v>33795.1</v>
      </c>
      <c r="E66" s="74">
        <f t="shared" si="2"/>
        <v>75.10022222222223</v>
      </c>
    </row>
    <row r="67" spans="1:5" ht="12.75">
      <c r="A67" s="79" t="s">
        <v>172</v>
      </c>
      <c r="B67" s="38"/>
      <c r="C67" s="38"/>
      <c r="D67" s="38">
        <v>125.5</v>
      </c>
      <c r="E67" s="80" t="s">
        <v>177</v>
      </c>
    </row>
    <row r="68" spans="1:5" ht="12.75">
      <c r="A68" s="81" t="s">
        <v>173</v>
      </c>
      <c r="B68" s="38">
        <f>SUM(B69:B72)</f>
        <v>0</v>
      </c>
      <c r="C68" s="38">
        <f>SUM(C69:C72)</f>
        <v>88831</v>
      </c>
      <c r="D68" s="38">
        <f>SUM(D69:D72)</f>
        <v>89940.2</v>
      </c>
      <c r="E68" s="74">
        <f t="shared" si="2"/>
        <v>101.24866319190373</v>
      </c>
    </row>
    <row r="69" spans="1:5" ht="12.75">
      <c r="A69" s="79" t="s">
        <v>182</v>
      </c>
      <c r="B69" s="38"/>
      <c r="C69" s="38">
        <v>58831</v>
      </c>
      <c r="D69" s="38">
        <v>58831.5</v>
      </c>
      <c r="E69" s="74">
        <f t="shared" si="2"/>
        <v>100.0008498920637</v>
      </c>
    </row>
    <row r="70" spans="1:5" ht="12.75" hidden="1">
      <c r="A70" s="79" t="s">
        <v>176</v>
      </c>
      <c r="B70" s="34"/>
      <c r="C70" s="38"/>
      <c r="D70" s="38"/>
      <c r="E70" s="80" t="s">
        <v>177</v>
      </c>
    </row>
    <row r="71" spans="1:5" ht="12.75">
      <c r="A71" s="79" t="s">
        <v>172</v>
      </c>
      <c r="B71" s="56"/>
      <c r="C71" s="38"/>
      <c r="D71" s="38">
        <v>1108.7</v>
      </c>
      <c r="E71" s="80" t="s">
        <v>177</v>
      </c>
    </row>
    <row r="72" spans="1:5" ht="12.75">
      <c r="A72" s="89" t="s">
        <v>184</v>
      </c>
      <c r="B72" s="135"/>
      <c r="C72" s="136">
        <v>30000</v>
      </c>
      <c r="D72" s="136">
        <v>30000</v>
      </c>
      <c r="E72" s="91">
        <f t="shared" si="2"/>
        <v>100</v>
      </c>
    </row>
    <row r="73" spans="1:5" ht="12.75">
      <c r="A73" s="81" t="s">
        <v>280</v>
      </c>
      <c r="B73" s="58">
        <f>B74</f>
        <v>0</v>
      </c>
      <c r="C73" s="58">
        <f>C74</f>
        <v>471.6</v>
      </c>
      <c r="D73" s="58">
        <f>D74</f>
        <v>562</v>
      </c>
      <c r="E73" s="74">
        <f>D73/C73*100</f>
        <v>119.16878710771842</v>
      </c>
    </row>
    <row r="74" spans="1:5" ht="12.75">
      <c r="A74" s="79" t="s">
        <v>277</v>
      </c>
      <c r="B74" s="32"/>
      <c r="C74" s="58">
        <v>471.6</v>
      </c>
      <c r="D74" s="38">
        <v>562</v>
      </c>
      <c r="E74" s="74">
        <f>D74/C74*100</f>
        <v>119.16878710771842</v>
      </c>
    </row>
    <row r="75" spans="1:5" ht="12.75">
      <c r="A75" s="81" t="s">
        <v>265</v>
      </c>
      <c r="B75" s="58">
        <f>B76+B77</f>
        <v>0</v>
      </c>
      <c r="C75" s="58">
        <f>C76+C77</f>
        <v>0</v>
      </c>
      <c r="D75" s="58">
        <f>D76+D77</f>
        <v>2542.4</v>
      </c>
      <c r="E75" s="80" t="s">
        <v>177</v>
      </c>
    </row>
    <row r="76" spans="1:5" ht="12.75">
      <c r="A76" s="79" t="s">
        <v>266</v>
      </c>
      <c r="B76" s="32"/>
      <c r="C76" s="33"/>
      <c r="D76" s="38">
        <v>2000</v>
      </c>
      <c r="E76" s="80" t="s">
        <v>177</v>
      </c>
    </row>
    <row r="77" spans="1:5" ht="12.75">
      <c r="A77" s="79" t="s">
        <v>172</v>
      </c>
      <c r="B77" s="58"/>
      <c r="C77" s="33"/>
      <c r="D77" s="38">
        <v>542.4</v>
      </c>
      <c r="E77" s="80" t="s">
        <v>177</v>
      </c>
    </row>
    <row r="78" spans="1:5" ht="12.75">
      <c r="A78" s="81" t="s">
        <v>199</v>
      </c>
      <c r="B78" s="39">
        <f>SUM(B79:B81)</f>
        <v>2544</v>
      </c>
      <c r="C78" s="39">
        <f>SUM(C79:C81)</f>
        <v>9637.1</v>
      </c>
      <c r="D78" s="39">
        <f>SUM(D79:D81)</f>
        <v>17871.199999999997</v>
      </c>
      <c r="E78" s="74">
        <f aca="true" t="shared" si="3" ref="E78:E93">D78/C78*100</f>
        <v>185.44167851324565</v>
      </c>
    </row>
    <row r="79" spans="1:5" ht="12.75">
      <c r="A79" s="79" t="s">
        <v>198</v>
      </c>
      <c r="B79" s="39">
        <v>2544</v>
      </c>
      <c r="C79" s="57">
        <v>9573.7</v>
      </c>
      <c r="D79" s="38">
        <v>17350.1</v>
      </c>
      <c r="E79" s="74">
        <f t="shared" si="3"/>
        <v>181.2266939636713</v>
      </c>
    </row>
    <row r="80" spans="1:5" ht="12.75">
      <c r="A80" s="79" t="s">
        <v>176</v>
      </c>
      <c r="B80" s="39"/>
      <c r="C80" s="57"/>
      <c r="D80" s="38">
        <v>100</v>
      </c>
      <c r="E80" s="80" t="s">
        <v>177</v>
      </c>
    </row>
    <row r="81" spans="1:5" ht="12.75">
      <c r="A81" s="79" t="s">
        <v>172</v>
      </c>
      <c r="B81" s="38"/>
      <c r="C81" s="38">
        <v>63.4</v>
      </c>
      <c r="D81" s="38">
        <v>421.1</v>
      </c>
      <c r="E81" s="74">
        <f t="shared" si="3"/>
        <v>664.1955835962146</v>
      </c>
    </row>
    <row r="82" spans="1:5" ht="12.75">
      <c r="A82" s="79" t="s">
        <v>175</v>
      </c>
      <c r="B82" s="38">
        <f>SUM(B83:B86)</f>
        <v>26718</v>
      </c>
      <c r="C82" s="38">
        <f>SUM(C83:C86)</f>
        <v>31926.5</v>
      </c>
      <c r="D82" s="38">
        <f>SUM(D83:D86)</f>
        <v>32428.7</v>
      </c>
      <c r="E82" s="74">
        <f t="shared" si="3"/>
        <v>101.57298795671308</v>
      </c>
    </row>
    <row r="83" spans="1:5" ht="12.75">
      <c r="A83" s="79" t="s">
        <v>174</v>
      </c>
      <c r="B83" s="40">
        <v>26718</v>
      </c>
      <c r="C83" s="38">
        <v>30963.9</v>
      </c>
      <c r="D83" s="38">
        <v>30973.6</v>
      </c>
      <c r="E83" s="74">
        <f t="shared" si="3"/>
        <v>100.03132680314818</v>
      </c>
    </row>
    <row r="84" spans="1:5" ht="12.75">
      <c r="A84" s="79" t="s">
        <v>176</v>
      </c>
      <c r="B84" s="40"/>
      <c r="C84" s="38">
        <v>962.6</v>
      </c>
      <c r="D84" s="38">
        <v>1225.2</v>
      </c>
      <c r="E84" s="74">
        <f t="shared" si="3"/>
        <v>127.2802825680449</v>
      </c>
    </row>
    <row r="85" spans="1:5" ht="12.75">
      <c r="A85" s="79" t="s">
        <v>184</v>
      </c>
      <c r="B85" s="40"/>
      <c r="C85" s="38"/>
      <c r="D85" s="38">
        <v>151</v>
      </c>
      <c r="E85" s="80" t="s">
        <v>177</v>
      </c>
    </row>
    <row r="86" spans="1:5" ht="12.75">
      <c r="A86" s="79" t="s">
        <v>172</v>
      </c>
      <c r="B86" s="40"/>
      <c r="C86" s="38"/>
      <c r="D86" s="38">
        <v>78.9</v>
      </c>
      <c r="E86" s="80" t="s">
        <v>177</v>
      </c>
    </row>
    <row r="87" spans="1:5" ht="12.75">
      <c r="A87" s="79" t="s">
        <v>178</v>
      </c>
      <c r="B87" s="40">
        <f>SUM(B88:B91)</f>
        <v>23685</v>
      </c>
      <c r="C87" s="40">
        <f>SUM(C88:C91)</f>
        <v>23710</v>
      </c>
      <c r="D87" s="40">
        <f>SUM(D88:D91)</f>
        <v>46482.100000000006</v>
      </c>
      <c r="E87" s="74">
        <f t="shared" si="3"/>
        <v>196.0442851117672</v>
      </c>
    </row>
    <row r="88" spans="1:5" ht="12.75">
      <c r="A88" s="79" t="s">
        <v>174</v>
      </c>
      <c r="B88" s="40">
        <v>23685</v>
      </c>
      <c r="C88" s="38">
        <v>23710</v>
      </c>
      <c r="D88" s="38">
        <v>23710</v>
      </c>
      <c r="E88" s="74">
        <f t="shared" si="3"/>
        <v>100</v>
      </c>
    </row>
    <row r="89" spans="1:5" ht="12.75">
      <c r="A89" s="79" t="s">
        <v>176</v>
      </c>
      <c r="B89" s="40"/>
      <c r="C89" s="38"/>
      <c r="D89" s="38">
        <v>623.2</v>
      </c>
      <c r="E89" s="80" t="s">
        <v>177</v>
      </c>
    </row>
    <row r="90" spans="1:5" ht="12.75">
      <c r="A90" s="79" t="s">
        <v>179</v>
      </c>
      <c r="B90" s="40"/>
      <c r="C90" s="38"/>
      <c r="D90" s="38">
        <v>22072.1</v>
      </c>
      <c r="E90" s="80" t="s">
        <v>177</v>
      </c>
    </row>
    <row r="91" spans="1:5" ht="12.75">
      <c r="A91" s="79" t="s">
        <v>172</v>
      </c>
      <c r="B91" s="40"/>
      <c r="C91" s="38"/>
      <c r="D91" s="38">
        <v>76.8</v>
      </c>
      <c r="E91" s="80" t="s">
        <v>177</v>
      </c>
    </row>
    <row r="92" spans="1:5" ht="12.75">
      <c r="A92" s="79" t="s">
        <v>180</v>
      </c>
      <c r="B92" s="40">
        <f>SUM(B93:B94)</f>
        <v>10243</v>
      </c>
      <c r="C92" s="40">
        <f>SUM(C93:C94)</f>
        <v>10298</v>
      </c>
      <c r="D92" s="40">
        <f>SUM(D93:D94)</f>
        <v>10298.5</v>
      </c>
      <c r="E92" s="74">
        <f t="shared" si="3"/>
        <v>100.00485531171101</v>
      </c>
    </row>
    <row r="93" spans="1:5" ht="12.75">
      <c r="A93" s="79" t="s">
        <v>174</v>
      </c>
      <c r="B93" s="40">
        <v>10243</v>
      </c>
      <c r="C93" s="38">
        <v>10298</v>
      </c>
      <c r="D93" s="38">
        <v>10298</v>
      </c>
      <c r="E93" s="74">
        <f t="shared" si="3"/>
        <v>100</v>
      </c>
    </row>
    <row r="94" spans="1:5" ht="12.75">
      <c r="A94" s="79" t="s">
        <v>172</v>
      </c>
      <c r="B94" s="40"/>
      <c r="C94" s="38"/>
      <c r="D94" s="38">
        <v>0.5</v>
      </c>
      <c r="E94" s="80" t="s">
        <v>177</v>
      </c>
    </row>
    <row r="95" spans="1:5" ht="12.75">
      <c r="A95" s="79" t="s">
        <v>181</v>
      </c>
      <c r="B95" s="38">
        <f>B96+B97</f>
        <v>0</v>
      </c>
      <c r="C95" s="38">
        <f>C96+C97</f>
        <v>120.8</v>
      </c>
      <c r="D95" s="38">
        <f>D96+D97</f>
        <v>4144</v>
      </c>
      <c r="E95" s="80" t="s">
        <v>177</v>
      </c>
    </row>
    <row r="96" spans="1:5" ht="12.75">
      <c r="A96" s="79" t="s">
        <v>182</v>
      </c>
      <c r="B96" s="40"/>
      <c r="C96" s="38"/>
      <c r="D96" s="38">
        <v>2.9</v>
      </c>
      <c r="E96" s="80" t="s">
        <v>177</v>
      </c>
    </row>
    <row r="97" spans="1:5" ht="12.75">
      <c r="A97" s="79" t="s">
        <v>276</v>
      </c>
      <c r="B97" s="40"/>
      <c r="C97" s="38">
        <v>120.8</v>
      </c>
      <c r="D97" s="38">
        <v>4141.1</v>
      </c>
      <c r="E97" s="80" t="s">
        <v>177</v>
      </c>
    </row>
    <row r="98" spans="1:5" ht="12.75">
      <c r="A98" s="79" t="s">
        <v>278</v>
      </c>
      <c r="B98" s="40">
        <f>B99</f>
        <v>0</v>
      </c>
      <c r="C98" s="40">
        <f>C99</f>
        <v>0</v>
      </c>
      <c r="D98" s="40">
        <f>D99</f>
        <v>138.8</v>
      </c>
      <c r="E98" s="80" t="s">
        <v>177</v>
      </c>
    </row>
    <row r="99" spans="1:5" ht="12.75">
      <c r="A99" s="79" t="s">
        <v>277</v>
      </c>
      <c r="B99" s="40"/>
      <c r="C99" s="38"/>
      <c r="D99" s="38">
        <v>138.8</v>
      </c>
      <c r="E99" s="80" t="s">
        <v>177</v>
      </c>
    </row>
    <row r="100" spans="1:5" ht="12.75">
      <c r="A100" s="79" t="s">
        <v>183</v>
      </c>
      <c r="B100" s="40">
        <f>SUM(B101:B103)</f>
        <v>17601</v>
      </c>
      <c r="C100" s="40">
        <f>SUM(C101:C103)</f>
        <v>92301</v>
      </c>
      <c r="D100" s="40">
        <f>SUM(D101:D103)</f>
        <v>104901.9</v>
      </c>
      <c r="E100" s="74">
        <f aca="true" t="shared" si="4" ref="E100:E111">D100/C100*100</f>
        <v>113.65196476744563</v>
      </c>
    </row>
    <row r="101" spans="1:5" ht="12.75">
      <c r="A101" s="79" t="s">
        <v>174</v>
      </c>
      <c r="B101" s="40">
        <v>17601</v>
      </c>
      <c r="C101" s="38">
        <v>23241</v>
      </c>
      <c r="D101" s="38">
        <v>23241</v>
      </c>
      <c r="E101" s="74">
        <f t="shared" si="4"/>
        <v>100</v>
      </c>
    </row>
    <row r="102" spans="1:5" ht="12.75">
      <c r="A102" s="79" t="s">
        <v>176</v>
      </c>
      <c r="B102" s="40"/>
      <c r="C102" s="38"/>
      <c r="D102" s="38">
        <v>18.9</v>
      </c>
      <c r="E102" s="80" t="s">
        <v>177</v>
      </c>
    </row>
    <row r="103" spans="1:5" ht="12.75">
      <c r="A103" s="79" t="s">
        <v>184</v>
      </c>
      <c r="B103" s="40"/>
      <c r="C103" s="38">
        <v>69060</v>
      </c>
      <c r="D103" s="38">
        <v>81642</v>
      </c>
      <c r="E103" s="74">
        <f t="shared" si="4"/>
        <v>118.21894005212859</v>
      </c>
    </row>
    <row r="104" spans="1:5" ht="12.75">
      <c r="A104" s="79" t="s">
        <v>279</v>
      </c>
      <c r="B104" s="40">
        <f>B105+B106</f>
        <v>0</v>
      </c>
      <c r="C104" s="40">
        <f>C105+C106</f>
        <v>460.4</v>
      </c>
      <c r="D104" s="40">
        <f>D105+D106</f>
        <v>7358.5</v>
      </c>
      <c r="E104" s="80" t="s">
        <v>177</v>
      </c>
    </row>
    <row r="105" spans="1:5" ht="12.75">
      <c r="A105" s="79" t="s">
        <v>277</v>
      </c>
      <c r="B105" s="40"/>
      <c r="C105" s="38">
        <v>50.4</v>
      </c>
      <c r="D105" s="38">
        <v>60</v>
      </c>
      <c r="E105" s="74">
        <f t="shared" si="4"/>
        <v>119.04761904761905</v>
      </c>
    </row>
    <row r="106" spans="1:5" ht="12.75">
      <c r="A106" s="79" t="s">
        <v>184</v>
      </c>
      <c r="B106" s="40"/>
      <c r="C106" s="38">
        <v>410</v>
      </c>
      <c r="D106" s="38">
        <v>7298.5</v>
      </c>
      <c r="E106" s="80" t="s">
        <v>177</v>
      </c>
    </row>
    <row r="107" spans="1:5" ht="12.75">
      <c r="A107" s="79" t="s">
        <v>185</v>
      </c>
      <c r="B107" s="40">
        <f>B108+B110+B109</f>
        <v>20000</v>
      </c>
      <c r="C107" s="40">
        <f>C108+C110+C109</f>
        <v>20000</v>
      </c>
      <c r="D107" s="40">
        <f>D108+D110+D109</f>
        <v>11405.300000000001</v>
      </c>
      <c r="E107" s="74">
        <f t="shared" si="4"/>
        <v>57.0265</v>
      </c>
    </row>
    <row r="108" spans="1:5" ht="12.75">
      <c r="A108" s="79" t="s">
        <v>186</v>
      </c>
      <c r="B108" s="40">
        <v>20000</v>
      </c>
      <c r="C108" s="38">
        <v>20000</v>
      </c>
      <c r="D108" s="38">
        <v>10519.1</v>
      </c>
      <c r="E108" s="74">
        <f t="shared" si="4"/>
        <v>52.59550000000001</v>
      </c>
    </row>
    <row r="109" spans="1:5" ht="12.75">
      <c r="A109" s="79" t="s">
        <v>271</v>
      </c>
      <c r="B109" s="40"/>
      <c r="C109" s="38"/>
      <c r="D109" s="38">
        <v>2.5</v>
      </c>
      <c r="E109" s="80" t="s">
        <v>177</v>
      </c>
    </row>
    <row r="110" spans="1:5" ht="12.75">
      <c r="A110" s="79" t="s">
        <v>268</v>
      </c>
      <c r="B110" s="40"/>
      <c r="C110" s="38"/>
      <c r="D110" s="41">
        <f>28.9+854.8</f>
        <v>883.6999999999999</v>
      </c>
      <c r="E110" s="80" t="s">
        <v>177</v>
      </c>
    </row>
    <row r="111" spans="1:5" ht="12.75">
      <c r="A111" s="76" t="s">
        <v>70</v>
      </c>
      <c r="B111" s="37">
        <f>SUM(B112:B118)</f>
        <v>0</v>
      </c>
      <c r="C111" s="37">
        <f>SUM(C112:C118)</f>
        <v>4801</v>
      </c>
      <c r="D111" s="37">
        <f>SUM(D112:D118)</f>
        <v>23091.799999999996</v>
      </c>
      <c r="E111" s="82">
        <f t="shared" si="4"/>
        <v>480.9789627161007</v>
      </c>
    </row>
    <row r="112" spans="1:5" ht="12.75">
      <c r="A112" s="75" t="s">
        <v>187</v>
      </c>
      <c r="B112" s="40"/>
      <c r="C112" s="38"/>
      <c r="D112" s="38">
        <v>17899.1</v>
      </c>
      <c r="E112" s="80" t="s">
        <v>177</v>
      </c>
    </row>
    <row r="113" spans="1:5" ht="12.75" hidden="1">
      <c r="A113" s="75" t="s">
        <v>196</v>
      </c>
      <c r="B113" s="40"/>
      <c r="C113" s="38"/>
      <c r="D113" s="38"/>
      <c r="E113" s="80" t="s">
        <v>177</v>
      </c>
    </row>
    <row r="114" spans="1:5" ht="12.75">
      <c r="A114" s="75" t="s">
        <v>218</v>
      </c>
      <c r="B114" s="40"/>
      <c r="C114" s="38"/>
      <c r="D114" s="38">
        <v>199.6</v>
      </c>
      <c r="E114" s="80" t="s">
        <v>177</v>
      </c>
    </row>
    <row r="115" spans="1:5" ht="12.75">
      <c r="A115" s="75" t="s">
        <v>188</v>
      </c>
      <c r="B115" s="40"/>
      <c r="C115" s="38"/>
      <c r="D115" s="38">
        <v>192.1</v>
      </c>
      <c r="E115" s="80" t="s">
        <v>177</v>
      </c>
    </row>
    <row r="116" spans="1:5" ht="12.75" customHeight="1">
      <c r="A116" s="75" t="s">
        <v>189</v>
      </c>
      <c r="B116" s="40"/>
      <c r="C116" s="38">
        <v>2750</v>
      </c>
      <c r="D116" s="38">
        <v>2750</v>
      </c>
      <c r="E116" s="74">
        <f>D116/C116*100</f>
        <v>100</v>
      </c>
    </row>
    <row r="117" spans="1:5" ht="12.75" customHeight="1">
      <c r="A117" s="79" t="s">
        <v>321</v>
      </c>
      <c r="B117" s="40"/>
      <c r="C117" s="38">
        <v>2051</v>
      </c>
      <c r="D117" s="38">
        <v>2051</v>
      </c>
      <c r="E117" s="74">
        <f>D117/C117*100</f>
        <v>100</v>
      </c>
    </row>
    <row r="118" spans="1:5" ht="12.75" customHeight="1" hidden="1">
      <c r="A118" s="75" t="s">
        <v>190</v>
      </c>
      <c r="B118" s="35"/>
      <c r="C118" s="38"/>
      <c r="D118" s="38"/>
      <c r="E118" s="74" t="s">
        <v>177</v>
      </c>
    </row>
    <row r="119" spans="1:5" ht="12.75" customHeight="1" thickBot="1">
      <c r="A119" s="76" t="s">
        <v>55</v>
      </c>
      <c r="B119" s="16"/>
      <c r="C119" s="16">
        <v>7357.4</v>
      </c>
      <c r="D119" s="16">
        <v>12674.1</v>
      </c>
      <c r="E119" s="82">
        <f>D119/C119*100</f>
        <v>172.26329953516188</v>
      </c>
    </row>
    <row r="120" spans="1:6" ht="24.75" customHeight="1" thickBot="1">
      <c r="A120" s="69" t="s">
        <v>2</v>
      </c>
      <c r="B120" s="70">
        <f>B9+B13+B119+B45+B12+B40+B57+B63+B111</f>
        <v>3228002</v>
      </c>
      <c r="C120" s="70">
        <f>C9+C13+C119+C45+C12+C40+C57+C63+C111</f>
        <v>9344978.6</v>
      </c>
      <c r="D120" s="70">
        <f>D9+D13+D119+D45+D12+D40+D57+D63+D111</f>
        <v>9259334.2</v>
      </c>
      <c r="E120" s="114">
        <f>D120/C120*100</f>
        <v>99.08352492107365</v>
      </c>
      <c r="F120" s="55"/>
    </row>
    <row r="121" spans="1:5" ht="24.75" customHeight="1">
      <c r="A121" s="71" t="s">
        <v>5</v>
      </c>
      <c r="B121" s="14"/>
      <c r="C121" s="17"/>
      <c r="D121" s="14"/>
      <c r="E121" s="83"/>
    </row>
    <row r="122" spans="1:5" ht="19.5" customHeight="1">
      <c r="A122" s="115" t="s">
        <v>12</v>
      </c>
      <c r="B122" s="116">
        <f>B123+B132</f>
        <v>46650</v>
      </c>
      <c r="C122" s="116">
        <f>C123+C132</f>
        <v>49801.7</v>
      </c>
      <c r="D122" s="116">
        <f>D123+D132</f>
        <v>41063.700000000004</v>
      </c>
      <c r="E122" s="117">
        <f>D122/C122*100</f>
        <v>82.45441420674396</v>
      </c>
    </row>
    <row r="123" spans="1:5" ht="15" customHeight="1">
      <c r="A123" s="85" t="s">
        <v>32</v>
      </c>
      <c r="B123" s="18">
        <f>SUM(B125:B131)</f>
        <v>44650</v>
      </c>
      <c r="C123" s="18">
        <f>SUM(C125:C131)</f>
        <v>49546.7</v>
      </c>
      <c r="D123" s="18">
        <f>SUM(D125:D131)</f>
        <v>40811.3</v>
      </c>
      <c r="E123" s="86">
        <f>D123/C123*100</f>
        <v>82.36936062341186</v>
      </c>
    </row>
    <row r="124" spans="1:5" ht="10.5" customHeight="1">
      <c r="A124" s="78" t="s">
        <v>1</v>
      </c>
      <c r="B124" s="17"/>
      <c r="C124" s="17"/>
      <c r="D124" s="17"/>
      <c r="E124" s="83"/>
    </row>
    <row r="125" spans="1:5" ht="12.75" customHeight="1">
      <c r="A125" s="79" t="s">
        <v>282</v>
      </c>
      <c r="B125" s="17">
        <v>18100</v>
      </c>
      <c r="C125" s="15">
        <v>19028</v>
      </c>
      <c r="D125" s="17">
        <v>16839.9</v>
      </c>
      <c r="E125" s="74">
        <f aca="true" t="shared" si="5" ref="E125:E132">D125/C125*100</f>
        <v>88.50063064956906</v>
      </c>
    </row>
    <row r="126" spans="1:5" ht="12.75" customHeight="1">
      <c r="A126" s="79" t="s">
        <v>6</v>
      </c>
      <c r="B126" s="17">
        <v>4660</v>
      </c>
      <c r="C126" s="15">
        <v>4957</v>
      </c>
      <c r="D126" s="17">
        <v>4446.8</v>
      </c>
      <c r="E126" s="74">
        <f t="shared" si="5"/>
        <v>89.70748436554368</v>
      </c>
    </row>
    <row r="127" spans="1:5" ht="12.75" customHeight="1">
      <c r="A127" s="79" t="s">
        <v>7</v>
      </c>
      <c r="B127" s="17">
        <v>1870</v>
      </c>
      <c r="C127" s="15">
        <v>1450</v>
      </c>
      <c r="D127" s="17">
        <v>854.9</v>
      </c>
      <c r="E127" s="74">
        <f t="shared" si="5"/>
        <v>58.95862068965517</v>
      </c>
    </row>
    <row r="128" spans="1:5" ht="12.75" customHeight="1">
      <c r="A128" s="79" t="s">
        <v>8</v>
      </c>
      <c r="B128" s="17">
        <v>9370</v>
      </c>
      <c r="C128" s="15">
        <v>13376.5</v>
      </c>
      <c r="D128" s="17">
        <v>9359.8</v>
      </c>
      <c r="E128" s="74">
        <f t="shared" si="5"/>
        <v>69.97196576084924</v>
      </c>
    </row>
    <row r="129" spans="1:5" ht="12.75" customHeight="1">
      <c r="A129" s="89" t="s">
        <v>26</v>
      </c>
      <c r="B129" s="20">
        <v>2000</v>
      </c>
      <c r="C129" s="22">
        <v>1690.2</v>
      </c>
      <c r="D129" s="20">
        <v>300</v>
      </c>
      <c r="E129" s="91">
        <f t="shared" si="5"/>
        <v>17.74937877174299</v>
      </c>
    </row>
    <row r="130" spans="1:5" ht="12.75" customHeight="1">
      <c r="A130" s="79" t="s">
        <v>41</v>
      </c>
      <c r="B130" s="17"/>
      <c r="C130" s="15">
        <v>625</v>
      </c>
      <c r="D130" s="17">
        <v>593.9</v>
      </c>
      <c r="E130" s="74">
        <f t="shared" si="5"/>
        <v>95.024</v>
      </c>
    </row>
    <row r="131" spans="1:5" ht="12.75" customHeight="1">
      <c r="A131" s="79" t="s">
        <v>9</v>
      </c>
      <c r="B131" s="17">
        <v>8650</v>
      </c>
      <c r="C131" s="15">
        <v>8420</v>
      </c>
      <c r="D131" s="17">
        <v>8416</v>
      </c>
      <c r="E131" s="74">
        <f t="shared" si="5"/>
        <v>99.95249406175772</v>
      </c>
    </row>
    <row r="132" spans="1:5" ht="12.75" customHeight="1">
      <c r="A132" s="87" t="s">
        <v>33</v>
      </c>
      <c r="B132" s="19">
        <f>SUM(B134:B135)</f>
        <v>2000</v>
      </c>
      <c r="C132" s="19">
        <f>SUM(C134:C135)</f>
        <v>255</v>
      </c>
      <c r="D132" s="19">
        <f>SUM(D134:D135)</f>
        <v>252.4</v>
      </c>
      <c r="E132" s="88">
        <f t="shared" si="5"/>
        <v>98.98039215686275</v>
      </c>
    </row>
    <row r="133" spans="1:5" ht="9.75" customHeight="1">
      <c r="A133" s="73" t="s">
        <v>1</v>
      </c>
      <c r="B133" s="16"/>
      <c r="C133" s="16"/>
      <c r="D133" s="16"/>
      <c r="E133" s="83"/>
    </row>
    <row r="134" spans="1:5" ht="12.75" customHeight="1">
      <c r="A134" s="79" t="s">
        <v>9</v>
      </c>
      <c r="B134" s="15"/>
      <c r="C134" s="15">
        <v>255</v>
      </c>
      <c r="D134" s="15">
        <v>252.4</v>
      </c>
      <c r="E134" s="74">
        <f>D134/C134*100</f>
        <v>98.98039215686275</v>
      </c>
    </row>
    <row r="135" spans="1:5" ht="12.75" customHeight="1">
      <c r="A135" s="89" t="s">
        <v>281</v>
      </c>
      <c r="B135" s="20">
        <v>2000</v>
      </c>
      <c r="C135" s="22"/>
      <c r="D135" s="20"/>
      <c r="E135" s="90" t="s">
        <v>177</v>
      </c>
    </row>
    <row r="136" spans="1:5" ht="19.5" customHeight="1">
      <c r="A136" s="115" t="s">
        <v>13</v>
      </c>
      <c r="B136" s="116">
        <f>B137+B152</f>
        <v>283537</v>
      </c>
      <c r="C136" s="116">
        <f>C137+C152</f>
        <v>297793.9</v>
      </c>
      <c r="D136" s="116">
        <f>D137+D152</f>
        <v>279308.7</v>
      </c>
      <c r="E136" s="117">
        <f>D136/C136*100</f>
        <v>93.79261966077881</v>
      </c>
    </row>
    <row r="137" spans="1:5" ht="15" customHeight="1">
      <c r="A137" s="85" t="s">
        <v>32</v>
      </c>
      <c r="B137" s="18">
        <f>SUM(B139:B151)</f>
        <v>283537</v>
      </c>
      <c r="C137" s="18">
        <f>SUM(C139:C151)</f>
        <v>296493.9</v>
      </c>
      <c r="D137" s="18">
        <f>SUM(D139:D151)</f>
        <v>279308.7</v>
      </c>
      <c r="E137" s="86">
        <f>D137/C137*100</f>
        <v>94.20386051787237</v>
      </c>
    </row>
    <row r="138" spans="1:5" ht="10.5" customHeight="1">
      <c r="A138" s="78" t="s">
        <v>1</v>
      </c>
      <c r="B138" s="17"/>
      <c r="C138" s="17"/>
      <c r="D138" s="17"/>
      <c r="E138" s="83"/>
    </row>
    <row r="139" spans="1:5" ht="12.75" customHeight="1">
      <c r="A139" s="79" t="s">
        <v>283</v>
      </c>
      <c r="B139" s="17">
        <v>131849</v>
      </c>
      <c r="C139" s="15">
        <v>133741.6</v>
      </c>
      <c r="D139" s="17">
        <v>130441.1</v>
      </c>
      <c r="E139" s="74">
        <f aca="true" t="shared" si="6" ref="E139:E181">D139/C139*100</f>
        <v>97.53218146036835</v>
      </c>
    </row>
    <row r="140" spans="1:5" ht="12.75" customHeight="1">
      <c r="A140" s="79" t="s">
        <v>6</v>
      </c>
      <c r="B140" s="17">
        <v>46246</v>
      </c>
      <c r="C140" s="15">
        <v>46894.1</v>
      </c>
      <c r="D140" s="17">
        <v>44584.3</v>
      </c>
      <c r="E140" s="74">
        <f t="shared" si="6"/>
        <v>95.0744336707603</v>
      </c>
    </row>
    <row r="141" spans="1:5" ht="12.75" customHeight="1">
      <c r="A141" s="79" t="s">
        <v>10</v>
      </c>
      <c r="B141" s="17">
        <v>280</v>
      </c>
      <c r="C141" s="15">
        <v>330</v>
      </c>
      <c r="D141" s="17">
        <v>278.4</v>
      </c>
      <c r="E141" s="74">
        <f t="shared" si="6"/>
        <v>84.36363636363635</v>
      </c>
    </row>
    <row r="142" spans="1:5" ht="12.75" customHeight="1">
      <c r="A142" s="79" t="s">
        <v>8</v>
      </c>
      <c r="B142" s="17">
        <v>53580</v>
      </c>
      <c r="C142" s="15">
        <v>44811.2</v>
      </c>
      <c r="D142" s="17">
        <v>36964.5</v>
      </c>
      <c r="E142" s="74">
        <f t="shared" si="6"/>
        <v>82.48942228728534</v>
      </c>
    </row>
    <row r="143" spans="1:5" ht="12.75" customHeight="1">
      <c r="A143" s="79" t="s">
        <v>11</v>
      </c>
      <c r="B143" s="17">
        <v>152</v>
      </c>
      <c r="C143" s="15">
        <v>152</v>
      </c>
      <c r="D143" s="17">
        <v>5</v>
      </c>
      <c r="E143" s="74">
        <f t="shared" si="6"/>
        <v>3.289473684210526</v>
      </c>
    </row>
    <row r="144" spans="1:5" ht="12.75" customHeight="1">
      <c r="A144" s="79" t="s">
        <v>50</v>
      </c>
      <c r="B144" s="17">
        <v>700</v>
      </c>
      <c r="C144" s="15">
        <v>600</v>
      </c>
      <c r="D144" s="17">
        <v>320.9</v>
      </c>
      <c r="E144" s="74">
        <f t="shared" si="6"/>
        <v>53.48333333333333</v>
      </c>
    </row>
    <row r="145" spans="1:5" ht="12.75" customHeight="1">
      <c r="A145" s="79" t="s">
        <v>224</v>
      </c>
      <c r="B145" s="17">
        <v>50730</v>
      </c>
      <c r="C145" s="15">
        <v>69145</v>
      </c>
      <c r="D145" s="17">
        <v>66186.5</v>
      </c>
      <c r="E145" s="74">
        <f t="shared" si="6"/>
        <v>95.72131028997035</v>
      </c>
    </row>
    <row r="146" spans="1:5" ht="12.75" customHeight="1">
      <c r="A146" s="79" t="s">
        <v>284</v>
      </c>
      <c r="B146" s="17"/>
      <c r="C146" s="15">
        <v>470</v>
      </c>
      <c r="D146" s="17">
        <v>320</v>
      </c>
      <c r="E146" s="74">
        <f t="shared" si="6"/>
        <v>68.08510638297872</v>
      </c>
    </row>
    <row r="147" spans="1:5" ht="12.75" customHeight="1" hidden="1">
      <c r="A147" s="79" t="s">
        <v>225</v>
      </c>
      <c r="B147" s="17"/>
      <c r="C147" s="15"/>
      <c r="D147" s="17"/>
      <c r="E147" s="74" t="e">
        <f t="shared" si="6"/>
        <v>#DIV/0!</v>
      </c>
    </row>
    <row r="148" spans="1:5" ht="12.75" customHeight="1">
      <c r="A148" s="79" t="s">
        <v>285</v>
      </c>
      <c r="B148" s="17"/>
      <c r="C148" s="15">
        <v>100</v>
      </c>
      <c r="D148" s="17">
        <v>27.4</v>
      </c>
      <c r="E148" s="74">
        <f t="shared" si="6"/>
        <v>27.399999999999995</v>
      </c>
    </row>
    <row r="149" spans="1:5" ht="12.75" customHeight="1" hidden="1">
      <c r="A149" s="79" t="s">
        <v>227</v>
      </c>
      <c r="B149" s="17"/>
      <c r="C149" s="15"/>
      <c r="D149" s="17"/>
      <c r="E149" s="74" t="e">
        <f t="shared" si="6"/>
        <v>#DIV/0!</v>
      </c>
    </row>
    <row r="150" spans="1:5" ht="12.75" customHeight="1">
      <c r="A150" s="79" t="s">
        <v>200</v>
      </c>
      <c r="B150" s="17"/>
      <c r="C150" s="15">
        <v>250</v>
      </c>
      <c r="D150" s="17">
        <v>180.6</v>
      </c>
      <c r="E150" s="74">
        <f t="shared" si="6"/>
        <v>72.24</v>
      </c>
    </row>
    <row r="151" spans="1:5" ht="12.75" customHeight="1" hidden="1">
      <c r="A151" s="89" t="s">
        <v>226</v>
      </c>
      <c r="B151" s="20"/>
      <c r="C151" s="22"/>
      <c r="D151" s="20"/>
      <c r="E151" s="91" t="e">
        <f t="shared" si="6"/>
        <v>#DIV/0!</v>
      </c>
    </row>
    <row r="152" spans="1:5" ht="12.75" customHeight="1">
      <c r="A152" s="87" t="s">
        <v>33</v>
      </c>
      <c r="B152" s="19">
        <f>SUM(B154:B154)</f>
        <v>0</v>
      </c>
      <c r="C152" s="19">
        <f>SUM(C154:C154)</f>
        <v>1300</v>
      </c>
      <c r="D152" s="19">
        <f>SUM(D154:D154)</f>
        <v>0</v>
      </c>
      <c r="E152" s="88">
        <f>D152/C152*100</f>
        <v>0</v>
      </c>
    </row>
    <row r="153" spans="1:5" ht="12.75" customHeight="1">
      <c r="A153" s="73" t="s">
        <v>1</v>
      </c>
      <c r="B153" s="16"/>
      <c r="C153" s="16"/>
      <c r="D153" s="16"/>
      <c r="E153" s="74"/>
    </row>
    <row r="154" spans="1:5" ht="12.75" customHeight="1">
      <c r="A154" s="89" t="s">
        <v>201</v>
      </c>
      <c r="B154" s="22"/>
      <c r="C154" s="20">
        <v>1300</v>
      </c>
      <c r="D154" s="22">
        <v>0</v>
      </c>
      <c r="E154" s="91">
        <f>D154/C154*100</f>
        <v>0</v>
      </c>
    </row>
    <row r="155" spans="1:5" ht="18.75" customHeight="1">
      <c r="A155" s="115" t="s">
        <v>61</v>
      </c>
      <c r="B155" s="116">
        <f>B156+B167</f>
        <v>133200</v>
      </c>
      <c r="C155" s="116">
        <f>C156+C167</f>
        <v>182020.40000000002</v>
      </c>
      <c r="D155" s="116">
        <f>D156+D167</f>
        <v>143563.6</v>
      </c>
      <c r="E155" s="117">
        <f t="shared" si="6"/>
        <v>78.87225827434726</v>
      </c>
    </row>
    <row r="156" spans="1:5" ht="15" customHeight="1">
      <c r="A156" s="85" t="s">
        <v>32</v>
      </c>
      <c r="B156" s="18">
        <f>SUM(B158:B165)</f>
        <v>88200</v>
      </c>
      <c r="C156" s="18">
        <f>SUM(C158:C165)</f>
        <v>90844.8</v>
      </c>
      <c r="D156" s="18">
        <f>SUM(D158:D165)</f>
        <v>87070.20000000001</v>
      </c>
      <c r="E156" s="86">
        <f t="shared" si="6"/>
        <v>95.845001585121</v>
      </c>
    </row>
    <row r="157" spans="1:5" ht="10.5" customHeight="1">
      <c r="A157" s="78" t="s">
        <v>1</v>
      </c>
      <c r="B157" s="17"/>
      <c r="C157" s="14"/>
      <c r="D157" s="17"/>
      <c r="E157" s="74"/>
    </row>
    <row r="158" spans="1:5" ht="12.75" customHeight="1">
      <c r="A158" s="81" t="s">
        <v>111</v>
      </c>
      <c r="B158" s="21">
        <v>45000</v>
      </c>
      <c r="C158" s="15">
        <v>45000</v>
      </c>
      <c r="D158" s="17">
        <v>45000</v>
      </c>
      <c r="E158" s="74">
        <f t="shared" si="6"/>
        <v>100</v>
      </c>
    </row>
    <row r="159" spans="1:5" ht="12.75" customHeight="1">
      <c r="A159" s="79" t="s">
        <v>8</v>
      </c>
      <c r="B159" s="17">
        <v>43200</v>
      </c>
      <c r="C159" s="15">
        <v>33357.8</v>
      </c>
      <c r="D159" s="17">
        <v>29683.3</v>
      </c>
      <c r="E159" s="74">
        <f t="shared" si="6"/>
        <v>88.98458531437925</v>
      </c>
    </row>
    <row r="160" spans="1:5" ht="12.75" customHeight="1" hidden="1">
      <c r="A160" s="79" t="s">
        <v>201</v>
      </c>
      <c r="B160" s="17"/>
      <c r="C160" s="15"/>
      <c r="D160" s="17"/>
      <c r="E160" s="74" t="e">
        <f t="shared" si="6"/>
        <v>#DIV/0!</v>
      </c>
    </row>
    <row r="161" spans="1:5" ht="12.75" customHeight="1">
      <c r="A161" s="79" t="s">
        <v>112</v>
      </c>
      <c r="B161" s="17"/>
      <c r="C161" s="15">
        <v>4772.9</v>
      </c>
      <c r="D161" s="17">
        <v>4772.8</v>
      </c>
      <c r="E161" s="74">
        <f t="shared" si="6"/>
        <v>99.99790483772969</v>
      </c>
    </row>
    <row r="162" spans="1:5" ht="12.75" customHeight="1" hidden="1">
      <c r="A162" s="79" t="s">
        <v>134</v>
      </c>
      <c r="B162" s="17"/>
      <c r="C162" s="15"/>
      <c r="D162" s="17"/>
      <c r="E162" s="74" t="e">
        <f t="shared" si="6"/>
        <v>#DIV/0!</v>
      </c>
    </row>
    <row r="163" spans="1:5" ht="12.75" customHeight="1">
      <c r="A163" s="79" t="s">
        <v>165</v>
      </c>
      <c r="B163" s="17"/>
      <c r="C163" s="15">
        <v>592.5</v>
      </c>
      <c r="D163" s="17">
        <v>592.5</v>
      </c>
      <c r="E163" s="74">
        <f t="shared" si="6"/>
        <v>100</v>
      </c>
    </row>
    <row r="164" spans="1:5" ht="12.75" customHeight="1">
      <c r="A164" s="79" t="s">
        <v>41</v>
      </c>
      <c r="B164" s="17"/>
      <c r="C164" s="15">
        <v>5062</v>
      </c>
      <c r="D164" s="17">
        <v>4962</v>
      </c>
      <c r="E164" s="74">
        <f t="shared" si="6"/>
        <v>98.02449624654287</v>
      </c>
    </row>
    <row r="165" spans="1:5" ht="12.75" customHeight="1">
      <c r="A165" s="75" t="s">
        <v>51</v>
      </c>
      <c r="B165" s="15"/>
      <c r="C165" s="15">
        <v>2059.6</v>
      </c>
      <c r="D165" s="15">
        <v>2059.6</v>
      </c>
      <c r="E165" s="74">
        <f t="shared" si="6"/>
        <v>100</v>
      </c>
    </row>
    <row r="166" spans="1:5" ht="12.75" customHeight="1">
      <c r="A166" s="75" t="s">
        <v>113</v>
      </c>
      <c r="B166" s="15"/>
      <c r="C166" s="15">
        <v>2059.6</v>
      </c>
      <c r="D166" s="15">
        <v>2059.6</v>
      </c>
      <c r="E166" s="74">
        <f t="shared" si="6"/>
        <v>100</v>
      </c>
    </row>
    <row r="167" spans="1:5" ht="15" customHeight="1">
      <c r="A167" s="87" t="s">
        <v>33</v>
      </c>
      <c r="B167" s="19">
        <f>SUM(B169:B173)</f>
        <v>45000</v>
      </c>
      <c r="C167" s="19">
        <f>SUM(C169:C173)</f>
        <v>91175.6</v>
      </c>
      <c r="D167" s="19">
        <f>SUM(D169:D173)</f>
        <v>56493.4</v>
      </c>
      <c r="E167" s="88">
        <f t="shared" si="6"/>
        <v>61.96109485432506</v>
      </c>
    </row>
    <row r="168" spans="1:5" ht="10.5" customHeight="1">
      <c r="A168" s="73" t="s">
        <v>1</v>
      </c>
      <c r="B168" s="16"/>
      <c r="C168" s="16"/>
      <c r="D168" s="16"/>
      <c r="E168" s="74"/>
    </row>
    <row r="169" spans="1:5" ht="12.75" customHeight="1" hidden="1">
      <c r="A169" s="79" t="s">
        <v>159</v>
      </c>
      <c r="B169" s="15"/>
      <c r="C169" s="17"/>
      <c r="D169" s="15"/>
      <c r="E169" s="74" t="e">
        <f t="shared" si="6"/>
        <v>#DIV/0!</v>
      </c>
    </row>
    <row r="170" spans="1:5" ht="12.75" customHeight="1">
      <c r="A170" s="75" t="s">
        <v>121</v>
      </c>
      <c r="B170" s="15"/>
      <c r="C170" s="17">
        <v>19660</v>
      </c>
      <c r="D170" s="15">
        <v>19560</v>
      </c>
      <c r="E170" s="74">
        <f t="shared" si="6"/>
        <v>99.49135300101729</v>
      </c>
    </row>
    <row r="171" spans="1:5" ht="12.75" customHeight="1">
      <c r="A171" s="75" t="s">
        <v>38</v>
      </c>
      <c r="B171" s="15"/>
      <c r="C171" s="15">
        <v>7844.3</v>
      </c>
      <c r="D171" s="15">
        <v>7814.4</v>
      </c>
      <c r="E171" s="74">
        <f t="shared" si="6"/>
        <v>99.6188315082289</v>
      </c>
    </row>
    <row r="172" spans="1:5" ht="12.75" customHeight="1">
      <c r="A172" s="79" t="s">
        <v>41</v>
      </c>
      <c r="B172" s="15"/>
      <c r="C172" s="15">
        <v>3938</v>
      </c>
      <c r="D172" s="15">
        <v>3938</v>
      </c>
      <c r="E172" s="74">
        <f t="shared" si="6"/>
        <v>100</v>
      </c>
    </row>
    <row r="173" spans="1:5" ht="12.75" customHeight="1">
      <c r="A173" s="75" t="s">
        <v>51</v>
      </c>
      <c r="B173" s="15">
        <v>45000</v>
      </c>
      <c r="C173" s="17">
        <v>59733.3</v>
      </c>
      <c r="D173" s="15">
        <v>25181</v>
      </c>
      <c r="E173" s="74">
        <f t="shared" si="6"/>
        <v>42.15571548868052</v>
      </c>
    </row>
    <row r="174" spans="1:5" ht="12.75" customHeight="1">
      <c r="A174" s="92" t="s">
        <v>114</v>
      </c>
      <c r="B174" s="22"/>
      <c r="C174" s="20">
        <v>25181</v>
      </c>
      <c r="D174" s="22">
        <v>25181</v>
      </c>
      <c r="E174" s="91">
        <f t="shared" si="6"/>
        <v>100</v>
      </c>
    </row>
    <row r="175" spans="1:5" ht="18.75" customHeight="1">
      <c r="A175" s="118" t="s">
        <v>137</v>
      </c>
      <c r="B175" s="119">
        <f>B176+B182</f>
        <v>5670</v>
      </c>
      <c r="C175" s="119">
        <f>C176+C182</f>
        <v>20771</v>
      </c>
      <c r="D175" s="119">
        <f>D176+D182</f>
        <v>20520.5</v>
      </c>
      <c r="E175" s="117">
        <f t="shared" si="6"/>
        <v>98.79399162293583</v>
      </c>
    </row>
    <row r="176" spans="1:5" ht="15" customHeight="1">
      <c r="A176" s="85" t="s">
        <v>32</v>
      </c>
      <c r="B176" s="18">
        <f>SUM(B178:B181)</f>
        <v>5670</v>
      </c>
      <c r="C176" s="18">
        <f>SUM(C178:C181)</f>
        <v>15268</v>
      </c>
      <c r="D176" s="18">
        <f>SUM(D178:D181)</f>
        <v>15017.5</v>
      </c>
      <c r="E176" s="88">
        <f t="shared" si="6"/>
        <v>98.35931359706575</v>
      </c>
    </row>
    <row r="177" spans="1:5" ht="12.75" customHeight="1">
      <c r="A177" s="78" t="s">
        <v>1</v>
      </c>
      <c r="B177" s="17"/>
      <c r="C177" s="14"/>
      <c r="D177" s="17"/>
      <c r="E177" s="83"/>
    </row>
    <row r="178" spans="1:5" ht="12.75" customHeight="1">
      <c r="A178" s="79" t="s">
        <v>8</v>
      </c>
      <c r="B178" s="17">
        <v>5670</v>
      </c>
      <c r="C178" s="17">
        <v>3770</v>
      </c>
      <c r="D178" s="17">
        <v>3556.2</v>
      </c>
      <c r="E178" s="74">
        <f t="shared" si="6"/>
        <v>94.32891246684349</v>
      </c>
    </row>
    <row r="179" spans="1:5" ht="12.75" customHeight="1">
      <c r="A179" s="81" t="s">
        <v>31</v>
      </c>
      <c r="B179" s="17"/>
      <c r="C179" s="17">
        <v>1571</v>
      </c>
      <c r="D179" s="17">
        <v>1571</v>
      </c>
      <c r="E179" s="74">
        <f t="shared" si="6"/>
        <v>100</v>
      </c>
    </row>
    <row r="180" spans="1:5" ht="12.75" customHeight="1">
      <c r="A180" s="79" t="s">
        <v>112</v>
      </c>
      <c r="B180" s="17"/>
      <c r="C180" s="17">
        <v>1900</v>
      </c>
      <c r="D180" s="17">
        <v>1900</v>
      </c>
      <c r="E180" s="74">
        <f t="shared" si="6"/>
        <v>100</v>
      </c>
    </row>
    <row r="181" spans="1:5" ht="12.75" customHeight="1">
      <c r="A181" s="79" t="s">
        <v>41</v>
      </c>
      <c r="B181" s="17"/>
      <c r="C181" s="17">
        <v>8027</v>
      </c>
      <c r="D181" s="17">
        <v>7990.3</v>
      </c>
      <c r="E181" s="74">
        <f t="shared" si="6"/>
        <v>99.54279307337735</v>
      </c>
    </row>
    <row r="182" spans="1:5" ht="12.75" customHeight="1">
      <c r="A182" s="85" t="s">
        <v>33</v>
      </c>
      <c r="B182" s="18">
        <f>B184</f>
        <v>0</v>
      </c>
      <c r="C182" s="18">
        <f>C184</f>
        <v>5503</v>
      </c>
      <c r="D182" s="18">
        <f>D184</f>
        <v>5503</v>
      </c>
      <c r="E182" s="88">
        <f>D182/C182*100</f>
        <v>100</v>
      </c>
    </row>
    <row r="183" spans="1:5" ht="12.75" customHeight="1">
      <c r="A183" s="78" t="s">
        <v>1</v>
      </c>
      <c r="B183" s="17"/>
      <c r="C183" s="14"/>
      <c r="D183" s="17"/>
      <c r="E183" s="83"/>
    </row>
    <row r="184" spans="1:5" ht="12.75" customHeight="1">
      <c r="A184" s="89" t="s">
        <v>41</v>
      </c>
      <c r="B184" s="20"/>
      <c r="C184" s="20">
        <v>5503</v>
      </c>
      <c r="D184" s="20">
        <v>5503</v>
      </c>
      <c r="E184" s="91">
        <f>D184/C184*100</f>
        <v>100</v>
      </c>
    </row>
    <row r="185" spans="1:5" ht="18.75" customHeight="1">
      <c r="A185" s="115" t="s">
        <v>14</v>
      </c>
      <c r="B185" s="116">
        <f>B186+B199</f>
        <v>1007986</v>
      </c>
      <c r="C185" s="116">
        <f>C186+C199</f>
        <v>2079636.2</v>
      </c>
      <c r="D185" s="116">
        <f>D186+D199</f>
        <v>2060172.2</v>
      </c>
      <c r="E185" s="117">
        <f>D185/C185*100</f>
        <v>99.06406707096174</v>
      </c>
    </row>
    <row r="186" spans="1:5" ht="12.75" customHeight="1">
      <c r="A186" s="85" t="s">
        <v>32</v>
      </c>
      <c r="B186" s="18">
        <f>SUM(B189:B198)</f>
        <v>996986</v>
      </c>
      <c r="C186" s="18">
        <f>SUM(C189:C198)</f>
        <v>1417129.2999999998</v>
      </c>
      <c r="D186" s="18">
        <f>SUM(D189:D198)</f>
        <v>1411684.9</v>
      </c>
      <c r="E186" s="88">
        <f>D186/C186*100</f>
        <v>99.6158148730677</v>
      </c>
    </row>
    <row r="187" spans="1:5" ht="10.5" customHeight="1">
      <c r="A187" s="78" t="s">
        <v>1</v>
      </c>
      <c r="B187" s="17"/>
      <c r="C187" s="14"/>
      <c r="D187" s="17"/>
      <c r="E187" s="83"/>
    </row>
    <row r="188" spans="1:5" ht="12.75" customHeight="1">
      <c r="A188" s="81" t="s">
        <v>34</v>
      </c>
      <c r="B188" s="17">
        <f>B189+B190</f>
        <v>570800</v>
      </c>
      <c r="C188" s="17">
        <f>C189+C190</f>
        <v>589649.6</v>
      </c>
      <c r="D188" s="17">
        <f>D189+D190</f>
        <v>584968.6</v>
      </c>
      <c r="E188" s="74">
        <f aca="true" t="shared" si="7" ref="E188:E199">D188/C188*100</f>
        <v>99.20613869660897</v>
      </c>
    </row>
    <row r="189" spans="1:5" ht="12.75" customHeight="1">
      <c r="A189" s="81" t="s">
        <v>35</v>
      </c>
      <c r="B189" s="17">
        <v>243300</v>
      </c>
      <c r="C189" s="17">
        <v>261539.6</v>
      </c>
      <c r="D189" s="17">
        <v>256926.8</v>
      </c>
      <c r="E189" s="74">
        <f t="shared" si="7"/>
        <v>98.23629003026691</v>
      </c>
    </row>
    <row r="190" spans="1:5" ht="12.75" customHeight="1">
      <c r="A190" s="79" t="s">
        <v>36</v>
      </c>
      <c r="B190" s="17">
        <v>327500</v>
      </c>
      <c r="C190" s="17">
        <v>328110</v>
      </c>
      <c r="D190" s="17">
        <v>328041.8</v>
      </c>
      <c r="E190" s="74">
        <f t="shared" si="7"/>
        <v>99.97921428789125</v>
      </c>
    </row>
    <row r="191" spans="1:5" ht="12.75" customHeight="1">
      <c r="A191" s="97" t="s">
        <v>16</v>
      </c>
      <c r="B191" s="137">
        <v>8000</v>
      </c>
      <c r="C191" s="20">
        <v>11707</v>
      </c>
      <c r="D191" s="20">
        <v>11707</v>
      </c>
      <c r="E191" s="91">
        <f t="shared" si="7"/>
        <v>100</v>
      </c>
    </row>
    <row r="192" spans="1:5" ht="12.75" customHeight="1">
      <c r="A192" s="79" t="s">
        <v>115</v>
      </c>
      <c r="B192" s="17">
        <v>3000</v>
      </c>
      <c r="C192" s="17">
        <v>5400</v>
      </c>
      <c r="D192" s="17">
        <v>5400</v>
      </c>
      <c r="E192" s="74">
        <f t="shared" si="7"/>
        <v>100</v>
      </c>
    </row>
    <row r="193" spans="1:5" ht="12.75" customHeight="1" hidden="1">
      <c r="A193" s="79" t="s">
        <v>138</v>
      </c>
      <c r="B193" s="17"/>
      <c r="C193" s="17"/>
      <c r="D193" s="17"/>
      <c r="E193" s="74" t="e">
        <f t="shared" si="7"/>
        <v>#DIV/0!</v>
      </c>
    </row>
    <row r="194" spans="1:5" ht="12.75" customHeight="1">
      <c r="A194" s="79" t="s">
        <v>94</v>
      </c>
      <c r="B194" s="17">
        <v>67796</v>
      </c>
      <c r="C194" s="17">
        <v>67796</v>
      </c>
      <c r="D194" s="17">
        <v>67794.9</v>
      </c>
      <c r="E194" s="74">
        <f t="shared" si="7"/>
        <v>99.99837748539736</v>
      </c>
    </row>
    <row r="195" spans="1:5" ht="12.75" customHeight="1" hidden="1">
      <c r="A195" s="79" t="s">
        <v>112</v>
      </c>
      <c r="B195" s="17"/>
      <c r="C195" s="17"/>
      <c r="D195" s="17"/>
      <c r="E195" s="74" t="e">
        <f t="shared" si="7"/>
        <v>#DIV/0!</v>
      </c>
    </row>
    <row r="196" spans="1:5" ht="12.75" customHeight="1">
      <c r="A196" s="79" t="s">
        <v>286</v>
      </c>
      <c r="B196" s="17"/>
      <c r="C196" s="17">
        <v>309000</v>
      </c>
      <c r="D196" s="17">
        <v>309000</v>
      </c>
      <c r="E196" s="74">
        <f t="shared" si="7"/>
        <v>100</v>
      </c>
    </row>
    <row r="197" spans="1:5" ht="12.75" customHeight="1">
      <c r="A197" s="79" t="s">
        <v>284</v>
      </c>
      <c r="B197" s="17"/>
      <c r="C197" s="17">
        <v>1834.7</v>
      </c>
      <c r="D197" s="17">
        <v>1834.7</v>
      </c>
      <c r="E197" s="74">
        <f t="shared" si="7"/>
        <v>100</v>
      </c>
    </row>
    <row r="198" spans="1:5" ht="12.75" customHeight="1">
      <c r="A198" s="79" t="s">
        <v>8</v>
      </c>
      <c r="B198" s="17">
        <v>347390</v>
      </c>
      <c r="C198" s="17">
        <v>431742</v>
      </c>
      <c r="D198" s="17">
        <v>430979.7</v>
      </c>
      <c r="E198" s="74">
        <f t="shared" si="7"/>
        <v>99.82343621885292</v>
      </c>
    </row>
    <row r="199" spans="1:5" ht="13.5" customHeight="1">
      <c r="A199" s="87" t="s">
        <v>33</v>
      </c>
      <c r="B199" s="19">
        <f>SUM(B201:B211)</f>
        <v>11000</v>
      </c>
      <c r="C199" s="19">
        <f>SUM(C201:C211)</f>
        <v>662506.9000000001</v>
      </c>
      <c r="D199" s="19">
        <f>SUM(D201:D211)</f>
        <v>648487.3</v>
      </c>
      <c r="E199" s="88">
        <f t="shared" si="7"/>
        <v>97.88385600210351</v>
      </c>
    </row>
    <row r="200" spans="1:5" ht="10.5" customHeight="1">
      <c r="A200" s="73" t="s">
        <v>1</v>
      </c>
      <c r="B200" s="16"/>
      <c r="C200" s="16"/>
      <c r="D200" s="16"/>
      <c r="E200" s="83"/>
    </row>
    <row r="201" spans="1:5" ht="12.75" customHeight="1" hidden="1">
      <c r="A201" s="79" t="s">
        <v>116</v>
      </c>
      <c r="B201" s="17"/>
      <c r="C201" s="17"/>
      <c r="D201" s="17"/>
      <c r="E201" s="83"/>
    </row>
    <row r="202" spans="1:5" ht="12.75" customHeight="1">
      <c r="A202" s="79" t="s">
        <v>240</v>
      </c>
      <c r="B202" s="15">
        <v>11000</v>
      </c>
      <c r="C202" s="17">
        <v>30547.3</v>
      </c>
      <c r="D202" s="15">
        <v>30547.3</v>
      </c>
      <c r="E202" s="74">
        <f aca="true" t="shared" si="8" ref="E202:E209">D202/C202*100</f>
        <v>100</v>
      </c>
    </row>
    <row r="203" spans="1:5" ht="12.75" customHeight="1">
      <c r="A203" s="79" t="s">
        <v>201</v>
      </c>
      <c r="B203" s="15"/>
      <c r="C203" s="17">
        <v>397555.7</v>
      </c>
      <c r="D203" s="15">
        <v>383536.5</v>
      </c>
      <c r="E203" s="74">
        <f t="shared" si="8"/>
        <v>96.47365136507915</v>
      </c>
    </row>
    <row r="204" spans="1:5" ht="12.75" customHeight="1" hidden="1">
      <c r="A204" s="79" t="s">
        <v>241</v>
      </c>
      <c r="B204" s="15"/>
      <c r="C204" s="17"/>
      <c r="D204" s="15"/>
      <c r="E204" s="74" t="e">
        <f t="shared" si="8"/>
        <v>#DIV/0!</v>
      </c>
    </row>
    <row r="205" spans="1:5" ht="12.75" customHeight="1">
      <c r="A205" s="79" t="s">
        <v>317</v>
      </c>
      <c r="B205" s="15"/>
      <c r="C205" s="17">
        <v>142707.3</v>
      </c>
      <c r="D205" s="15">
        <v>142707.3</v>
      </c>
      <c r="E205" s="74">
        <f t="shared" si="8"/>
        <v>100</v>
      </c>
    </row>
    <row r="206" spans="1:5" ht="12.75" customHeight="1">
      <c r="A206" s="75" t="s">
        <v>210</v>
      </c>
      <c r="B206" s="15"/>
      <c r="C206" s="17">
        <v>33562.8</v>
      </c>
      <c r="D206" s="15">
        <v>33562.8</v>
      </c>
      <c r="E206" s="74">
        <f t="shared" si="8"/>
        <v>100</v>
      </c>
    </row>
    <row r="207" spans="1:5" ht="12.75" customHeight="1" hidden="1">
      <c r="A207" s="79" t="s">
        <v>239</v>
      </c>
      <c r="B207" s="15"/>
      <c r="C207" s="17"/>
      <c r="D207" s="15"/>
      <c r="E207" s="74" t="e">
        <f t="shared" si="8"/>
        <v>#DIV/0!</v>
      </c>
    </row>
    <row r="208" spans="1:5" ht="12.75" customHeight="1">
      <c r="A208" s="79" t="s">
        <v>228</v>
      </c>
      <c r="B208" s="15"/>
      <c r="C208" s="17">
        <v>39242.8</v>
      </c>
      <c r="D208" s="15">
        <v>39242.8</v>
      </c>
      <c r="E208" s="74">
        <f t="shared" si="8"/>
        <v>100</v>
      </c>
    </row>
    <row r="209" spans="1:5" ht="12.75" customHeight="1">
      <c r="A209" s="93" t="s">
        <v>38</v>
      </c>
      <c r="B209" s="22"/>
      <c r="C209" s="20">
        <v>18891</v>
      </c>
      <c r="D209" s="22">
        <v>18890.6</v>
      </c>
      <c r="E209" s="91">
        <f t="shared" si="8"/>
        <v>99.99788258959292</v>
      </c>
    </row>
    <row r="210" spans="1:5" ht="12.75" customHeight="1" hidden="1">
      <c r="A210" s="75" t="s">
        <v>89</v>
      </c>
      <c r="B210" s="15"/>
      <c r="C210" s="17"/>
      <c r="D210" s="15"/>
      <c r="E210" s="83"/>
    </row>
    <row r="211" spans="1:5" ht="12.75" customHeight="1" hidden="1">
      <c r="A211" s="75" t="s">
        <v>52</v>
      </c>
      <c r="B211" s="15"/>
      <c r="C211" s="17"/>
      <c r="D211" s="15"/>
      <c r="E211" s="83"/>
    </row>
    <row r="212" spans="1:5" ht="12.75" customHeight="1" hidden="1">
      <c r="A212" s="92" t="s">
        <v>64</v>
      </c>
      <c r="B212" s="22"/>
      <c r="C212" s="20"/>
      <c r="D212" s="22"/>
      <c r="E212" s="94"/>
    </row>
    <row r="213" spans="1:5" ht="18.75" customHeight="1">
      <c r="A213" s="115" t="s">
        <v>73</v>
      </c>
      <c r="B213" s="116">
        <f>B214+B219</f>
        <v>7000</v>
      </c>
      <c r="C213" s="116">
        <f>C214+C219</f>
        <v>23514.7</v>
      </c>
      <c r="D213" s="116">
        <f>D214+D219</f>
        <v>13882.7</v>
      </c>
      <c r="E213" s="117">
        <f>D213/C213*100</f>
        <v>59.03838875256754</v>
      </c>
    </row>
    <row r="214" spans="1:5" ht="15" customHeight="1">
      <c r="A214" s="85" t="s">
        <v>32</v>
      </c>
      <c r="B214" s="18">
        <f>SUM(B216:B218)</f>
        <v>7000</v>
      </c>
      <c r="C214" s="18">
        <f>SUM(C216:C218)</f>
        <v>23514.7</v>
      </c>
      <c r="D214" s="18">
        <f>SUM(D216:D218)</f>
        <v>13882.7</v>
      </c>
      <c r="E214" s="88">
        <f>D214/C214*100</f>
        <v>59.03838875256754</v>
      </c>
    </row>
    <row r="215" spans="1:5" ht="10.5" customHeight="1">
      <c r="A215" s="78" t="s">
        <v>1</v>
      </c>
      <c r="B215" s="17"/>
      <c r="C215" s="14"/>
      <c r="D215" s="17"/>
      <c r="E215" s="83"/>
    </row>
    <row r="216" spans="1:5" ht="12.75" customHeight="1">
      <c r="A216" s="95" t="s">
        <v>8</v>
      </c>
      <c r="B216" s="15">
        <v>7000</v>
      </c>
      <c r="C216" s="15">
        <v>6677.6</v>
      </c>
      <c r="D216" s="15">
        <v>6479.8</v>
      </c>
      <c r="E216" s="74">
        <f>D216/C216*100</f>
        <v>97.03785791302263</v>
      </c>
    </row>
    <row r="217" spans="1:5" ht="12.75" customHeight="1">
      <c r="A217" s="95" t="s">
        <v>201</v>
      </c>
      <c r="B217" s="15"/>
      <c r="C217" s="15">
        <v>13337.1</v>
      </c>
      <c r="D217" s="15">
        <v>3902.9</v>
      </c>
      <c r="E217" s="74">
        <f>D217/C217*100</f>
        <v>29.263483066033846</v>
      </c>
    </row>
    <row r="218" spans="1:5" ht="12.75" customHeight="1">
      <c r="A218" s="96" t="s">
        <v>41</v>
      </c>
      <c r="B218" s="22"/>
      <c r="C218" s="20">
        <v>3500</v>
      </c>
      <c r="D218" s="22">
        <v>3500</v>
      </c>
      <c r="E218" s="91">
        <f>D218/C218*100</f>
        <v>100</v>
      </c>
    </row>
    <row r="219" spans="1:5" ht="12.75" customHeight="1" hidden="1">
      <c r="A219" s="87" t="s">
        <v>33</v>
      </c>
      <c r="B219" s="19">
        <f>B221</f>
        <v>0</v>
      </c>
      <c r="C219" s="19">
        <f>C221</f>
        <v>0</v>
      </c>
      <c r="D219" s="19">
        <f>D221</f>
        <v>0</v>
      </c>
      <c r="E219" s="88" t="e">
        <f>D219/C219*100</f>
        <v>#DIV/0!</v>
      </c>
    </row>
    <row r="220" spans="1:5" ht="12.75" customHeight="1" hidden="1">
      <c r="A220" s="73" t="s">
        <v>1</v>
      </c>
      <c r="B220" s="15"/>
      <c r="C220" s="17"/>
      <c r="D220" s="15"/>
      <c r="E220" s="74"/>
    </row>
    <row r="221" spans="1:5" ht="12.75" customHeight="1" hidden="1">
      <c r="A221" s="93" t="s">
        <v>121</v>
      </c>
      <c r="B221" s="22"/>
      <c r="C221" s="20"/>
      <c r="D221" s="22"/>
      <c r="E221" s="91" t="e">
        <f>D221/C221*100</f>
        <v>#DIV/0!</v>
      </c>
    </row>
    <row r="222" spans="1:5" ht="16.5" customHeight="1">
      <c r="A222" s="118" t="s">
        <v>54</v>
      </c>
      <c r="B222" s="119">
        <f>B223+B231</f>
        <v>65707</v>
      </c>
      <c r="C222" s="119">
        <f>C223+C231</f>
        <v>44971.8</v>
      </c>
      <c r="D222" s="119">
        <f>D223+D231</f>
        <v>36812.299999999996</v>
      </c>
      <c r="E222" s="117">
        <f>D222/C222*100</f>
        <v>81.85640779332824</v>
      </c>
    </row>
    <row r="223" spans="1:5" ht="15" customHeight="1">
      <c r="A223" s="85" t="s">
        <v>32</v>
      </c>
      <c r="B223" s="18">
        <f>SUM(B225:B230)</f>
        <v>60707</v>
      </c>
      <c r="C223" s="18">
        <f>SUM(C225:C230)</f>
        <v>35432</v>
      </c>
      <c r="D223" s="18">
        <f>SUM(D225:D230)</f>
        <v>31300.899999999998</v>
      </c>
      <c r="E223" s="88">
        <f>D223/C223*100</f>
        <v>88.34076540979905</v>
      </c>
    </row>
    <row r="224" spans="1:5" ht="10.5" customHeight="1">
      <c r="A224" s="78" t="s">
        <v>1</v>
      </c>
      <c r="B224" s="17"/>
      <c r="C224" s="14"/>
      <c r="D224" s="17"/>
      <c r="E224" s="83"/>
    </row>
    <row r="225" spans="1:5" ht="12.75" customHeight="1">
      <c r="A225" s="79" t="s">
        <v>8</v>
      </c>
      <c r="B225" s="17">
        <v>11707</v>
      </c>
      <c r="C225" s="17">
        <v>2138.6</v>
      </c>
      <c r="D225" s="17">
        <v>1382.8</v>
      </c>
      <c r="E225" s="74">
        <f>D225/C225*100</f>
        <v>64.65912279061068</v>
      </c>
    </row>
    <row r="226" spans="1:5" ht="12.75" customHeight="1">
      <c r="A226" s="79" t="s">
        <v>229</v>
      </c>
      <c r="B226" s="17">
        <v>27000</v>
      </c>
      <c r="C226" s="17">
        <v>9873.4</v>
      </c>
      <c r="D226" s="17">
        <v>8568</v>
      </c>
      <c r="E226" s="74">
        <f>D226/C226*100</f>
        <v>86.77861729495412</v>
      </c>
    </row>
    <row r="227" spans="1:5" ht="12.75" customHeight="1" hidden="1">
      <c r="A227" s="79" t="s">
        <v>153</v>
      </c>
      <c r="B227" s="17"/>
      <c r="C227" s="17">
        <v>0</v>
      </c>
      <c r="D227" s="17"/>
      <c r="E227" s="80" t="s">
        <v>177</v>
      </c>
    </row>
    <row r="228" spans="1:5" ht="12.75" customHeight="1" hidden="1">
      <c r="A228" s="79" t="s">
        <v>211</v>
      </c>
      <c r="B228" s="17"/>
      <c r="C228" s="17">
        <v>0</v>
      </c>
      <c r="D228" s="17"/>
      <c r="E228" s="74" t="e">
        <f>D228/C228*100</f>
        <v>#DIV/0!</v>
      </c>
    </row>
    <row r="229" spans="1:5" ht="12.75" customHeight="1">
      <c r="A229" s="79" t="s">
        <v>212</v>
      </c>
      <c r="B229" s="17"/>
      <c r="C229" s="17">
        <v>1420</v>
      </c>
      <c r="D229" s="17">
        <v>1420</v>
      </c>
      <c r="E229" s="74">
        <f>D229/C229*100</f>
        <v>100</v>
      </c>
    </row>
    <row r="230" spans="1:5" ht="12.75" customHeight="1">
      <c r="A230" s="79" t="s">
        <v>25</v>
      </c>
      <c r="B230" s="17">
        <v>22000</v>
      </c>
      <c r="C230" s="17">
        <v>22000</v>
      </c>
      <c r="D230" s="17">
        <v>19930.1</v>
      </c>
      <c r="E230" s="74">
        <f>D230/C230*100</f>
        <v>90.59136363636362</v>
      </c>
    </row>
    <row r="231" spans="1:5" ht="15" customHeight="1">
      <c r="A231" s="87" t="s">
        <v>33</v>
      </c>
      <c r="B231" s="19">
        <f>B238+B233</f>
        <v>5000</v>
      </c>
      <c r="C231" s="18">
        <f>SUM(C233:C238)</f>
        <v>9539.8</v>
      </c>
      <c r="D231" s="18">
        <f>SUM(D233:D238)</f>
        <v>5511.4</v>
      </c>
      <c r="E231" s="88">
        <f>D231/C231*100</f>
        <v>57.77269963730895</v>
      </c>
    </row>
    <row r="232" spans="1:5" ht="10.5" customHeight="1">
      <c r="A232" s="73" t="s">
        <v>1</v>
      </c>
      <c r="B232" s="16"/>
      <c r="C232" s="16"/>
      <c r="D232" s="16"/>
      <c r="E232" s="83"/>
    </row>
    <row r="233" spans="1:5" ht="12.75" customHeight="1">
      <c r="A233" s="97" t="s">
        <v>38</v>
      </c>
      <c r="B233" s="20">
        <v>5000</v>
      </c>
      <c r="C233" s="20">
        <v>9539.8</v>
      </c>
      <c r="D233" s="20">
        <v>5511.4</v>
      </c>
      <c r="E233" s="91">
        <f aca="true" t="shared" si="9" ref="E233:E240">D233/C233*100</f>
        <v>57.77269963730895</v>
      </c>
    </row>
    <row r="234" spans="1:5" ht="12.75" customHeight="1" hidden="1">
      <c r="A234" s="81" t="s">
        <v>159</v>
      </c>
      <c r="B234" s="17"/>
      <c r="C234" s="17"/>
      <c r="D234" s="17"/>
      <c r="E234" s="74" t="e">
        <f t="shared" si="9"/>
        <v>#DIV/0!</v>
      </c>
    </row>
    <row r="235" spans="1:5" ht="12.75" customHeight="1" hidden="1">
      <c r="A235" s="81" t="s">
        <v>135</v>
      </c>
      <c r="B235" s="17"/>
      <c r="C235" s="17"/>
      <c r="D235" s="17"/>
      <c r="E235" s="74" t="e">
        <f t="shared" si="9"/>
        <v>#DIV/0!</v>
      </c>
    </row>
    <row r="236" spans="1:5" ht="12.75" customHeight="1" hidden="1">
      <c r="A236" s="81" t="s">
        <v>160</v>
      </c>
      <c r="B236" s="17"/>
      <c r="C236" s="17"/>
      <c r="D236" s="17"/>
      <c r="E236" s="74" t="e">
        <f t="shared" si="9"/>
        <v>#DIV/0!</v>
      </c>
    </row>
    <row r="237" spans="1:5" ht="12.75" customHeight="1" hidden="1">
      <c r="A237" s="97" t="s">
        <v>219</v>
      </c>
      <c r="B237" s="20"/>
      <c r="C237" s="20"/>
      <c r="D237" s="20">
        <v>0</v>
      </c>
      <c r="E237" s="91" t="e">
        <f t="shared" si="9"/>
        <v>#DIV/0!</v>
      </c>
    </row>
    <row r="238" spans="1:5" ht="12.75" customHeight="1" hidden="1">
      <c r="A238" s="97" t="s">
        <v>154</v>
      </c>
      <c r="B238" s="20"/>
      <c r="C238" s="20"/>
      <c r="D238" s="20"/>
      <c r="E238" s="90" t="s">
        <v>177</v>
      </c>
    </row>
    <row r="239" spans="1:5" ht="19.5" customHeight="1">
      <c r="A239" s="115" t="s">
        <v>53</v>
      </c>
      <c r="B239" s="116">
        <f>B240+B292</f>
        <v>241700</v>
      </c>
      <c r="C239" s="116">
        <f>C240+C292</f>
        <v>439997.69999999995</v>
      </c>
      <c r="D239" s="116">
        <f>D240+D292</f>
        <v>171635</v>
      </c>
      <c r="E239" s="117">
        <f t="shared" si="9"/>
        <v>39.008158451737366</v>
      </c>
    </row>
    <row r="240" spans="1:5" ht="15" customHeight="1">
      <c r="A240" s="85" t="s">
        <v>32</v>
      </c>
      <c r="B240" s="18">
        <f>SUM(B242:B280)+B283</f>
        <v>153600</v>
      </c>
      <c r="C240" s="18">
        <f>SUM(C242:C280)+C283</f>
        <v>320888.1</v>
      </c>
      <c r="D240" s="18">
        <f>SUM(D242:D280)+D283</f>
        <v>122022.40000000001</v>
      </c>
      <c r="E240" s="88">
        <f t="shared" si="9"/>
        <v>38.026464677250424</v>
      </c>
    </row>
    <row r="241" spans="1:5" ht="10.5" customHeight="1">
      <c r="A241" s="73" t="s">
        <v>1</v>
      </c>
      <c r="B241" s="16"/>
      <c r="C241" s="16"/>
      <c r="D241" s="16"/>
      <c r="E241" s="83"/>
    </row>
    <row r="242" spans="1:5" ht="12.75" customHeight="1">
      <c r="A242" s="79" t="s">
        <v>8</v>
      </c>
      <c r="B242" s="17">
        <v>10000</v>
      </c>
      <c r="C242" s="17">
        <v>3993.6</v>
      </c>
      <c r="D242" s="59">
        <v>2420.6</v>
      </c>
      <c r="E242" s="74">
        <f aca="true" t="shared" si="10" ref="E242:E292">D242/C242*100</f>
        <v>60.611979166666664</v>
      </c>
    </row>
    <row r="243" spans="1:5" ht="12.75" customHeight="1">
      <c r="A243" s="79" t="s">
        <v>16</v>
      </c>
      <c r="B243" s="17"/>
      <c r="C243" s="17">
        <v>9800</v>
      </c>
      <c r="D243" s="17">
        <v>9800</v>
      </c>
      <c r="E243" s="74">
        <f t="shared" si="10"/>
        <v>100</v>
      </c>
    </row>
    <row r="244" spans="1:5" ht="12.75" customHeight="1">
      <c r="A244" s="98" t="s">
        <v>117</v>
      </c>
      <c r="B244" s="17">
        <v>1600</v>
      </c>
      <c r="C244" s="17">
        <v>1600</v>
      </c>
      <c r="D244" s="17">
        <v>1600</v>
      </c>
      <c r="E244" s="74">
        <f t="shared" si="10"/>
        <v>100</v>
      </c>
    </row>
    <row r="245" spans="1:5" ht="12.75" customHeight="1" hidden="1">
      <c r="A245" s="98" t="s">
        <v>230</v>
      </c>
      <c r="B245" s="17"/>
      <c r="C245" s="17">
        <v>0</v>
      </c>
      <c r="D245" s="17"/>
      <c r="E245" s="80" t="s">
        <v>177</v>
      </c>
    </row>
    <row r="246" spans="1:5" ht="12.75" customHeight="1" hidden="1">
      <c r="A246" s="79" t="s">
        <v>272</v>
      </c>
      <c r="B246" s="17"/>
      <c r="C246" s="17"/>
      <c r="D246" s="59"/>
      <c r="E246" s="74" t="e">
        <f t="shared" si="10"/>
        <v>#DIV/0!</v>
      </c>
    </row>
    <row r="247" spans="1:5" ht="12.75" customHeight="1">
      <c r="A247" s="79" t="s">
        <v>318</v>
      </c>
      <c r="B247" s="17"/>
      <c r="C247" s="59">
        <f>9327.8+233.4</f>
        <v>9561.199999999999</v>
      </c>
      <c r="D247" s="59">
        <v>9264.4</v>
      </c>
      <c r="E247" s="74">
        <f t="shared" si="10"/>
        <v>96.89578713968959</v>
      </c>
    </row>
    <row r="248" spans="1:5" ht="12.75" customHeight="1" hidden="1">
      <c r="A248" s="79" t="s">
        <v>242</v>
      </c>
      <c r="B248" s="17"/>
      <c r="C248" s="59"/>
      <c r="D248" s="59"/>
      <c r="E248" s="74" t="e">
        <f t="shared" si="10"/>
        <v>#DIV/0!</v>
      </c>
    </row>
    <row r="249" spans="1:5" ht="12.75" customHeight="1">
      <c r="A249" s="63" t="s">
        <v>287</v>
      </c>
      <c r="B249" s="17"/>
      <c r="C249" s="59">
        <v>22983.7</v>
      </c>
      <c r="D249" s="59">
        <v>0</v>
      </c>
      <c r="E249" s="74">
        <f t="shared" si="10"/>
        <v>0</v>
      </c>
    </row>
    <row r="250" spans="1:5" ht="12.75" customHeight="1">
      <c r="A250" s="63" t="s">
        <v>288</v>
      </c>
      <c r="B250" s="17"/>
      <c r="C250" s="59">
        <v>378.7</v>
      </c>
      <c r="D250" s="59">
        <v>293.9</v>
      </c>
      <c r="E250" s="74">
        <f t="shared" si="10"/>
        <v>77.60760496435172</v>
      </c>
    </row>
    <row r="251" spans="1:5" ht="12.75" customHeight="1">
      <c r="A251" s="63" t="s">
        <v>289</v>
      </c>
      <c r="B251" s="17"/>
      <c r="C251" s="59">
        <f>4539.9+97.6</f>
        <v>4637.5</v>
      </c>
      <c r="D251" s="59">
        <v>3282.2</v>
      </c>
      <c r="E251" s="74">
        <f t="shared" si="10"/>
        <v>70.77520215633423</v>
      </c>
    </row>
    <row r="252" spans="1:5" ht="12.75" customHeight="1" hidden="1">
      <c r="A252" s="63" t="s">
        <v>290</v>
      </c>
      <c r="B252" s="17"/>
      <c r="C252" s="59"/>
      <c r="D252" s="59"/>
      <c r="E252" s="74" t="e">
        <f t="shared" si="10"/>
        <v>#DIV/0!</v>
      </c>
    </row>
    <row r="253" spans="1:5" ht="12.75" customHeight="1">
      <c r="A253" s="63" t="s">
        <v>291</v>
      </c>
      <c r="B253" s="17"/>
      <c r="C253" s="59">
        <v>396.4</v>
      </c>
      <c r="D253" s="59">
        <v>289.8</v>
      </c>
      <c r="E253" s="74">
        <f t="shared" si="10"/>
        <v>73.10797174571141</v>
      </c>
    </row>
    <row r="254" spans="1:5" ht="12.75" customHeight="1">
      <c r="A254" s="63" t="s">
        <v>292</v>
      </c>
      <c r="B254" s="17"/>
      <c r="C254" s="59">
        <f>73.1+240.5</f>
        <v>313.6</v>
      </c>
      <c r="D254" s="59">
        <v>67.1</v>
      </c>
      <c r="E254" s="74">
        <f t="shared" si="10"/>
        <v>21.396683673469386</v>
      </c>
    </row>
    <row r="255" spans="1:5" ht="12.75" customHeight="1" hidden="1">
      <c r="A255" s="63" t="s">
        <v>293</v>
      </c>
      <c r="B255" s="17"/>
      <c r="C255" s="59"/>
      <c r="D255" s="59"/>
      <c r="E255" s="74" t="e">
        <f t="shared" si="10"/>
        <v>#DIV/0!</v>
      </c>
    </row>
    <row r="256" spans="1:5" ht="12.75" customHeight="1" hidden="1">
      <c r="A256" s="99" t="s">
        <v>86</v>
      </c>
      <c r="B256" s="17"/>
      <c r="C256" s="59"/>
      <c r="D256" s="17"/>
      <c r="E256" s="74" t="e">
        <f t="shared" si="10"/>
        <v>#DIV/0!</v>
      </c>
    </row>
    <row r="257" spans="1:5" ht="12.75" customHeight="1" hidden="1">
      <c r="A257" s="75" t="s">
        <v>87</v>
      </c>
      <c r="B257" s="17"/>
      <c r="C257" s="59"/>
      <c r="D257" s="17"/>
      <c r="E257" s="74" t="e">
        <f t="shared" si="10"/>
        <v>#DIV/0!</v>
      </c>
    </row>
    <row r="258" spans="1:5" ht="12.75" customHeight="1" hidden="1">
      <c r="A258" s="79" t="s">
        <v>243</v>
      </c>
      <c r="B258" s="17"/>
      <c r="C258" s="59"/>
      <c r="D258" s="17"/>
      <c r="E258" s="74" t="e">
        <f t="shared" si="10"/>
        <v>#DIV/0!</v>
      </c>
    </row>
    <row r="259" spans="1:5" ht="12.75" customHeight="1" hidden="1">
      <c r="A259" s="79" t="s">
        <v>132</v>
      </c>
      <c r="B259" s="17"/>
      <c r="C259" s="59"/>
      <c r="D259" s="17"/>
      <c r="E259" s="74" t="e">
        <f t="shared" si="10"/>
        <v>#DIV/0!</v>
      </c>
    </row>
    <row r="260" spans="1:5" ht="12.75" customHeight="1">
      <c r="A260" s="79" t="s">
        <v>319</v>
      </c>
      <c r="B260" s="17"/>
      <c r="C260" s="59">
        <f>171.7+763.6</f>
        <v>935.3</v>
      </c>
      <c r="D260" s="59">
        <v>656.3</v>
      </c>
      <c r="E260" s="74">
        <f t="shared" si="10"/>
        <v>70.16999893082433</v>
      </c>
    </row>
    <row r="261" spans="1:5" ht="12.75" customHeight="1" hidden="1">
      <c r="A261" s="79" t="s">
        <v>231</v>
      </c>
      <c r="B261" s="17"/>
      <c r="C261" s="59"/>
      <c r="D261" s="59"/>
      <c r="E261" s="74" t="e">
        <f t="shared" si="10"/>
        <v>#DIV/0!</v>
      </c>
    </row>
    <row r="262" spans="1:5" ht="12.75" customHeight="1">
      <c r="A262" s="79" t="s">
        <v>232</v>
      </c>
      <c r="B262" s="17"/>
      <c r="C262" s="59">
        <v>1113.2</v>
      </c>
      <c r="D262" s="17">
        <v>1113.2</v>
      </c>
      <c r="E262" s="74">
        <f t="shared" si="10"/>
        <v>100</v>
      </c>
    </row>
    <row r="263" spans="1:5" ht="12.75" customHeight="1">
      <c r="A263" s="79" t="s">
        <v>297</v>
      </c>
      <c r="B263" s="17"/>
      <c r="C263" s="59">
        <v>445.8</v>
      </c>
      <c r="D263" s="17">
        <v>0</v>
      </c>
      <c r="E263" s="74">
        <f t="shared" si="10"/>
        <v>0</v>
      </c>
    </row>
    <row r="264" spans="1:5" ht="12.75" customHeight="1">
      <c r="A264" s="79" t="s">
        <v>244</v>
      </c>
      <c r="B264" s="17"/>
      <c r="C264" s="59">
        <f>65371.2+36618.8</f>
        <v>101990</v>
      </c>
      <c r="D264" s="17">
        <v>33295.6</v>
      </c>
      <c r="E264" s="74">
        <f t="shared" si="10"/>
        <v>32.64594568094911</v>
      </c>
    </row>
    <row r="265" spans="1:5" ht="12.75" customHeight="1" hidden="1">
      <c r="A265" s="79" t="s">
        <v>294</v>
      </c>
      <c r="B265" s="17"/>
      <c r="C265" s="59"/>
      <c r="D265" s="17"/>
      <c r="E265" s="74" t="e">
        <f t="shared" si="10"/>
        <v>#DIV/0!</v>
      </c>
    </row>
    <row r="266" spans="1:5" ht="12.75" customHeight="1">
      <c r="A266" s="79" t="s">
        <v>245</v>
      </c>
      <c r="B266" s="17"/>
      <c r="C266" s="59">
        <f>22474.5+13313.8</f>
        <v>35788.3</v>
      </c>
      <c r="D266" s="17">
        <v>7865.2</v>
      </c>
      <c r="E266" s="74">
        <f t="shared" si="10"/>
        <v>21.97701483445707</v>
      </c>
    </row>
    <row r="267" spans="1:5" ht="12.75" customHeight="1" hidden="1">
      <c r="A267" s="79" t="s">
        <v>295</v>
      </c>
      <c r="B267" s="17"/>
      <c r="C267" s="59"/>
      <c r="D267" s="17"/>
      <c r="E267" s="74" t="e">
        <f t="shared" si="10"/>
        <v>#DIV/0!</v>
      </c>
    </row>
    <row r="268" spans="1:5" ht="12.75" customHeight="1">
      <c r="A268" s="79" t="s">
        <v>246</v>
      </c>
      <c r="B268" s="17"/>
      <c r="C268" s="59">
        <f>27899.4+17258.7</f>
        <v>45158.100000000006</v>
      </c>
      <c r="D268" s="17">
        <v>10884.6</v>
      </c>
      <c r="E268" s="74">
        <f t="shared" si="10"/>
        <v>24.103317012894696</v>
      </c>
    </row>
    <row r="269" spans="1:5" ht="12.75" customHeight="1" hidden="1">
      <c r="A269" s="79" t="s">
        <v>296</v>
      </c>
      <c r="B269" s="17"/>
      <c r="C269" s="64"/>
      <c r="D269" s="17"/>
      <c r="E269" s="74" t="e">
        <f t="shared" si="10"/>
        <v>#DIV/0!</v>
      </c>
    </row>
    <row r="270" spans="1:5" ht="12.75" customHeight="1" hidden="1">
      <c r="A270" s="79" t="s">
        <v>247</v>
      </c>
      <c r="B270" s="17"/>
      <c r="C270" s="17"/>
      <c r="D270" s="17"/>
      <c r="E270" s="74" t="e">
        <f t="shared" si="10"/>
        <v>#DIV/0!</v>
      </c>
    </row>
    <row r="271" spans="1:5" ht="12.75" customHeight="1" hidden="1">
      <c r="A271" s="79" t="s">
        <v>92</v>
      </c>
      <c r="B271" s="17"/>
      <c r="C271" s="17"/>
      <c r="D271" s="17"/>
      <c r="E271" s="74" t="e">
        <f t="shared" si="10"/>
        <v>#DIV/0!</v>
      </c>
    </row>
    <row r="272" spans="1:5" ht="12.75" customHeight="1">
      <c r="A272" s="79" t="s">
        <v>118</v>
      </c>
      <c r="B272" s="17"/>
      <c r="C272" s="17">
        <v>19261.3</v>
      </c>
      <c r="D272" s="17">
        <v>17691.8</v>
      </c>
      <c r="E272" s="74">
        <f t="shared" si="10"/>
        <v>91.85153650065156</v>
      </c>
    </row>
    <row r="273" spans="1:5" ht="12.75" customHeight="1" hidden="1">
      <c r="A273" s="79" t="s">
        <v>92</v>
      </c>
      <c r="B273" s="17"/>
      <c r="C273" s="17"/>
      <c r="D273" s="17"/>
      <c r="E273" s="74" t="e">
        <f t="shared" si="10"/>
        <v>#DIV/0!</v>
      </c>
    </row>
    <row r="274" spans="1:5" ht="12.75" customHeight="1" hidden="1">
      <c r="A274" s="79" t="s">
        <v>119</v>
      </c>
      <c r="B274" s="17"/>
      <c r="C274" s="17"/>
      <c r="D274" s="17"/>
      <c r="E274" s="74" t="e">
        <f t="shared" si="10"/>
        <v>#DIV/0!</v>
      </c>
    </row>
    <row r="275" spans="1:5" ht="12.75" customHeight="1" hidden="1">
      <c r="A275" s="75" t="s">
        <v>86</v>
      </c>
      <c r="B275" s="17"/>
      <c r="C275" s="17"/>
      <c r="D275" s="17"/>
      <c r="E275" s="74" t="e">
        <f t="shared" si="10"/>
        <v>#DIV/0!</v>
      </c>
    </row>
    <row r="276" spans="1:5" ht="12.75" customHeight="1" hidden="1">
      <c r="A276" s="75" t="s">
        <v>87</v>
      </c>
      <c r="B276" s="17"/>
      <c r="C276" s="17"/>
      <c r="D276" s="17"/>
      <c r="E276" s="74" t="e">
        <f t="shared" si="10"/>
        <v>#DIV/0!</v>
      </c>
    </row>
    <row r="277" spans="1:5" ht="12.75" customHeight="1" hidden="1">
      <c r="A277" s="75" t="s">
        <v>93</v>
      </c>
      <c r="B277" s="17"/>
      <c r="C277" s="17"/>
      <c r="D277" s="17"/>
      <c r="E277" s="74" t="e">
        <f t="shared" si="10"/>
        <v>#DIV/0!</v>
      </c>
    </row>
    <row r="278" spans="1:5" ht="12.75" customHeight="1" hidden="1">
      <c r="A278" s="75" t="s">
        <v>202</v>
      </c>
      <c r="B278" s="17"/>
      <c r="C278" s="17"/>
      <c r="D278" s="17"/>
      <c r="E278" s="74" t="e">
        <f t="shared" si="10"/>
        <v>#DIV/0!</v>
      </c>
    </row>
    <row r="279" spans="1:5" ht="12.75" customHeight="1">
      <c r="A279" s="79" t="s">
        <v>56</v>
      </c>
      <c r="B279" s="17">
        <v>25000</v>
      </c>
      <c r="C279" s="17"/>
      <c r="D279" s="17"/>
      <c r="E279" s="80" t="s">
        <v>177</v>
      </c>
    </row>
    <row r="280" spans="1:5" ht="12.75" customHeight="1">
      <c r="A280" s="79" t="s">
        <v>201</v>
      </c>
      <c r="B280" s="17">
        <v>33000</v>
      </c>
      <c r="C280" s="17">
        <v>61531.4</v>
      </c>
      <c r="D280" s="59">
        <v>23497.7</v>
      </c>
      <c r="E280" s="74">
        <f t="shared" si="10"/>
        <v>38.18814458959166</v>
      </c>
    </row>
    <row r="281" spans="1:5" ht="12.75" customHeight="1" hidden="1">
      <c r="A281" s="79" t="s">
        <v>97</v>
      </c>
      <c r="B281" s="17"/>
      <c r="C281" s="17"/>
      <c r="D281" s="17"/>
      <c r="E281" s="74" t="e">
        <f t="shared" si="10"/>
        <v>#DIV/0!</v>
      </c>
    </row>
    <row r="282" spans="1:5" ht="12.75" customHeight="1" hidden="1">
      <c r="A282" s="79" t="s">
        <v>233</v>
      </c>
      <c r="B282" s="17"/>
      <c r="C282" s="17"/>
      <c r="D282" s="59"/>
      <c r="E282" s="74" t="e">
        <f t="shared" si="10"/>
        <v>#DIV/0!</v>
      </c>
    </row>
    <row r="283" spans="1:5" ht="12" customHeight="1">
      <c r="A283" s="79" t="s">
        <v>41</v>
      </c>
      <c r="B283" s="17">
        <v>84000</v>
      </c>
      <c r="C283" s="17">
        <f>SUM(C284:C291)</f>
        <v>1000</v>
      </c>
      <c r="D283" s="17">
        <f>SUM(D284:D291)</f>
        <v>0</v>
      </c>
      <c r="E283" s="74">
        <f t="shared" si="10"/>
        <v>0</v>
      </c>
    </row>
    <row r="284" spans="1:5" ht="12" customHeight="1">
      <c r="A284" s="79" t="s">
        <v>98</v>
      </c>
      <c r="B284" s="17"/>
      <c r="C284" s="17"/>
      <c r="D284" s="17"/>
      <c r="E284" s="80" t="s">
        <v>177</v>
      </c>
    </row>
    <row r="285" spans="1:5" ht="12" customHeight="1" hidden="1">
      <c r="A285" s="79" t="s">
        <v>99</v>
      </c>
      <c r="B285" s="17"/>
      <c r="C285" s="17"/>
      <c r="D285" s="17"/>
      <c r="E285" s="74" t="e">
        <f t="shared" si="10"/>
        <v>#DIV/0!</v>
      </c>
    </row>
    <row r="286" spans="1:5" ht="12" customHeight="1" hidden="1">
      <c r="A286" s="79" t="s">
        <v>100</v>
      </c>
      <c r="B286" s="17"/>
      <c r="C286" s="17"/>
      <c r="D286" s="17"/>
      <c r="E286" s="74" t="e">
        <f t="shared" si="10"/>
        <v>#DIV/0!</v>
      </c>
    </row>
    <row r="287" spans="1:5" ht="12" customHeight="1">
      <c r="A287" s="89" t="s">
        <v>101</v>
      </c>
      <c r="B287" s="20"/>
      <c r="C287" s="20">
        <v>1000</v>
      </c>
      <c r="D287" s="20">
        <v>0</v>
      </c>
      <c r="E287" s="91">
        <f t="shared" si="10"/>
        <v>0</v>
      </c>
    </row>
    <row r="288" spans="1:5" ht="12" customHeight="1" hidden="1">
      <c r="A288" s="79" t="s">
        <v>102</v>
      </c>
      <c r="B288" s="17"/>
      <c r="C288" s="17"/>
      <c r="D288" s="17"/>
      <c r="E288" s="80" t="s">
        <v>177</v>
      </c>
    </row>
    <row r="289" spans="1:5" ht="12" customHeight="1" hidden="1">
      <c r="A289" s="79" t="s">
        <v>103</v>
      </c>
      <c r="B289" s="17"/>
      <c r="C289" s="17"/>
      <c r="D289" s="17"/>
      <c r="E289" s="80" t="s">
        <v>177</v>
      </c>
    </row>
    <row r="290" spans="1:5" ht="12" customHeight="1" hidden="1">
      <c r="A290" s="79" t="s">
        <v>104</v>
      </c>
      <c r="B290" s="17"/>
      <c r="C290" s="17"/>
      <c r="D290" s="17"/>
      <c r="E290" s="80" t="s">
        <v>177</v>
      </c>
    </row>
    <row r="291" spans="1:5" ht="12" customHeight="1" hidden="1">
      <c r="A291" s="79" t="s">
        <v>105</v>
      </c>
      <c r="B291" s="17"/>
      <c r="C291" s="17"/>
      <c r="D291" s="17"/>
      <c r="E291" s="80" t="s">
        <v>177</v>
      </c>
    </row>
    <row r="292" spans="1:5" ht="12.75" customHeight="1">
      <c r="A292" s="87" t="s">
        <v>33</v>
      </c>
      <c r="B292" s="19">
        <f>SUM(B294:B313)</f>
        <v>88100</v>
      </c>
      <c r="C292" s="19">
        <f>SUM(C294:C313)</f>
        <v>119109.6</v>
      </c>
      <c r="D292" s="19">
        <f>SUM(D294:D313)</f>
        <v>49612.600000000006</v>
      </c>
      <c r="E292" s="88">
        <f t="shared" si="10"/>
        <v>41.65289783527105</v>
      </c>
    </row>
    <row r="293" spans="1:5" ht="10.5" customHeight="1">
      <c r="A293" s="98" t="s">
        <v>1</v>
      </c>
      <c r="B293" s="17"/>
      <c r="C293" s="17"/>
      <c r="D293" s="17"/>
      <c r="E293" s="83"/>
    </row>
    <row r="294" spans="1:5" ht="12.75" customHeight="1">
      <c r="A294" s="79" t="s">
        <v>120</v>
      </c>
      <c r="B294" s="17">
        <v>100</v>
      </c>
      <c r="C294" s="17">
        <v>100</v>
      </c>
      <c r="D294" s="17">
        <v>100</v>
      </c>
      <c r="E294" s="74">
        <f aca="true" t="shared" si="11" ref="E294:E313">D294/C294*100</f>
        <v>100</v>
      </c>
    </row>
    <row r="295" spans="1:5" ht="12.75" customHeight="1" hidden="1">
      <c r="A295" s="79" t="s">
        <v>136</v>
      </c>
      <c r="B295" s="17"/>
      <c r="C295" s="17"/>
      <c r="D295" s="17"/>
      <c r="E295" s="74" t="e">
        <f t="shared" si="11"/>
        <v>#DIV/0!</v>
      </c>
    </row>
    <row r="296" spans="1:5" ht="12.75" customHeight="1" hidden="1">
      <c r="A296" s="79" t="s">
        <v>84</v>
      </c>
      <c r="B296" s="17"/>
      <c r="C296" s="17"/>
      <c r="D296" s="17"/>
      <c r="E296" s="74" t="e">
        <f t="shared" si="11"/>
        <v>#DIV/0!</v>
      </c>
    </row>
    <row r="297" spans="1:5" ht="12.75" customHeight="1" hidden="1">
      <c r="A297" s="79" t="s">
        <v>159</v>
      </c>
      <c r="B297" s="17"/>
      <c r="C297" s="17"/>
      <c r="D297" s="17"/>
      <c r="E297" s="74" t="e">
        <f t="shared" si="11"/>
        <v>#DIV/0!</v>
      </c>
    </row>
    <row r="298" spans="1:5" ht="12.75" customHeight="1" hidden="1">
      <c r="A298" s="79" t="s">
        <v>84</v>
      </c>
      <c r="B298" s="17"/>
      <c r="C298" s="17"/>
      <c r="D298" s="17"/>
      <c r="E298" s="74" t="e">
        <f t="shared" si="11"/>
        <v>#DIV/0!</v>
      </c>
    </row>
    <row r="299" spans="1:5" ht="12.75" customHeight="1" hidden="1">
      <c r="A299" s="98" t="s">
        <v>85</v>
      </c>
      <c r="B299" s="17"/>
      <c r="C299" s="17"/>
      <c r="D299" s="17"/>
      <c r="E299" s="74" t="e">
        <f t="shared" si="11"/>
        <v>#DIV/0!</v>
      </c>
    </row>
    <row r="300" spans="1:5" ht="12.75" customHeight="1" hidden="1">
      <c r="A300" s="75" t="s">
        <v>87</v>
      </c>
      <c r="B300" s="17"/>
      <c r="C300" s="17"/>
      <c r="D300" s="17"/>
      <c r="E300" s="74" t="e">
        <f t="shared" si="11"/>
        <v>#DIV/0!</v>
      </c>
    </row>
    <row r="301" spans="1:5" ht="12.75" customHeight="1" hidden="1">
      <c r="A301" s="75" t="s">
        <v>87</v>
      </c>
      <c r="B301" s="17"/>
      <c r="C301" s="17"/>
      <c r="D301" s="17"/>
      <c r="E301" s="74" t="e">
        <f t="shared" si="11"/>
        <v>#DIV/0!</v>
      </c>
    </row>
    <row r="302" spans="1:5" ht="12.75" customHeight="1" hidden="1">
      <c r="A302" s="75" t="s">
        <v>213</v>
      </c>
      <c r="B302" s="17"/>
      <c r="C302" s="17"/>
      <c r="D302" s="17"/>
      <c r="E302" s="74" t="e">
        <f t="shared" si="11"/>
        <v>#DIV/0!</v>
      </c>
    </row>
    <row r="303" spans="1:5" ht="12.75" customHeight="1" hidden="1">
      <c r="A303" s="79" t="s">
        <v>132</v>
      </c>
      <c r="B303" s="17"/>
      <c r="C303" s="17"/>
      <c r="D303" s="17"/>
      <c r="E303" s="74" t="e">
        <f t="shared" si="11"/>
        <v>#DIV/0!</v>
      </c>
    </row>
    <row r="304" spans="1:5" ht="12.75" customHeight="1" hidden="1">
      <c r="A304" s="79" t="s">
        <v>121</v>
      </c>
      <c r="B304" s="17"/>
      <c r="C304" s="17"/>
      <c r="D304" s="17"/>
      <c r="E304" s="74" t="e">
        <f t="shared" si="11"/>
        <v>#DIV/0!</v>
      </c>
    </row>
    <row r="305" spans="1:5" ht="12.75" customHeight="1">
      <c r="A305" s="79" t="s">
        <v>232</v>
      </c>
      <c r="B305" s="17"/>
      <c r="C305" s="17">
        <f>8344.2+16470.8</f>
        <v>24815</v>
      </c>
      <c r="D305" s="17">
        <v>24815</v>
      </c>
      <c r="E305" s="74">
        <f t="shared" si="11"/>
        <v>100</v>
      </c>
    </row>
    <row r="306" spans="1:5" ht="12.75" customHeight="1" hidden="1">
      <c r="A306" s="79" t="s">
        <v>298</v>
      </c>
      <c r="B306" s="17"/>
      <c r="C306" s="17"/>
      <c r="D306" s="17"/>
      <c r="E306" s="74" t="e">
        <f t="shared" si="11"/>
        <v>#DIV/0!</v>
      </c>
    </row>
    <row r="307" spans="1:5" ht="12.75" customHeight="1">
      <c r="A307" s="79" t="s">
        <v>244</v>
      </c>
      <c r="B307" s="17"/>
      <c r="C307" s="17">
        <v>5387.1</v>
      </c>
      <c r="D307" s="17">
        <v>1481.7</v>
      </c>
      <c r="E307" s="74">
        <f t="shared" si="11"/>
        <v>27.504594308626164</v>
      </c>
    </row>
    <row r="308" spans="1:5" ht="12.75" customHeight="1">
      <c r="A308" s="79" t="s">
        <v>245</v>
      </c>
      <c r="B308" s="17"/>
      <c r="C308" s="17">
        <v>2448.1</v>
      </c>
      <c r="D308" s="17">
        <v>485.7</v>
      </c>
      <c r="E308" s="74">
        <f t="shared" si="11"/>
        <v>19.83987582206609</v>
      </c>
    </row>
    <row r="309" spans="1:5" ht="12.75" customHeight="1">
      <c r="A309" s="79" t="s">
        <v>246</v>
      </c>
      <c r="B309" s="17"/>
      <c r="C309" s="17">
        <v>3060.1</v>
      </c>
      <c r="D309" s="17">
        <v>692.4</v>
      </c>
      <c r="E309" s="74">
        <f t="shared" si="11"/>
        <v>22.626711545374334</v>
      </c>
    </row>
    <row r="310" spans="1:5" ht="12.75" customHeight="1">
      <c r="A310" s="63" t="s">
        <v>287</v>
      </c>
      <c r="B310" s="17"/>
      <c r="C310" s="17">
        <v>2553.7</v>
      </c>
      <c r="D310" s="17">
        <v>0</v>
      </c>
      <c r="E310" s="74">
        <f t="shared" si="11"/>
        <v>0</v>
      </c>
    </row>
    <row r="311" spans="1:5" ht="12.75" customHeight="1" hidden="1">
      <c r="A311" s="79" t="s">
        <v>38</v>
      </c>
      <c r="B311" s="17"/>
      <c r="C311" s="17"/>
      <c r="D311" s="59"/>
      <c r="E311" s="74" t="e">
        <f t="shared" si="11"/>
        <v>#DIV/0!</v>
      </c>
    </row>
    <row r="312" spans="1:5" ht="12.75" customHeight="1">
      <c r="A312" s="79" t="s">
        <v>56</v>
      </c>
      <c r="B312" s="17">
        <v>20000</v>
      </c>
      <c r="C312" s="17"/>
      <c r="D312" s="59">
        <v>0</v>
      </c>
      <c r="E312" s="80" t="s">
        <v>177</v>
      </c>
    </row>
    <row r="313" spans="1:5" ht="12.75" customHeight="1">
      <c r="A313" s="92" t="s">
        <v>201</v>
      </c>
      <c r="B313" s="22">
        <v>68000</v>
      </c>
      <c r="C313" s="20">
        <v>80745.6</v>
      </c>
      <c r="D313" s="60">
        <v>22037.8</v>
      </c>
      <c r="E313" s="91">
        <f t="shared" si="11"/>
        <v>27.292880355090553</v>
      </c>
    </row>
    <row r="314" spans="1:5" ht="12.75" customHeight="1" hidden="1">
      <c r="A314" s="79" t="s">
        <v>248</v>
      </c>
      <c r="B314" s="15"/>
      <c r="C314" s="17"/>
      <c r="D314" s="15"/>
      <c r="E314" s="80" t="s">
        <v>177</v>
      </c>
    </row>
    <row r="315" spans="1:5" ht="12.75" customHeight="1" hidden="1">
      <c r="A315" s="89" t="s">
        <v>249</v>
      </c>
      <c r="B315" s="22"/>
      <c r="C315" s="20"/>
      <c r="D315" s="60"/>
      <c r="E315" s="94"/>
    </row>
    <row r="316" spans="1:5" ht="19.5" customHeight="1">
      <c r="A316" s="115" t="s">
        <v>15</v>
      </c>
      <c r="B316" s="116">
        <f>B317+B350</f>
        <v>350319</v>
      </c>
      <c r="C316" s="116">
        <f>C317+C350</f>
        <v>5055393.699999999</v>
      </c>
      <c r="D316" s="116">
        <f>D317+D350</f>
        <v>5053366.599999999</v>
      </c>
      <c r="E316" s="117">
        <f>D316/C316*100</f>
        <v>99.95990223273806</v>
      </c>
    </row>
    <row r="317" spans="1:5" ht="15" customHeight="1">
      <c r="A317" s="85" t="s">
        <v>32</v>
      </c>
      <c r="B317" s="18">
        <f>SUM(B319:B349)</f>
        <v>350319</v>
      </c>
      <c r="C317" s="18">
        <f>SUM(C319:C349)</f>
        <v>4889385.799999999</v>
      </c>
      <c r="D317" s="18">
        <f>SUM(D319:D349)</f>
        <v>4887625.499999999</v>
      </c>
      <c r="E317" s="88">
        <f>D317/C317*100</f>
        <v>99.96399752296087</v>
      </c>
    </row>
    <row r="318" spans="1:5" ht="10.5" customHeight="1">
      <c r="A318" s="73" t="s">
        <v>1</v>
      </c>
      <c r="B318" s="15"/>
      <c r="C318" s="17"/>
      <c r="D318" s="15"/>
      <c r="E318" s="83"/>
    </row>
    <row r="319" spans="1:5" ht="12.75" customHeight="1">
      <c r="A319" s="81" t="s">
        <v>16</v>
      </c>
      <c r="B319" s="17">
        <v>326929</v>
      </c>
      <c r="C319" s="17">
        <v>354478.6</v>
      </c>
      <c r="D319" s="17">
        <v>354478.6</v>
      </c>
      <c r="E319" s="74">
        <f>D319/C319*100</f>
        <v>100</v>
      </c>
    </row>
    <row r="320" spans="1:5" ht="12.75" customHeight="1">
      <c r="A320" s="81" t="s">
        <v>30</v>
      </c>
      <c r="B320" s="17"/>
      <c r="C320" s="17"/>
      <c r="D320" s="17"/>
      <c r="E320" s="83"/>
    </row>
    <row r="321" spans="1:5" ht="12.75" customHeight="1">
      <c r="A321" s="81" t="s">
        <v>27</v>
      </c>
      <c r="B321" s="17"/>
      <c r="C321" s="17">
        <v>1569842</v>
      </c>
      <c r="D321" s="17">
        <v>1569842</v>
      </c>
      <c r="E321" s="74">
        <f aca="true" t="shared" si="12" ref="E321:E350">D321/C321*100</f>
        <v>100</v>
      </c>
    </row>
    <row r="322" spans="1:5" ht="12.75" customHeight="1">
      <c r="A322" s="81" t="s">
        <v>28</v>
      </c>
      <c r="B322" s="17"/>
      <c r="C322" s="17">
        <v>194035</v>
      </c>
      <c r="D322" s="17">
        <v>194035</v>
      </c>
      <c r="E322" s="74">
        <f t="shared" si="12"/>
        <v>100</v>
      </c>
    </row>
    <row r="323" spans="1:5" ht="12.75" customHeight="1">
      <c r="A323" s="81" t="s">
        <v>29</v>
      </c>
      <c r="B323" s="17"/>
      <c r="C323" s="17">
        <v>2442980</v>
      </c>
      <c r="D323" s="17">
        <v>2442979.9</v>
      </c>
      <c r="E323" s="74">
        <f t="shared" si="12"/>
        <v>99.9999959066386</v>
      </c>
    </row>
    <row r="324" spans="1:5" ht="12.75" customHeight="1" hidden="1">
      <c r="A324" s="81" t="s">
        <v>83</v>
      </c>
      <c r="B324" s="17"/>
      <c r="C324" s="17"/>
      <c r="D324" s="17"/>
      <c r="E324" s="74" t="e">
        <f t="shared" si="12"/>
        <v>#DIV/0!</v>
      </c>
    </row>
    <row r="325" spans="1:5" ht="12.75" customHeight="1" hidden="1">
      <c r="A325" s="81" t="s">
        <v>42</v>
      </c>
      <c r="B325" s="17"/>
      <c r="C325" s="17"/>
      <c r="D325" s="17"/>
      <c r="E325" s="74" t="e">
        <f t="shared" si="12"/>
        <v>#DIV/0!</v>
      </c>
    </row>
    <row r="326" spans="1:5" ht="12.75" customHeight="1" hidden="1">
      <c r="A326" s="81" t="s">
        <v>234</v>
      </c>
      <c r="B326" s="17"/>
      <c r="C326" s="17"/>
      <c r="D326" s="17"/>
      <c r="E326" s="74" t="e">
        <f t="shared" si="12"/>
        <v>#DIV/0!</v>
      </c>
    </row>
    <row r="327" spans="1:5" ht="12.75" customHeight="1">
      <c r="A327" s="81" t="s">
        <v>71</v>
      </c>
      <c r="B327" s="17"/>
      <c r="C327" s="17">
        <v>852</v>
      </c>
      <c r="D327" s="17">
        <v>850.1</v>
      </c>
      <c r="E327" s="74">
        <f t="shared" si="12"/>
        <v>99.77699530516432</v>
      </c>
    </row>
    <row r="328" spans="1:5" ht="12.75" customHeight="1">
      <c r="A328" s="81" t="s">
        <v>299</v>
      </c>
      <c r="B328" s="17"/>
      <c r="C328" s="17">
        <v>4196</v>
      </c>
      <c r="D328" s="17">
        <v>4196</v>
      </c>
      <c r="E328" s="74">
        <f t="shared" si="12"/>
        <v>100</v>
      </c>
    </row>
    <row r="329" spans="1:5" ht="12.75" customHeight="1" hidden="1">
      <c r="A329" s="81" t="s">
        <v>235</v>
      </c>
      <c r="B329" s="17"/>
      <c r="C329" s="17"/>
      <c r="D329" s="17"/>
      <c r="E329" s="74" t="e">
        <f t="shared" si="12"/>
        <v>#DIV/0!</v>
      </c>
    </row>
    <row r="330" spans="1:5" ht="12.75" customHeight="1" hidden="1">
      <c r="A330" s="81" t="s">
        <v>90</v>
      </c>
      <c r="B330" s="17"/>
      <c r="C330" s="17"/>
      <c r="D330" s="17"/>
      <c r="E330" s="74" t="e">
        <f t="shared" si="12"/>
        <v>#DIV/0!</v>
      </c>
    </row>
    <row r="331" spans="1:5" ht="12.75" customHeight="1" hidden="1">
      <c r="A331" s="81" t="s">
        <v>236</v>
      </c>
      <c r="B331" s="17"/>
      <c r="C331" s="17"/>
      <c r="D331" s="17"/>
      <c r="E331" s="74" t="e">
        <f t="shared" si="12"/>
        <v>#DIV/0!</v>
      </c>
    </row>
    <row r="332" spans="1:5" ht="12.75" customHeight="1">
      <c r="A332" s="81" t="s">
        <v>250</v>
      </c>
      <c r="B332" s="17"/>
      <c r="C332" s="17">
        <v>7564.1</v>
      </c>
      <c r="D332" s="17">
        <v>7564.1</v>
      </c>
      <c r="E332" s="74">
        <f t="shared" si="12"/>
        <v>100</v>
      </c>
    </row>
    <row r="333" spans="1:5" ht="12.75" customHeight="1">
      <c r="A333" s="81" t="s">
        <v>252</v>
      </c>
      <c r="B333" s="17"/>
      <c r="C333" s="17">
        <v>1112.7</v>
      </c>
      <c r="D333" s="17">
        <v>1112.7</v>
      </c>
      <c r="E333" s="74">
        <f t="shared" si="12"/>
        <v>100</v>
      </c>
    </row>
    <row r="334" spans="1:5" ht="12.75" customHeight="1">
      <c r="A334" s="66" t="s">
        <v>237</v>
      </c>
      <c r="B334" s="17"/>
      <c r="C334" s="17">
        <v>1939.5</v>
      </c>
      <c r="D334" s="17">
        <v>1939.5</v>
      </c>
      <c r="E334" s="74">
        <f t="shared" si="12"/>
        <v>100</v>
      </c>
    </row>
    <row r="335" spans="1:5" ht="12.75" customHeight="1">
      <c r="A335" s="66" t="s">
        <v>300</v>
      </c>
      <c r="B335" s="17"/>
      <c r="C335" s="17">
        <v>96.5</v>
      </c>
      <c r="D335" s="17">
        <v>96.5</v>
      </c>
      <c r="E335" s="74">
        <f t="shared" si="12"/>
        <v>100</v>
      </c>
    </row>
    <row r="336" spans="1:5" ht="12.75" customHeight="1">
      <c r="A336" s="66" t="s">
        <v>72</v>
      </c>
      <c r="B336" s="17"/>
      <c r="C336" s="17">
        <v>477.1</v>
      </c>
      <c r="D336" s="17">
        <v>477.1</v>
      </c>
      <c r="E336" s="74">
        <f t="shared" si="12"/>
        <v>100</v>
      </c>
    </row>
    <row r="337" spans="1:5" ht="12.75" customHeight="1">
      <c r="A337" s="66" t="s">
        <v>251</v>
      </c>
      <c r="B337" s="17"/>
      <c r="C337" s="17">
        <v>213934</v>
      </c>
      <c r="D337" s="17">
        <v>213856</v>
      </c>
      <c r="E337" s="74">
        <f t="shared" si="12"/>
        <v>99.96354015724475</v>
      </c>
    </row>
    <row r="338" spans="1:5" ht="12.75" customHeight="1">
      <c r="A338" s="66" t="s">
        <v>301</v>
      </c>
      <c r="B338" s="17"/>
      <c r="C338" s="17">
        <v>41689</v>
      </c>
      <c r="D338" s="17">
        <v>41656</v>
      </c>
      <c r="E338" s="74">
        <f t="shared" si="12"/>
        <v>99.92084242845834</v>
      </c>
    </row>
    <row r="339" spans="1:5" ht="12.75" customHeight="1">
      <c r="A339" s="67" t="s">
        <v>302</v>
      </c>
      <c r="B339" s="17"/>
      <c r="C339" s="17">
        <v>37288</v>
      </c>
      <c r="D339" s="17">
        <v>37288</v>
      </c>
      <c r="E339" s="74">
        <f t="shared" si="12"/>
        <v>100</v>
      </c>
    </row>
    <row r="340" spans="1:5" ht="12.75" customHeight="1">
      <c r="A340" s="67" t="s">
        <v>303</v>
      </c>
      <c r="B340" s="17"/>
      <c r="C340" s="17">
        <v>165</v>
      </c>
      <c r="D340" s="17">
        <v>165</v>
      </c>
      <c r="E340" s="74">
        <f t="shared" si="12"/>
        <v>100</v>
      </c>
    </row>
    <row r="341" spans="1:5" ht="12.75" customHeight="1">
      <c r="A341" s="66" t="s">
        <v>304</v>
      </c>
      <c r="B341" s="17"/>
      <c r="C341" s="17">
        <v>125</v>
      </c>
      <c r="D341" s="17">
        <v>125</v>
      </c>
      <c r="E341" s="74">
        <f t="shared" si="12"/>
        <v>100</v>
      </c>
    </row>
    <row r="342" spans="1:5" ht="12.75" customHeight="1" hidden="1">
      <c r="A342" s="66" t="s">
        <v>215</v>
      </c>
      <c r="B342" s="17"/>
      <c r="C342" s="17"/>
      <c r="D342" s="17"/>
      <c r="E342" s="74" t="e">
        <f t="shared" si="12"/>
        <v>#DIV/0!</v>
      </c>
    </row>
    <row r="343" spans="1:5" ht="12.75" customHeight="1">
      <c r="A343" s="66" t="s">
        <v>214</v>
      </c>
      <c r="B343" s="17"/>
      <c r="C343" s="17">
        <v>86</v>
      </c>
      <c r="D343" s="17">
        <v>86</v>
      </c>
      <c r="E343" s="74">
        <f t="shared" si="12"/>
        <v>100</v>
      </c>
    </row>
    <row r="344" spans="1:5" ht="12.75" customHeight="1">
      <c r="A344" s="66" t="s">
        <v>306</v>
      </c>
      <c r="B344" s="17"/>
      <c r="C344" s="17">
        <v>1930</v>
      </c>
      <c r="D344" s="17">
        <v>1472.1</v>
      </c>
      <c r="E344" s="74">
        <f t="shared" si="12"/>
        <v>76.27461139896371</v>
      </c>
    </row>
    <row r="345" spans="1:5" ht="12.75" customHeight="1">
      <c r="A345" s="81" t="s">
        <v>305</v>
      </c>
      <c r="B345" s="17"/>
      <c r="C345" s="17">
        <v>337.5</v>
      </c>
      <c r="D345" s="17">
        <v>337.5</v>
      </c>
      <c r="E345" s="74">
        <f t="shared" si="12"/>
        <v>100</v>
      </c>
    </row>
    <row r="346" spans="1:5" ht="12.75" customHeight="1">
      <c r="A346" s="81" t="s">
        <v>41</v>
      </c>
      <c r="B346" s="17"/>
      <c r="C346" s="17">
        <v>4510</v>
      </c>
      <c r="D346" s="17">
        <v>4489.4</v>
      </c>
      <c r="E346" s="74">
        <f t="shared" si="12"/>
        <v>99.54323725055431</v>
      </c>
    </row>
    <row r="347" spans="1:5" ht="12.75" customHeight="1">
      <c r="A347" s="81" t="s">
        <v>201</v>
      </c>
      <c r="B347" s="17"/>
      <c r="C347" s="17">
        <v>4215.2</v>
      </c>
      <c r="D347" s="17">
        <v>4015.3</v>
      </c>
      <c r="E347" s="74">
        <f t="shared" si="12"/>
        <v>95.25763902068705</v>
      </c>
    </row>
    <row r="348" spans="1:5" ht="12.75" customHeight="1">
      <c r="A348" s="81" t="s">
        <v>307</v>
      </c>
      <c r="B348" s="17"/>
      <c r="C348" s="17">
        <v>151</v>
      </c>
      <c r="D348" s="17">
        <v>151</v>
      </c>
      <c r="E348" s="74">
        <f t="shared" si="12"/>
        <v>100</v>
      </c>
    </row>
    <row r="349" spans="1:5" ht="12.75" customHeight="1">
      <c r="A349" s="79" t="s">
        <v>8</v>
      </c>
      <c r="B349" s="17">
        <v>23390</v>
      </c>
      <c r="C349" s="65">
        <v>7381.6</v>
      </c>
      <c r="D349" s="17">
        <v>6412.7</v>
      </c>
      <c r="E349" s="74">
        <f t="shared" si="12"/>
        <v>86.87411943210144</v>
      </c>
    </row>
    <row r="350" spans="1:5" ht="15" customHeight="1">
      <c r="A350" s="87" t="s">
        <v>33</v>
      </c>
      <c r="B350" s="19">
        <f>SUM(B358:B360)</f>
        <v>0</v>
      </c>
      <c r="C350" s="18">
        <f>SUM(C352:C360)</f>
        <v>166007.9</v>
      </c>
      <c r="D350" s="18">
        <f>SUM(D352:D360)</f>
        <v>165741.1</v>
      </c>
      <c r="E350" s="88">
        <f t="shared" si="12"/>
        <v>99.83928475693024</v>
      </c>
    </row>
    <row r="351" spans="1:5" ht="10.5" customHeight="1">
      <c r="A351" s="78" t="s">
        <v>1</v>
      </c>
      <c r="B351" s="17"/>
      <c r="C351" s="14"/>
      <c r="D351" s="17"/>
      <c r="E351" s="83"/>
    </row>
    <row r="352" spans="1:5" ht="12.75" customHeight="1">
      <c r="A352" s="81" t="s">
        <v>116</v>
      </c>
      <c r="B352" s="17"/>
      <c r="C352" s="17">
        <v>566</v>
      </c>
      <c r="D352" s="17">
        <v>566</v>
      </c>
      <c r="E352" s="74">
        <f aca="true" t="shared" si="13" ref="E352:E362">D352/C352*100</f>
        <v>100</v>
      </c>
    </row>
    <row r="353" spans="1:5" ht="12.75" customHeight="1">
      <c r="A353" s="81" t="s">
        <v>121</v>
      </c>
      <c r="B353" s="17"/>
      <c r="C353" s="17">
        <v>1500</v>
      </c>
      <c r="D353" s="17">
        <v>1500</v>
      </c>
      <c r="E353" s="74">
        <f t="shared" si="13"/>
        <v>100</v>
      </c>
    </row>
    <row r="354" spans="1:5" ht="12.75" customHeight="1" hidden="1">
      <c r="A354" s="81" t="s">
        <v>38</v>
      </c>
      <c r="B354" s="17"/>
      <c r="C354" s="17"/>
      <c r="D354" s="17"/>
      <c r="E354" s="74" t="e">
        <f t="shared" si="13"/>
        <v>#DIV/0!</v>
      </c>
    </row>
    <row r="355" spans="1:5" ht="12.75" customHeight="1">
      <c r="A355" s="81" t="s">
        <v>308</v>
      </c>
      <c r="B355" s="17"/>
      <c r="C355" s="17">
        <v>7485</v>
      </c>
      <c r="D355" s="17">
        <v>7485</v>
      </c>
      <c r="E355" s="74">
        <f t="shared" si="13"/>
        <v>100</v>
      </c>
    </row>
    <row r="356" spans="1:5" ht="12.75" customHeight="1">
      <c r="A356" s="81" t="s">
        <v>305</v>
      </c>
      <c r="B356" s="17"/>
      <c r="C356" s="17">
        <v>5818.6</v>
      </c>
      <c r="D356" s="17">
        <v>5818.6</v>
      </c>
      <c r="E356" s="74">
        <f t="shared" si="13"/>
        <v>100</v>
      </c>
    </row>
    <row r="357" spans="1:5" ht="12.75" customHeight="1" hidden="1">
      <c r="A357" s="81" t="s">
        <v>215</v>
      </c>
      <c r="B357" s="17"/>
      <c r="C357" s="17"/>
      <c r="D357" s="17"/>
      <c r="E357" s="74" t="e">
        <f t="shared" si="13"/>
        <v>#DIV/0!</v>
      </c>
    </row>
    <row r="358" spans="1:5" ht="12.75" customHeight="1" hidden="1">
      <c r="A358" s="75" t="s">
        <v>41</v>
      </c>
      <c r="B358" s="15"/>
      <c r="C358" s="17"/>
      <c r="D358" s="15"/>
      <c r="E358" s="74" t="e">
        <f t="shared" si="13"/>
        <v>#DIV/0!</v>
      </c>
    </row>
    <row r="359" spans="1:5" ht="12.75" customHeight="1">
      <c r="A359" s="98" t="s">
        <v>324</v>
      </c>
      <c r="B359" s="15"/>
      <c r="C359" s="17">
        <v>143313.9</v>
      </c>
      <c r="D359" s="15">
        <v>143047.1</v>
      </c>
      <c r="E359" s="74">
        <f t="shared" si="13"/>
        <v>99.81383522463628</v>
      </c>
    </row>
    <row r="360" spans="1:5" ht="12.75" customHeight="1">
      <c r="A360" s="93" t="s">
        <v>323</v>
      </c>
      <c r="B360" s="22"/>
      <c r="C360" s="20">
        <v>7324.4</v>
      </c>
      <c r="D360" s="22">
        <v>7324.4</v>
      </c>
      <c r="E360" s="91">
        <f t="shared" si="13"/>
        <v>100</v>
      </c>
    </row>
    <row r="361" spans="1:5" ht="19.5" customHeight="1">
      <c r="A361" s="115" t="s">
        <v>17</v>
      </c>
      <c r="B361" s="116">
        <f>B362+B372</f>
        <v>292032</v>
      </c>
      <c r="C361" s="116">
        <f>C362+C372</f>
        <v>534828</v>
      </c>
      <c r="D361" s="116">
        <f>D362+D372</f>
        <v>524581.2999999999</v>
      </c>
      <c r="E361" s="117">
        <f t="shared" si="13"/>
        <v>98.08411302325231</v>
      </c>
    </row>
    <row r="362" spans="1:5" ht="12.75" customHeight="1">
      <c r="A362" s="85" t="s">
        <v>32</v>
      </c>
      <c r="B362" s="18">
        <f>SUM(B364:B371)</f>
        <v>292032</v>
      </c>
      <c r="C362" s="18">
        <f>SUM(C364:C371)</f>
        <v>504526.19999999995</v>
      </c>
      <c r="D362" s="18">
        <f>SUM(D364:D371)</f>
        <v>502846.49999999994</v>
      </c>
      <c r="E362" s="88">
        <f t="shared" si="13"/>
        <v>99.66707378130214</v>
      </c>
    </row>
    <row r="363" spans="1:5" ht="10.5" customHeight="1">
      <c r="A363" s="78" t="s">
        <v>1</v>
      </c>
      <c r="B363" s="17"/>
      <c r="C363" s="14"/>
      <c r="D363" s="17"/>
      <c r="E363" s="83"/>
    </row>
    <row r="364" spans="1:5" ht="12.75" customHeight="1">
      <c r="A364" s="75" t="s">
        <v>16</v>
      </c>
      <c r="B364" s="15">
        <v>173162</v>
      </c>
      <c r="C364" s="17">
        <v>214584.5</v>
      </c>
      <c r="D364" s="15">
        <v>214584.5</v>
      </c>
      <c r="E364" s="74">
        <f aca="true" t="shared" si="14" ref="E364:E372">D364/C364*100</f>
        <v>100</v>
      </c>
    </row>
    <row r="365" spans="1:5" ht="12.75" customHeight="1">
      <c r="A365" s="81" t="s">
        <v>111</v>
      </c>
      <c r="B365" s="17">
        <v>87240</v>
      </c>
      <c r="C365" s="17">
        <v>228639.6</v>
      </c>
      <c r="D365" s="17">
        <v>228639.6</v>
      </c>
      <c r="E365" s="74">
        <f t="shared" si="14"/>
        <v>100</v>
      </c>
    </row>
    <row r="366" spans="1:5" ht="12.75" customHeight="1">
      <c r="A366" s="81" t="s">
        <v>8</v>
      </c>
      <c r="B366" s="17">
        <v>31630</v>
      </c>
      <c r="C366" s="17">
        <v>57911.6</v>
      </c>
      <c r="D366" s="17">
        <v>56245.8</v>
      </c>
      <c r="E366" s="74">
        <f t="shared" si="14"/>
        <v>97.12354692324163</v>
      </c>
    </row>
    <row r="367" spans="1:5" ht="12.75" customHeight="1">
      <c r="A367" s="81" t="s">
        <v>309</v>
      </c>
      <c r="B367" s="17"/>
      <c r="C367" s="17">
        <v>720</v>
      </c>
      <c r="D367" s="17">
        <v>720</v>
      </c>
      <c r="E367" s="74">
        <f t="shared" si="14"/>
        <v>100</v>
      </c>
    </row>
    <row r="368" spans="1:5" ht="12.75" customHeight="1">
      <c r="A368" s="81" t="s">
        <v>131</v>
      </c>
      <c r="B368" s="17"/>
      <c r="C368" s="17">
        <v>2109.1</v>
      </c>
      <c r="D368" s="17">
        <v>2109.1</v>
      </c>
      <c r="E368" s="74">
        <f t="shared" si="14"/>
        <v>100</v>
      </c>
    </row>
    <row r="369" spans="1:5" ht="12.75" customHeight="1">
      <c r="A369" s="81" t="s">
        <v>166</v>
      </c>
      <c r="B369" s="17"/>
      <c r="C369" s="17">
        <v>477.5</v>
      </c>
      <c r="D369" s="17">
        <v>477.5</v>
      </c>
      <c r="E369" s="74">
        <f t="shared" si="14"/>
        <v>100</v>
      </c>
    </row>
    <row r="370" spans="1:5" ht="12.75" customHeight="1">
      <c r="A370" s="81" t="s">
        <v>167</v>
      </c>
      <c r="B370" s="17"/>
      <c r="C370" s="17">
        <v>70</v>
      </c>
      <c r="D370" s="17">
        <v>70</v>
      </c>
      <c r="E370" s="74">
        <f t="shared" si="14"/>
        <v>100</v>
      </c>
    </row>
    <row r="371" spans="1:5" ht="12.75" customHeight="1">
      <c r="A371" s="89" t="s">
        <v>106</v>
      </c>
      <c r="B371" s="20"/>
      <c r="C371" s="20">
        <v>13.9</v>
      </c>
      <c r="D371" s="20">
        <v>0</v>
      </c>
      <c r="E371" s="91">
        <f t="shared" si="14"/>
        <v>0</v>
      </c>
    </row>
    <row r="372" spans="1:5" ht="15" customHeight="1">
      <c r="A372" s="85" t="s">
        <v>33</v>
      </c>
      <c r="B372" s="18">
        <f>SUM(B374:B376)</f>
        <v>0</v>
      </c>
      <c r="C372" s="18">
        <f>SUM(C374:C379)</f>
        <v>30301.800000000003</v>
      </c>
      <c r="D372" s="18">
        <f>SUM(D374:D379)</f>
        <v>21734.800000000003</v>
      </c>
      <c r="E372" s="88">
        <f t="shared" si="14"/>
        <v>71.72775214673716</v>
      </c>
    </row>
    <row r="373" spans="1:5" ht="10.5" customHeight="1">
      <c r="A373" s="78" t="s">
        <v>1</v>
      </c>
      <c r="B373" s="17"/>
      <c r="C373" s="17"/>
      <c r="D373" s="17"/>
      <c r="E373" s="83"/>
    </row>
    <row r="374" spans="1:5" ht="12.75" customHeight="1">
      <c r="A374" s="100" t="s">
        <v>254</v>
      </c>
      <c r="B374" s="17"/>
      <c r="C374" s="17">
        <v>10000</v>
      </c>
      <c r="D374" s="17">
        <v>10000</v>
      </c>
      <c r="E374" s="74">
        <f aca="true" t="shared" si="15" ref="E374:E381">D374/C374*100</f>
        <v>100</v>
      </c>
    </row>
    <row r="375" spans="1:5" ht="12.75" customHeight="1">
      <c r="A375" s="81" t="s">
        <v>322</v>
      </c>
      <c r="B375" s="17"/>
      <c r="C375" s="17">
        <v>5100</v>
      </c>
      <c r="D375" s="17">
        <v>5100</v>
      </c>
      <c r="E375" s="74">
        <f t="shared" si="15"/>
        <v>100</v>
      </c>
    </row>
    <row r="376" spans="1:5" ht="12.75" customHeight="1">
      <c r="A376" s="79" t="s">
        <v>116</v>
      </c>
      <c r="B376" s="17"/>
      <c r="C376" s="17">
        <v>995.4</v>
      </c>
      <c r="D376" s="17">
        <v>995.4</v>
      </c>
      <c r="E376" s="74">
        <f t="shared" si="15"/>
        <v>100</v>
      </c>
    </row>
    <row r="377" spans="1:5" ht="12.75" customHeight="1">
      <c r="A377" s="79" t="s">
        <v>38</v>
      </c>
      <c r="B377" s="52"/>
      <c r="C377" s="17">
        <v>3670</v>
      </c>
      <c r="D377" s="52">
        <v>3603</v>
      </c>
      <c r="E377" s="74">
        <f t="shared" si="15"/>
        <v>98.17438692098092</v>
      </c>
    </row>
    <row r="378" spans="1:5" ht="12.75" customHeight="1">
      <c r="A378" s="79" t="s">
        <v>201</v>
      </c>
      <c r="B378" s="52"/>
      <c r="C378" s="17">
        <v>8500</v>
      </c>
      <c r="D378" s="52">
        <v>0</v>
      </c>
      <c r="E378" s="74">
        <f t="shared" si="15"/>
        <v>0</v>
      </c>
    </row>
    <row r="379" spans="1:5" ht="12.75" customHeight="1">
      <c r="A379" s="89" t="s">
        <v>310</v>
      </c>
      <c r="B379" s="30"/>
      <c r="C379" s="20">
        <v>2036.4</v>
      </c>
      <c r="D379" s="30">
        <v>2036.4</v>
      </c>
      <c r="E379" s="91">
        <f t="shared" si="15"/>
        <v>100</v>
      </c>
    </row>
    <row r="380" spans="1:5" ht="19.5" customHeight="1">
      <c r="A380" s="118" t="s">
        <v>18</v>
      </c>
      <c r="B380" s="120">
        <f>B381+B391</f>
        <v>159277</v>
      </c>
      <c r="C380" s="120">
        <f>C381+C391</f>
        <v>208146.5</v>
      </c>
      <c r="D380" s="120">
        <f>D381+D391</f>
        <v>203606.9</v>
      </c>
      <c r="E380" s="117">
        <f t="shared" si="15"/>
        <v>97.81903611158486</v>
      </c>
    </row>
    <row r="381" spans="1:5" ht="15" customHeight="1">
      <c r="A381" s="85" t="s">
        <v>32</v>
      </c>
      <c r="B381" s="18">
        <f>SUM(B383:B390)</f>
        <v>159277</v>
      </c>
      <c r="C381" s="18">
        <f>SUM(C383:C390)</f>
        <v>177325.9</v>
      </c>
      <c r="D381" s="18">
        <f>SUM(D383:D390)</f>
        <v>177308.3</v>
      </c>
      <c r="E381" s="88">
        <f t="shared" si="15"/>
        <v>99.99007477193122</v>
      </c>
    </row>
    <row r="382" spans="1:5" ht="10.5" customHeight="1">
      <c r="A382" s="78" t="s">
        <v>1</v>
      </c>
      <c r="B382" s="17"/>
      <c r="C382" s="17"/>
      <c r="D382" s="17"/>
      <c r="E382" s="83"/>
    </row>
    <row r="383" spans="1:5" ht="12.75" customHeight="1">
      <c r="A383" s="81" t="s">
        <v>16</v>
      </c>
      <c r="B383" s="17">
        <v>126310</v>
      </c>
      <c r="C383" s="17">
        <v>132664</v>
      </c>
      <c r="D383" s="17">
        <v>132664</v>
      </c>
      <c r="E383" s="74">
        <f aca="true" t="shared" si="16" ref="E383:E393">D383/C383*100</f>
        <v>100</v>
      </c>
    </row>
    <row r="384" spans="1:5" ht="12.75" customHeight="1">
      <c r="A384" s="81" t="s">
        <v>8</v>
      </c>
      <c r="B384" s="17">
        <v>30167</v>
      </c>
      <c r="C384" s="17">
        <v>20909</v>
      </c>
      <c r="D384" s="17">
        <v>20901.4</v>
      </c>
      <c r="E384" s="74">
        <f t="shared" si="16"/>
        <v>99.96365201587834</v>
      </c>
    </row>
    <row r="385" spans="1:5" ht="12.75" customHeight="1">
      <c r="A385" s="81" t="s">
        <v>112</v>
      </c>
      <c r="B385" s="17">
        <v>2800</v>
      </c>
      <c r="C385" s="17">
        <v>9642</v>
      </c>
      <c r="D385" s="17">
        <v>9642</v>
      </c>
      <c r="E385" s="74">
        <f t="shared" si="16"/>
        <v>100</v>
      </c>
    </row>
    <row r="386" spans="1:5" ht="12.75" customHeight="1">
      <c r="A386" s="81" t="s">
        <v>311</v>
      </c>
      <c r="B386" s="17"/>
      <c r="C386" s="17">
        <v>3271</v>
      </c>
      <c r="D386" s="17">
        <v>3271</v>
      </c>
      <c r="E386" s="74">
        <f t="shared" si="16"/>
        <v>100</v>
      </c>
    </row>
    <row r="387" spans="1:5" ht="12.75" customHeight="1">
      <c r="A387" s="81" t="s">
        <v>157</v>
      </c>
      <c r="B387" s="17"/>
      <c r="C387" s="17">
        <v>221</v>
      </c>
      <c r="D387" s="17">
        <v>221</v>
      </c>
      <c r="E387" s="74">
        <f t="shared" si="16"/>
        <v>100</v>
      </c>
    </row>
    <row r="388" spans="1:5" ht="12.75" customHeight="1">
      <c r="A388" s="81" t="s">
        <v>158</v>
      </c>
      <c r="B388" s="17"/>
      <c r="C388" s="17">
        <v>158</v>
      </c>
      <c r="D388" s="17">
        <v>158</v>
      </c>
      <c r="E388" s="74">
        <f t="shared" si="16"/>
        <v>100</v>
      </c>
    </row>
    <row r="389" spans="1:5" ht="12.75" customHeight="1">
      <c r="A389" s="100" t="s">
        <v>312</v>
      </c>
      <c r="B389" s="17"/>
      <c r="C389" s="17">
        <v>270.9</v>
      </c>
      <c r="D389" s="17">
        <v>270.9</v>
      </c>
      <c r="E389" s="74">
        <f t="shared" si="16"/>
        <v>100</v>
      </c>
    </row>
    <row r="390" spans="1:5" ht="12.75" customHeight="1">
      <c r="A390" s="81" t="s">
        <v>41</v>
      </c>
      <c r="B390" s="17"/>
      <c r="C390" s="17">
        <v>10190</v>
      </c>
      <c r="D390" s="17">
        <v>10180</v>
      </c>
      <c r="E390" s="74">
        <f t="shared" si="16"/>
        <v>99.90186457311088</v>
      </c>
    </row>
    <row r="391" spans="1:5" ht="15" customHeight="1">
      <c r="A391" s="85" t="s">
        <v>33</v>
      </c>
      <c r="B391" s="18">
        <f>SUM(B393:B394)</f>
        <v>0</v>
      </c>
      <c r="C391" s="18">
        <f>SUM(C393:C394)</f>
        <v>30820.6</v>
      </c>
      <c r="D391" s="18">
        <f>SUM(D393:D394)</f>
        <v>26298.6</v>
      </c>
      <c r="E391" s="88">
        <f t="shared" si="16"/>
        <v>85.3279949124936</v>
      </c>
    </row>
    <row r="392" spans="1:5" ht="10.5" customHeight="1">
      <c r="A392" s="78" t="s">
        <v>1</v>
      </c>
      <c r="B392" s="17"/>
      <c r="C392" s="17"/>
      <c r="D392" s="17"/>
      <c r="E392" s="83"/>
    </row>
    <row r="393" spans="1:5" ht="12.75" customHeight="1">
      <c r="A393" s="81" t="s">
        <v>253</v>
      </c>
      <c r="B393" s="17"/>
      <c r="C393" s="17">
        <v>5417.5</v>
      </c>
      <c r="D393" s="17">
        <v>895.5</v>
      </c>
      <c r="E393" s="74">
        <f t="shared" si="16"/>
        <v>16.529764651592064</v>
      </c>
    </row>
    <row r="394" spans="1:5" ht="12.75" customHeight="1">
      <c r="A394" s="101" t="s">
        <v>312</v>
      </c>
      <c r="B394" s="31"/>
      <c r="C394" s="22">
        <v>25403.1</v>
      </c>
      <c r="D394" s="22">
        <v>25403.1</v>
      </c>
      <c r="E394" s="91">
        <f>D394/C394*100</f>
        <v>100</v>
      </c>
    </row>
    <row r="395" spans="1:5" ht="16.5" customHeight="1">
      <c r="A395" s="115" t="s">
        <v>19</v>
      </c>
      <c r="B395" s="116">
        <f>B396+B414</f>
        <v>36867</v>
      </c>
      <c r="C395" s="119">
        <f>C396+C414</f>
        <v>264212.2</v>
      </c>
      <c r="D395" s="116">
        <f>D396+D414</f>
        <v>239461.2</v>
      </c>
      <c r="E395" s="117">
        <f>D395/C395*100</f>
        <v>90.63215097561734</v>
      </c>
    </row>
    <row r="396" spans="1:5" ht="12.75" customHeight="1">
      <c r="A396" s="85" t="s">
        <v>32</v>
      </c>
      <c r="B396" s="18">
        <f>SUM(B398:B413)</f>
        <v>36867</v>
      </c>
      <c r="C396" s="19">
        <f>SUM(C398:C413)</f>
        <v>252955.6</v>
      </c>
      <c r="D396" s="18">
        <f>SUM(D398:D413)</f>
        <v>228204.6</v>
      </c>
      <c r="E396" s="88">
        <f>D396/C396*100</f>
        <v>90.21527888688766</v>
      </c>
    </row>
    <row r="397" spans="1:5" ht="10.5" customHeight="1">
      <c r="A397" s="78" t="s">
        <v>1</v>
      </c>
      <c r="B397" s="17"/>
      <c r="C397" s="17"/>
      <c r="D397" s="17"/>
      <c r="E397" s="83"/>
    </row>
    <row r="398" spans="1:5" ht="12.75" customHeight="1">
      <c r="A398" s="79" t="s">
        <v>16</v>
      </c>
      <c r="B398" s="17">
        <v>27253</v>
      </c>
      <c r="C398" s="17">
        <v>61968</v>
      </c>
      <c r="D398" s="17">
        <v>61968</v>
      </c>
      <c r="E398" s="74">
        <f aca="true" t="shared" si="17" ref="E398:E414">D398/C398*100</f>
        <v>100</v>
      </c>
    </row>
    <row r="399" spans="1:5" ht="12.75" customHeight="1">
      <c r="A399" s="79" t="s">
        <v>309</v>
      </c>
      <c r="B399" s="17"/>
      <c r="C399" s="17">
        <v>72627</v>
      </c>
      <c r="D399" s="17">
        <v>72627</v>
      </c>
      <c r="E399" s="74">
        <f t="shared" si="17"/>
        <v>100</v>
      </c>
    </row>
    <row r="400" spans="1:5" ht="12.75" customHeight="1">
      <c r="A400" s="79" t="s">
        <v>8</v>
      </c>
      <c r="B400" s="17">
        <v>9614</v>
      </c>
      <c r="C400" s="17">
        <v>9492</v>
      </c>
      <c r="D400" s="17">
        <v>6026.9</v>
      </c>
      <c r="E400" s="74">
        <f t="shared" si="17"/>
        <v>63.494521702486296</v>
      </c>
    </row>
    <row r="401" spans="1:5" ht="12.75" customHeight="1" hidden="1">
      <c r="A401" s="79" t="s">
        <v>201</v>
      </c>
      <c r="B401" s="17"/>
      <c r="C401" s="17"/>
      <c r="D401" s="17"/>
      <c r="E401" s="74" t="e">
        <f t="shared" si="17"/>
        <v>#DIV/0!</v>
      </c>
    </row>
    <row r="402" spans="1:5" ht="12.75" customHeight="1" hidden="1">
      <c r="A402" s="79" t="s">
        <v>112</v>
      </c>
      <c r="B402" s="17"/>
      <c r="C402" s="17"/>
      <c r="D402" s="17"/>
      <c r="E402" s="74" t="e">
        <f t="shared" si="17"/>
        <v>#DIV/0!</v>
      </c>
    </row>
    <row r="403" spans="1:5" ht="12.75" customHeight="1" hidden="1">
      <c r="A403" s="79" t="s">
        <v>133</v>
      </c>
      <c r="B403" s="17"/>
      <c r="C403" s="17"/>
      <c r="D403" s="17"/>
      <c r="E403" s="74" t="e">
        <f t="shared" si="17"/>
        <v>#DIV/0!</v>
      </c>
    </row>
    <row r="404" spans="1:5" ht="12.75" customHeight="1" hidden="1">
      <c r="A404" s="79" t="s">
        <v>258</v>
      </c>
      <c r="B404" s="17"/>
      <c r="C404" s="17"/>
      <c r="D404" s="17"/>
      <c r="E404" s="74" t="e">
        <f t="shared" si="17"/>
        <v>#DIV/0!</v>
      </c>
    </row>
    <row r="405" spans="1:5" ht="12.75" customHeight="1">
      <c r="A405" s="79" t="s">
        <v>255</v>
      </c>
      <c r="B405" s="17"/>
      <c r="C405" s="17">
        <v>10176</v>
      </c>
      <c r="D405" s="17">
        <v>9546.9</v>
      </c>
      <c r="E405" s="74">
        <f t="shared" si="17"/>
        <v>93.81780660377358</v>
      </c>
    </row>
    <row r="406" spans="1:5" ht="12.75" customHeight="1">
      <c r="A406" s="68" t="s">
        <v>256</v>
      </c>
      <c r="B406" s="17"/>
      <c r="C406" s="17">
        <v>12088.2</v>
      </c>
      <c r="D406" s="17">
        <v>8989.7</v>
      </c>
      <c r="E406" s="74">
        <f t="shared" si="17"/>
        <v>74.36756506345031</v>
      </c>
    </row>
    <row r="407" spans="1:5" ht="12.75" customHeight="1">
      <c r="A407" s="68" t="s">
        <v>257</v>
      </c>
      <c r="B407" s="17"/>
      <c r="C407" s="17">
        <v>51605</v>
      </c>
      <c r="D407" s="17">
        <v>34089.1</v>
      </c>
      <c r="E407" s="74">
        <f t="shared" si="17"/>
        <v>66.05774634240868</v>
      </c>
    </row>
    <row r="408" spans="1:5" ht="12.75" customHeight="1">
      <c r="A408" s="63" t="s">
        <v>313</v>
      </c>
      <c r="B408" s="17"/>
      <c r="C408" s="17">
        <v>3374.5</v>
      </c>
      <c r="D408" s="17">
        <v>3332.1</v>
      </c>
      <c r="E408" s="74">
        <f t="shared" si="17"/>
        <v>98.74351755815675</v>
      </c>
    </row>
    <row r="409" spans="1:5" ht="12.75" customHeight="1" hidden="1">
      <c r="A409" s="63" t="s">
        <v>259</v>
      </c>
      <c r="B409" s="17"/>
      <c r="C409" s="17"/>
      <c r="D409" s="17"/>
      <c r="E409" s="74" t="e">
        <f t="shared" si="17"/>
        <v>#DIV/0!</v>
      </c>
    </row>
    <row r="410" spans="1:5" ht="12.75" customHeight="1" hidden="1">
      <c r="A410" s="63" t="s">
        <v>260</v>
      </c>
      <c r="B410" s="17"/>
      <c r="C410" s="17"/>
      <c r="D410" s="17"/>
      <c r="E410" s="74" t="e">
        <f t="shared" si="17"/>
        <v>#DIV/0!</v>
      </c>
    </row>
    <row r="411" spans="1:5" ht="12.75" customHeight="1">
      <c r="A411" s="99" t="s">
        <v>91</v>
      </c>
      <c r="B411" s="17"/>
      <c r="C411" s="17">
        <v>2911.9</v>
      </c>
      <c r="D411" s="17">
        <v>2911.9</v>
      </c>
      <c r="E411" s="74">
        <f t="shared" si="17"/>
        <v>100</v>
      </c>
    </row>
    <row r="412" spans="1:5" ht="12.75" customHeight="1">
      <c r="A412" s="68" t="s">
        <v>314</v>
      </c>
      <c r="B412" s="17"/>
      <c r="C412" s="17">
        <v>373</v>
      </c>
      <c r="D412" s="17">
        <v>373</v>
      </c>
      <c r="E412" s="74">
        <f t="shared" si="17"/>
        <v>100</v>
      </c>
    </row>
    <row r="413" spans="1:5" ht="12.75" customHeight="1">
      <c r="A413" s="99" t="s">
        <v>41</v>
      </c>
      <c r="B413" s="17"/>
      <c r="C413" s="17">
        <v>28340</v>
      </c>
      <c r="D413" s="17">
        <v>28340</v>
      </c>
      <c r="E413" s="74">
        <f t="shared" si="17"/>
        <v>100</v>
      </c>
    </row>
    <row r="414" spans="1:5" ht="12.75" customHeight="1">
      <c r="A414" s="102" t="s">
        <v>33</v>
      </c>
      <c r="B414" s="18">
        <f>SUM(B416:B419)</f>
        <v>0</v>
      </c>
      <c r="C414" s="18">
        <f>SUM(C416:C419)</f>
        <v>11256.6</v>
      </c>
      <c r="D414" s="18">
        <f>SUM(D416:D419)</f>
        <v>11256.6</v>
      </c>
      <c r="E414" s="88">
        <f t="shared" si="17"/>
        <v>100</v>
      </c>
    </row>
    <row r="415" spans="1:5" ht="10.5" customHeight="1">
      <c r="A415" s="103" t="s">
        <v>1</v>
      </c>
      <c r="B415" s="17"/>
      <c r="C415" s="17"/>
      <c r="D415" s="17"/>
      <c r="E415" s="83"/>
    </row>
    <row r="416" spans="1:5" ht="12.75" customHeight="1" hidden="1">
      <c r="A416" s="79" t="s">
        <v>116</v>
      </c>
      <c r="B416" s="17"/>
      <c r="C416" s="17"/>
      <c r="D416" s="17"/>
      <c r="E416" s="83"/>
    </row>
    <row r="417" spans="1:5" ht="12.75" customHeight="1" hidden="1">
      <c r="A417" s="79" t="s">
        <v>38</v>
      </c>
      <c r="B417" s="17"/>
      <c r="C417" s="17"/>
      <c r="D417" s="17"/>
      <c r="E417" s="74" t="e">
        <f>D417/C417*100</f>
        <v>#DIV/0!</v>
      </c>
    </row>
    <row r="418" spans="1:5" ht="12.75" customHeight="1">
      <c r="A418" s="79" t="s">
        <v>121</v>
      </c>
      <c r="B418" s="17"/>
      <c r="C418" s="17">
        <v>5000</v>
      </c>
      <c r="D418" s="17">
        <v>5000</v>
      </c>
      <c r="E418" s="74">
        <f>D418/C418*100</f>
        <v>100</v>
      </c>
    </row>
    <row r="419" spans="1:5" ht="12.75" customHeight="1">
      <c r="A419" s="97" t="s">
        <v>146</v>
      </c>
      <c r="B419" s="31"/>
      <c r="C419" s="22">
        <v>6256.6</v>
      </c>
      <c r="D419" s="22">
        <v>6256.6</v>
      </c>
      <c r="E419" s="91">
        <f>D419/C419*100</f>
        <v>100</v>
      </c>
    </row>
    <row r="420" spans="1:5" ht="16.5" customHeight="1">
      <c r="A420" s="118" t="s">
        <v>66</v>
      </c>
      <c r="B420" s="116">
        <f>B421+B432</f>
        <v>10000</v>
      </c>
      <c r="C420" s="116">
        <f>C421+C432</f>
        <v>149947.40000000002</v>
      </c>
      <c r="D420" s="116">
        <f>D421+D432</f>
        <v>145582.10000000003</v>
      </c>
      <c r="E420" s="117">
        <f>D420/C420*100</f>
        <v>97.08877913188225</v>
      </c>
    </row>
    <row r="421" spans="1:5" ht="12.75" customHeight="1">
      <c r="A421" s="85" t="s">
        <v>32</v>
      </c>
      <c r="B421" s="18">
        <f>SUM(B423:B431)</f>
        <v>8000</v>
      </c>
      <c r="C421" s="18">
        <f>SUM(C423:C431)-C430</f>
        <v>62237.90000000001</v>
      </c>
      <c r="D421" s="18">
        <f>SUM(D423:D431)-D430</f>
        <v>59438.8</v>
      </c>
      <c r="E421" s="88">
        <f>D421/C421*100</f>
        <v>95.50257961788556</v>
      </c>
    </row>
    <row r="422" spans="1:5" ht="10.5" customHeight="1">
      <c r="A422" s="78" t="s">
        <v>1</v>
      </c>
      <c r="B422" s="17"/>
      <c r="C422" s="14"/>
      <c r="D422" s="17"/>
      <c r="E422" s="83"/>
    </row>
    <row r="423" spans="1:5" ht="12.75" customHeight="1">
      <c r="A423" s="79" t="s">
        <v>8</v>
      </c>
      <c r="B423" s="17">
        <v>8000</v>
      </c>
      <c r="C423" s="17">
        <v>8694.6</v>
      </c>
      <c r="D423" s="17">
        <v>7201</v>
      </c>
      <c r="E423" s="74">
        <f aca="true" t="shared" si="18" ref="E423:E432">D423/C423*100</f>
        <v>82.82152140408989</v>
      </c>
    </row>
    <row r="424" spans="1:5" ht="12.75" customHeight="1">
      <c r="A424" s="79" t="s">
        <v>148</v>
      </c>
      <c r="B424" s="17"/>
      <c r="C424" s="17">
        <v>3.6</v>
      </c>
      <c r="D424" s="17">
        <v>3.6</v>
      </c>
      <c r="E424" s="74">
        <f t="shared" si="18"/>
        <v>100</v>
      </c>
    </row>
    <row r="425" spans="1:5" ht="12.75" customHeight="1" hidden="1">
      <c r="A425" s="79" t="s">
        <v>261</v>
      </c>
      <c r="B425" s="17"/>
      <c r="C425" s="17"/>
      <c r="D425" s="17"/>
      <c r="E425" s="74" t="e">
        <f t="shared" si="18"/>
        <v>#DIV/0!</v>
      </c>
    </row>
    <row r="426" spans="1:5" ht="12.75" customHeight="1">
      <c r="A426" s="79" t="s">
        <v>112</v>
      </c>
      <c r="B426" s="17"/>
      <c r="C426" s="17">
        <v>373.6</v>
      </c>
      <c r="D426" s="17">
        <v>293.6</v>
      </c>
      <c r="E426" s="74">
        <f t="shared" si="18"/>
        <v>78.58672376873662</v>
      </c>
    </row>
    <row r="427" spans="1:5" ht="12.75" customHeight="1">
      <c r="A427" s="79" t="s">
        <v>201</v>
      </c>
      <c r="B427" s="17"/>
      <c r="C427" s="17">
        <v>2500</v>
      </c>
      <c r="D427" s="17">
        <v>1785</v>
      </c>
      <c r="E427" s="74">
        <f t="shared" si="18"/>
        <v>71.39999999999999</v>
      </c>
    </row>
    <row r="428" spans="1:5" ht="12.75" customHeight="1">
      <c r="A428" s="79" t="s">
        <v>56</v>
      </c>
      <c r="B428" s="17"/>
      <c r="C428" s="17">
        <v>32401.4</v>
      </c>
      <c r="D428" s="17">
        <v>32398.2</v>
      </c>
      <c r="E428" s="74">
        <f t="shared" si="18"/>
        <v>99.9901238835359</v>
      </c>
    </row>
    <row r="429" spans="1:5" ht="12.75" customHeight="1">
      <c r="A429" s="81" t="s">
        <v>262</v>
      </c>
      <c r="B429" s="17"/>
      <c r="C429" s="17">
        <v>8257</v>
      </c>
      <c r="D429" s="17">
        <v>8093.5</v>
      </c>
      <c r="E429" s="74">
        <f t="shared" si="18"/>
        <v>98.0198619353276</v>
      </c>
    </row>
    <row r="430" spans="1:5" ht="12.75" customHeight="1" hidden="1">
      <c r="A430" s="79" t="s">
        <v>263</v>
      </c>
      <c r="B430" s="17"/>
      <c r="C430" s="17"/>
      <c r="D430" s="17"/>
      <c r="E430" s="74" t="e">
        <f t="shared" si="18"/>
        <v>#DIV/0!</v>
      </c>
    </row>
    <row r="431" spans="1:5" ht="12.75" customHeight="1">
      <c r="A431" s="79" t="s">
        <v>41</v>
      </c>
      <c r="B431" s="17"/>
      <c r="C431" s="17">
        <v>10007.7</v>
      </c>
      <c r="D431" s="17">
        <v>9663.9</v>
      </c>
      <c r="E431" s="74">
        <f t="shared" si="18"/>
        <v>96.56464522317815</v>
      </c>
    </row>
    <row r="432" spans="1:5" ht="12.75" customHeight="1">
      <c r="A432" s="85" t="s">
        <v>33</v>
      </c>
      <c r="B432" s="18">
        <f>SUM(B434:B443)</f>
        <v>2000</v>
      </c>
      <c r="C432" s="18">
        <f>SUM(C434:C443)</f>
        <v>87709.5</v>
      </c>
      <c r="D432" s="18">
        <f>SUM(D434:D443)</f>
        <v>86143.30000000002</v>
      </c>
      <c r="E432" s="88">
        <f t="shared" si="18"/>
        <v>98.21433254094485</v>
      </c>
    </row>
    <row r="433" spans="1:5" ht="10.5" customHeight="1">
      <c r="A433" s="78" t="s">
        <v>1</v>
      </c>
      <c r="B433" s="17"/>
      <c r="C433" s="17"/>
      <c r="D433" s="17"/>
      <c r="E433" s="83"/>
    </row>
    <row r="434" spans="1:5" ht="12.75" customHeight="1">
      <c r="A434" s="81" t="s">
        <v>121</v>
      </c>
      <c r="B434" s="17"/>
      <c r="C434" s="17">
        <v>4272.2</v>
      </c>
      <c r="D434" s="17">
        <v>4272.2</v>
      </c>
      <c r="E434" s="74">
        <f aca="true" t="shared" si="19" ref="E434:E445">D434/C434*100</f>
        <v>100</v>
      </c>
    </row>
    <row r="435" spans="1:5" ht="12.75" customHeight="1">
      <c r="A435" s="81" t="s">
        <v>38</v>
      </c>
      <c r="B435" s="17"/>
      <c r="C435" s="17">
        <v>819.5</v>
      </c>
      <c r="D435" s="17">
        <v>819.5</v>
      </c>
      <c r="E435" s="74">
        <f t="shared" si="19"/>
        <v>100</v>
      </c>
    </row>
    <row r="436" spans="1:5" ht="12.75" customHeight="1" hidden="1">
      <c r="A436" s="81" t="s">
        <v>203</v>
      </c>
      <c r="B436" s="17"/>
      <c r="C436" s="17"/>
      <c r="D436" s="17"/>
      <c r="E436" s="74" t="e">
        <f t="shared" si="19"/>
        <v>#DIV/0!</v>
      </c>
    </row>
    <row r="437" spans="1:5" ht="12.75" customHeight="1">
      <c r="A437" s="79" t="s">
        <v>56</v>
      </c>
      <c r="B437" s="17"/>
      <c r="C437" s="17">
        <v>16898.6</v>
      </c>
      <c r="D437" s="17">
        <v>16881.2</v>
      </c>
      <c r="E437" s="74">
        <f t="shared" si="19"/>
        <v>99.89703289029862</v>
      </c>
    </row>
    <row r="438" spans="1:5" ht="12.75" customHeight="1">
      <c r="A438" s="79" t="s">
        <v>41</v>
      </c>
      <c r="B438" s="17"/>
      <c r="C438" s="17">
        <v>5095.3</v>
      </c>
      <c r="D438" s="17">
        <v>5076.4</v>
      </c>
      <c r="E438" s="74">
        <f t="shared" si="19"/>
        <v>99.62906992718779</v>
      </c>
    </row>
    <row r="439" spans="1:5" ht="12.75" customHeight="1">
      <c r="A439" s="93" t="s">
        <v>315</v>
      </c>
      <c r="B439" s="22"/>
      <c r="C439" s="20">
        <v>44148.4</v>
      </c>
      <c r="D439" s="22">
        <v>44148.4</v>
      </c>
      <c r="E439" s="91">
        <f t="shared" si="19"/>
        <v>100</v>
      </c>
    </row>
    <row r="440" spans="1:5" ht="12.75" customHeight="1">
      <c r="A440" s="98" t="s">
        <v>325</v>
      </c>
      <c r="B440" s="15"/>
      <c r="C440" s="17">
        <v>6475.5</v>
      </c>
      <c r="D440" s="15">
        <v>6475.5</v>
      </c>
      <c r="E440" s="74">
        <f t="shared" si="19"/>
        <v>100</v>
      </c>
    </row>
    <row r="441" spans="1:5" ht="12.75" customHeight="1">
      <c r="A441" s="98" t="s">
        <v>326</v>
      </c>
      <c r="B441" s="15"/>
      <c r="C441" s="17">
        <v>5000</v>
      </c>
      <c r="D441" s="15">
        <v>3470.1</v>
      </c>
      <c r="E441" s="74">
        <f t="shared" si="19"/>
        <v>69.402</v>
      </c>
    </row>
    <row r="442" spans="1:5" ht="12.75" customHeight="1">
      <c r="A442" s="98" t="s">
        <v>327</v>
      </c>
      <c r="B442" s="15"/>
      <c r="C442" s="17">
        <v>5000</v>
      </c>
      <c r="D442" s="15">
        <v>5000</v>
      </c>
      <c r="E442" s="74">
        <f t="shared" si="19"/>
        <v>100</v>
      </c>
    </row>
    <row r="443" spans="1:5" ht="12.75" customHeight="1">
      <c r="A443" s="93" t="s">
        <v>328</v>
      </c>
      <c r="B443" s="22">
        <v>2000</v>
      </c>
      <c r="C443" s="20"/>
      <c r="D443" s="22">
        <v>0</v>
      </c>
      <c r="E443" s="90" t="s">
        <v>177</v>
      </c>
    </row>
    <row r="444" spans="1:5" ht="18.75" customHeight="1">
      <c r="A444" s="115" t="s">
        <v>67</v>
      </c>
      <c r="B444" s="116">
        <f>B445+B449</f>
        <v>5705</v>
      </c>
      <c r="C444" s="116">
        <f>C445+C449</f>
        <v>5241.6</v>
      </c>
      <c r="D444" s="116">
        <f>D445+D449</f>
        <v>3565.7</v>
      </c>
      <c r="E444" s="117">
        <f t="shared" si="19"/>
        <v>68.02693833943833</v>
      </c>
    </row>
    <row r="445" spans="1:5" ht="12.75" customHeight="1">
      <c r="A445" s="85" t="s">
        <v>32</v>
      </c>
      <c r="B445" s="18">
        <f>SUM(B447:B448)</f>
        <v>4336.5</v>
      </c>
      <c r="C445" s="18">
        <f>SUM(C447:C448)</f>
        <v>3873.1</v>
      </c>
      <c r="D445" s="18">
        <f>SUM(D447:D448)</f>
        <v>2518.5</v>
      </c>
      <c r="E445" s="88">
        <f t="shared" si="19"/>
        <v>65.0254318246366</v>
      </c>
    </row>
    <row r="446" spans="1:5" ht="10.5" customHeight="1">
      <c r="A446" s="78" t="s">
        <v>1</v>
      </c>
      <c r="B446" s="17"/>
      <c r="C446" s="14"/>
      <c r="D446" s="17"/>
      <c r="E446" s="83"/>
    </row>
    <row r="447" spans="1:5" ht="12.75" customHeight="1">
      <c r="A447" s="79" t="s">
        <v>8</v>
      </c>
      <c r="B447" s="17">
        <v>4336.5</v>
      </c>
      <c r="C447" s="17">
        <v>2986.5</v>
      </c>
      <c r="D447" s="17">
        <v>2518.5</v>
      </c>
      <c r="E447" s="74">
        <f>D447/C447*100</f>
        <v>84.3294826720241</v>
      </c>
    </row>
    <row r="448" spans="1:5" ht="12.75" customHeight="1">
      <c r="A448" s="66" t="s">
        <v>316</v>
      </c>
      <c r="B448" s="17"/>
      <c r="C448" s="17">
        <v>886.6</v>
      </c>
      <c r="D448" s="17">
        <v>0</v>
      </c>
      <c r="E448" s="74">
        <f>D448/C448*100</f>
        <v>0</v>
      </c>
    </row>
    <row r="449" spans="1:5" ht="12.75" customHeight="1">
      <c r="A449" s="85" t="s">
        <v>33</v>
      </c>
      <c r="B449" s="18">
        <f>SUM(B451:B452)</f>
        <v>1368.5</v>
      </c>
      <c r="C449" s="18">
        <f>SUM(C451:C452)</f>
        <v>1368.5</v>
      </c>
      <c r="D449" s="18">
        <f>SUM(D451:D452)</f>
        <v>1047.2</v>
      </c>
      <c r="E449" s="88">
        <f>D449/C449*100</f>
        <v>76.52173913043478</v>
      </c>
    </row>
    <row r="450" spans="1:5" ht="10.5" customHeight="1">
      <c r="A450" s="78" t="s">
        <v>1</v>
      </c>
      <c r="B450" s="17"/>
      <c r="C450" s="17"/>
      <c r="D450" s="17"/>
      <c r="E450" s="83"/>
    </row>
    <row r="451" spans="1:5" ht="12.75" customHeight="1">
      <c r="A451" s="97" t="s">
        <v>38</v>
      </c>
      <c r="B451" s="20">
        <v>1368.5</v>
      </c>
      <c r="C451" s="20">
        <v>1368.5</v>
      </c>
      <c r="D451" s="20">
        <v>1047.2</v>
      </c>
      <c r="E451" s="91">
        <f>D451/C451*100</f>
        <v>76.52173913043478</v>
      </c>
    </row>
    <row r="452" spans="1:5" ht="12.75" customHeight="1" hidden="1">
      <c r="A452" s="97" t="s">
        <v>121</v>
      </c>
      <c r="B452" s="20"/>
      <c r="C452" s="20"/>
      <c r="D452" s="20"/>
      <c r="E452" s="91" t="e">
        <f>D452/C452*100</f>
        <v>#DIV/0!</v>
      </c>
    </row>
    <row r="453" spans="1:5" ht="18.75" customHeight="1">
      <c r="A453" s="115" t="s">
        <v>20</v>
      </c>
      <c r="B453" s="116">
        <f>B454</f>
        <v>91952</v>
      </c>
      <c r="C453" s="116">
        <f>C454</f>
        <v>144322.80000000002</v>
      </c>
      <c r="D453" s="116">
        <f>D454</f>
        <v>43446.1</v>
      </c>
      <c r="E453" s="117">
        <f>D453/C453*100</f>
        <v>30.10342094249834</v>
      </c>
    </row>
    <row r="454" spans="1:5" ht="15" customHeight="1">
      <c r="A454" s="85" t="s">
        <v>32</v>
      </c>
      <c r="B454" s="18">
        <f>SUM(B456:B459)</f>
        <v>91952</v>
      </c>
      <c r="C454" s="18">
        <f>SUM(C456:C459)</f>
        <v>144322.80000000002</v>
      </c>
      <c r="D454" s="18">
        <f>SUM(D456:D459)</f>
        <v>43446.1</v>
      </c>
      <c r="E454" s="88">
        <f>D454/C454*100</f>
        <v>30.10342094249834</v>
      </c>
    </row>
    <row r="455" spans="1:5" ht="10.5" customHeight="1">
      <c r="A455" s="78" t="s">
        <v>1</v>
      </c>
      <c r="B455" s="14"/>
      <c r="C455" s="14"/>
      <c r="D455" s="14"/>
      <c r="E455" s="83"/>
    </row>
    <row r="456" spans="1:5" ht="12.75" customHeight="1">
      <c r="A456" s="98" t="s">
        <v>168</v>
      </c>
      <c r="B456" s="17">
        <v>52724</v>
      </c>
      <c r="C456" s="17">
        <v>64093.8</v>
      </c>
      <c r="D456" s="17">
        <v>0</v>
      </c>
      <c r="E456" s="74">
        <f>D456/C456*100</f>
        <v>0</v>
      </c>
    </row>
    <row r="457" spans="1:5" ht="12.75" customHeight="1">
      <c r="A457" s="98" t="s">
        <v>147</v>
      </c>
      <c r="B457" s="17"/>
      <c r="C457" s="17">
        <v>18636.8</v>
      </c>
      <c r="D457" s="17">
        <v>18636.8</v>
      </c>
      <c r="E457" s="74">
        <f>D457/C457*100</f>
        <v>100</v>
      </c>
    </row>
    <row r="458" spans="1:5" ht="12.75" customHeight="1">
      <c r="A458" s="98" t="s">
        <v>161</v>
      </c>
      <c r="B458" s="17"/>
      <c r="C458" s="17">
        <v>2357.6</v>
      </c>
      <c r="D458" s="17">
        <v>2357.6</v>
      </c>
      <c r="E458" s="74">
        <f>D458/C458*100</f>
        <v>100</v>
      </c>
    </row>
    <row r="459" spans="1:5" ht="12.75" customHeight="1">
      <c r="A459" s="89" t="s">
        <v>8</v>
      </c>
      <c r="B459" s="20">
        <v>39228</v>
      </c>
      <c r="C459" s="20">
        <v>59234.6</v>
      </c>
      <c r="D459" s="20">
        <v>22451.7</v>
      </c>
      <c r="E459" s="91">
        <f>D459/C459*100</f>
        <v>37.903016142592335</v>
      </c>
    </row>
    <row r="460" spans="1:5" ht="19.5" customHeight="1">
      <c r="A460" s="115" t="s">
        <v>62</v>
      </c>
      <c r="B460" s="116">
        <f>B462+B463</f>
        <v>490400</v>
      </c>
      <c r="C460" s="116">
        <f>C462+C463</f>
        <v>681065.2</v>
      </c>
      <c r="D460" s="116">
        <f>D462+D463</f>
        <v>533487.0999999999</v>
      </c>
      <c r="E460" s="117">
        <f>D460/C460*100</f>
        <v>78.33128164528152</v>
      </c>
    </row>
    <row r="461" spans="1:5" ht="10.5" customHeight="1">
      <c r="A461" s="75" t="s">
        <v>1</v>
      </c>
      <c r="B461" s="14"/>
      <c r="C461" s="14"/>
      <c r="D461" s="14"/>
      <c r="E461" s="83"/>
    </row>
    <row r="462" spans="1:5" ht="12.75" customHeight="1">
      <c r="A462" s="71" t="s">
        <v>32</v>
      </c>
      <c r="B462" s="14">
        <f>B478+B499+B490+B481+B489+B487+B494</f>
        <v>13455</v>
      </c>
      <c r="C462" s="14">
        <f>C478+C499+C490+C481+C489+C487+C494</f>
        <v>40143.2</v>
      </c>
      <c r="D462" s="14">
        <f>D478+D499+D490+D481+D489+D487+D494+D503</f>
        <v>30881</v>
      </c>
      <c r="E462" s="84">
        <f>D462/C462*100</f>
        <v>76.92710097849698</v>
      </c>
    </row>
    <row r="463" spans="1:5" ht="12.75" customHeight="1">
      <c r="A463" s="71" t="s">
        <v>33</v>
      </c>
      <c r="B463" s="14">
        <f>B466+B467+B469+B470+B471+B473+B474+B475+B476+B480+B482+B483+B485+B486+B488+B491+B493+B495+B496+B498+B500+B501+B502</f>
        <v>476945</v>
      </c>
      <c r="C463" s="14">
        <f>C466+C467+C469+C470+C471+C473+C474+C475+C476+C480+C482+C483+C485+C486+C488+C491+C493+C495+C496+C498+C500+C501+C502</f>
        <v>640922</v>
      </c>
      <c r="D463" s="14">
        <f>D466+D467+D469+D470+D471+D473+D474+D475+D476+D480+D482+D483+D485+D486+D488+D491+D493+D495+D496+D498+D500+D501+D502</f>
        <v>502606.0999999999</v>
      </c>
      <c r="E463" s="84">
        <f>D463/C463*100</f>
        <v>78.41923042117448</v>
      </c>
    </row>
    <row r="464" spans="1:5" ht="12.75" customHeight="1">
      <c r="A464" s="73" t="s">
        <v>43</v>
      </c>
      <c r="B464" s="14"/>
      <c r="C464" s="14"/>
      <c r="D464" s="14"/>
      <c r="E464" s="83"/>
    </row>
    <row r="465" spans="1:5" ht="12.75" customHeight="1">
      <c r="A465" s="75" t="s">
        <v>107</v>
      </c>
      <c r="B465" s="15">
        <f>B466+B467</f>
        <v>2000</v>
      </c>
      <c r="C465" s="17">
        <f>C466+C467</f>
        <v>2233.5</v>
      </c>
      <c r="D465" s="17">
        <f>D466+D467</f>
        <v>1923.2</v>
      </c>
      <c r="E465" s="74">
        <f aca="true" t="shared" si="20" ref="E465:E502">D465/C465*100</f>
        <v>86.10700693978062</v>
      </c>
    </row>
    <row r="466" spans="1:5" ht="12.75" customHeight="1">
      <c r="A466" s="75" t="s">
        <v>79</v>
      </c>
      <c r="B466" s="15">
        <v>2000</v>
      </c>
      <c r="C466" s="17">
        <v>2000</v>
      </c>
      <c r="D466" s="15">
        <v>1923.2</v>
      </c>
      <c r="E466" s="74">
        <f t="shared" si="20"/>
        <v>96.16</v>
      </c>
    </row>
    <row r="467" spans="1:5" ht="12.75" customHeight="1">
      <c r="A467" s="75" t="s">
        <v>76</v>
      </c>
      <c r="B467" s="15"/>
      <c r="C467" s="17">
        <v>233.5</v>
      </c>
      <c r="D467" s="15">
        <v>0</v>
      </c>
      <c r="E467" s="74">
        <f t="shared" si="20"/>
        <v>0</v>
      </c>
    </row>
    <row r="468" spans="1:5" ht="12.75" customHeight="1">
      <c r="A468" s="75" t="s">
        <v>80</v>
      </c>
      <c r="B468" s="15">
        <f>B469+B470</f>
        <v>5100</v>
      </c>
      <c r="C468" s="17">
        <f>C469+C470</f>
        <v>5890</v>
      </c>
      <c r="D468" s="17">
        <f>D469+D470</f>
        <v>3867.8</v>
      </c>
      <c r="E468" s="74">
        <f t="shared" si="20"/>
        <v>65.6672325976231</v>
      </c>
    </row>
    <row r="469" spans="1:5" ht="12.75" customHeight="1">
      <c r="A469" s="75" t="s">
        <v>79</v>
      </c>
      <c r="B469" s="15">
        <v>5100</v>
      </c>
      <c r="C469" s="17">
        <v>5890</v>
      </c>
      <c r="D469" s="15">
        <v>3867.8</v>
      </c>
      <c r="E469" s="74">
        <f t="shared" si="20"/>
        <v>65.6672325976231</v>
      </c>
    </row>
    <row r="470" spans="1:5" ht="12.75" customHeight="1" hidden="1">
      <c r="A470" s="79" t="s">
        <v>76</v>
      </c>
      <c r="B470" s="15"/>
      <c r="C470" s="17"/>
      <c r="D470" s="15"/>
      <c r="E470" s="74" t="e">
        <f t="shared" si="20"/>
        <v>#DIV/0!</v>
      </c>
    </row>
    <row r="471" spans="1:5" ht="12.75" customHeight="1" hidden="1">
      <c r="A471" s="75"/>
      <c r="B471" s="15"/>
      <c r="C471" s="17"/>
      <c r="D471" s="15"/>
      <c r="E471" s="74"/>
    </row>
    <row r="472" spans="1:5" ht="12.75" customHeight="1">
      <c r="A472" s="75" t="s">
        <v>44</v>
      </c>
      <c r="B472" s="15">
        <f>SUM(B473:B475)</f>
        <v>115000</v>
      </c>
      <c r="C472" s="15">
        <f>SUM(C473:C475)</f>
        <v>143442.4</v>
      </c>
      <c r="D472" s="15">
        <f>SUM(D473:D475)</f>
        <v>115456.6</v>
      </c>
      <c r="E472" s="74">
        <f t="shared" si="20"/>
        <v>80.4898691042537</v>
      </c>
    </row>
    <row r="473" spans="1:5" ht="12.75" customHeight="1">
      <c r="A473" s="75" t="s">
        <v>122</v>
      </c>
      <c r="B473" s="15">
        <v>20000</v>
      </c>
      <c r="C473" s="17">
        <v>26015.6</v>
      </c>
      <c r="D473" s="15">
        <v>16705.4</v>
      </c>
      <c r="E473" s="74">
        <f t="shared" si="20"/>
        <v>64.21301065514538</v>
      </c>
    </row>
    <row r="474" spans="1:5" ht="12.75" customHeight="1">
      <c r="A474" s="75" t="s">
        <v>149</v>
      </c>
      <c r="B474" s="15">
        <v>95000</v>
      </c>
      <c r="C474" s="17">
        <v>117426.8</v>
      </c>
      <c r="D474" s="15">
        <v>98751.2</v>
      </c>
      <c r="E474" s="74">
        <f t="shared" si="20"/>
        <v>84.09596446467074</v>
      </c>
    </row>
    <row r="475" spans="1:5" ht="12.75" customHeight="1" hidden="1">
      <c r="A475" s="79" t="s">
        <v>76</v>
      </c>
      <c r="B475" s="15"/>
      <c r="C475" s="17"/>
      <c r="D475" s="15"/>
      <c r="E475" s="74" t="e">
        <f t="shared" si="20"/>
        <v>#DIV/0!</v>
      </c>
    </row>
    <row r="476" spans="1:5" ht="12.75" customHeight="1">
      <c r="A476" s="75" t="s">
        <v>57</v>
      </c>
      <c r="B476" s="15">
        <v>300</v>
      </c>
      <c r="C476" s="17">
        <v>0</v>
      </c>
      <c r="D476" s="15">
        <v>0</v>
      </c>
      <c r="E476" s="80" t="s">
        <v>177</v>
      </c>
    </row>
    <row r="477" spans="1:5" ht="12.75" customHeight="1">
      <c r="A477" s="75" t="s">
        <v>78</v>
      </c>
      <c r="B477" s="15">
        <f>B478</f>
        <v>0</v>
      </c>
      <c r="C477" s="17">
        <f>C478</f>
        <v>693.8</v>
      </c>
      <c r="D477" s="15">
        <f>D478</f>
        <v>400</v>
      </c>
      <c r="E477" s="74">
        <f t="shared" si="20"/>
        <v>57.653502450273855</v>
      </c>
    </row>
    <row r="478" spans="1:5" ht="12.75" customHeight="1">
      <c r="A478" s="75" t="s">
        <v>77</v>
      </c>
      <c r="B478" s="15"/>
      <c r="C478" s="17">
        <v>693.8</v>
      </c>
      <c r="D478" s="15">
        <v>400</v>
      </c>
      <c r="E478" s="74">
        <f t="shared" si="20"/>
        <v>57.653502450273855</v>
      </c>
    </row>
    <row r="479" spans="1:5" ht="12.75" customHeight="1">
      <c r="A479" s="75" t="s">
        <v>45</v>
      </c>
      <c r="B479" s="15">
        <f>SUM(B480:B483)</f>
        <v>63000</v>
      </c>
      <c r="C479" s="17">
        <f>SUM(C480:C483)</f>
        <v>144041.5</v>
      </c>
      <c r="D479" s="17">
        <f>SUM(D480:D483)</f>
        <v>129507.1</v>
      </c>
      <c r="E479" s="74">
        <f t="shared" si="20"/>
        <v>89.90957467118852</v>
      </c>
    </row>
    <row r="480" spans="1:5" ht="12.75" customHeight="1">
      <c r="A480" s="75" t="s">
        <v>123</v>
      </c>
      <c r="B480" s="15">
        <v>59725</v>
      </c>
      <c r="C480" s="17">
        <v>93220.4</v>
      </c>
      <c r="D480" s="15">
        <v>80930.7</v>
      </c>
      <c r="E480" s="74">
        <f t="shared" si="20"/>
        <v>86.81651226555562</v>
      </c>
    </row>
    <row r="481" spans="1:5" ht="12.75" customHeight="1">
      <c r="A481" s="75" t="s">
        <v>155</v>
      </c>
      <c r="B481" s="15"/>
      <c r="C481" s="17">
        <v>20986.6</v>
      </c>
      <c r="D481" s="15">
        <v>20300.5</v>
      </c>
      <c r="E481" s="74">
        <f t="shared" si="20"/>
        <v>96.73077106344049</v>
      </c>
    </row>
    <row r="482" spans="1:5" ht="12.75" customHeight="1">
      <c r="A482" s="75" t="s">
        <v>59</v>
      </c>
      <c r="B482" s="15">
        <v>3275</v>
      </c>
      <c r="C482" s="17">
        <v>29775</v>
      </c>
      <c r="D482" s="15">
        <v>28275.9</v>
      </c>
      <c r="E482" s="74">
        <f t="shared" si="20"/>
        <v>94.96523929471033</v>
      </c>
    </row>
    <row r="483" spans="1:5" ht="12.75" customHeight="1">
      <c r="A483" s="75" t="s">
        <v>74</v>
      </c>
      <c r="B483" s="15"/>
      <c r="C483" s="17">
        <v>59.5</v>
      </c>
      <c r="D483" s="15">
        <v>0</v>
      </c>
      <c r="E483" s="74">
        <f t="shared" si="20"/>
        <v>0</v>
      </c>
    </row>
    <row r="484" spans="1:5" ht="12.75" customHeight="1">
      <c r="A484" s="75" t="s">
        <v>46</v>
      </c>
      <c r="B484" s="15">
        <f>SUM(B485:B491)</f>
        <v>200000</v>
      </c>
      <c r="C484" s="17">
        <f>SUM(C485:C491)</f>
        <v>252182</v>
      </c>
      <c r="D484" s="17">
        <f>SUM(D485:D491)</f>
        <v>222494.4</v>
      </c>
      <c r="E484" s="74">
        <f t="shared" si="20"/>
        <v>88.22770855969101</v>
      </c>
    </row>
    <row r="485" spans="1:5" ht="12.75" customHeight="1">
      <c r="A485" s="75" t="s">
        <v>75</v>
      </c>
      <c r="B485" s="15">
        <v>177030</v>
      </c>
      <c r="C485" s="17">
        <v>54813</v>
      </c>
      <c r="D485" s="15">
        <v>42517</v>
      </c>
      <c r="E485" s="74">
        <f t="shared" si="20"/>
        <v>77.56736540601682</v>
      </c>
    </row>
    <row r="486" spans="1:5" ht="12.75" customHeight="1">
      <c r="A486" s="75" t="s">
        <v>124</v>
      </c>
      <c r="B486" s="15"/>
      <c r="C486" s="17">
        <v>175080.3</v>
      </c>
      <c r="D486" s="15">
        <v>158168.8</v>
      </c>
      <c r="E486" s="74">
        <f t="shared" si="20"/>
        <v>90.34071794485159</v>
      </c>
    </row>
    <row r="487" spans="1:5" ht="12.75" customHeight="1">
      <c r="A487" s="75" t="s">
        <v>204</v>
      </c>
      <c r="B487" s="15"/>
      <c r="C487" s="17">
        <v>3403.6</v>
      </c>
      <c r="D487" s="15">
        <v>3403.6</v>
      </c>
      <c r="E487" s="74">
        <f t="shared" si="20"/>
        <v>100</v>
      </c>
    </row>
    <row r="488" spans="1:5" ht="12.75" customHeight="1">
      <c r="A488" s="75" t="s">
        <v>125</v>
      </c>
      <c r="B488" s="15"/>
      <c r="C488" s="17">
        <v>13453</v>
      </c>
      <c r="D488" s="15">
        <v>13449.1</v>
      </c>
      <c r="E488" s="74">
        <f t="shared" si="20"/>
        <v>99.97101018360217</v>
      </c>
    </row>
    <row r="489" spans="1:5" ht="12.75" customHeight="1">
      <c r="A489" s="75" t="s">
        <v>150</v>
      </c>
      <c r="B489" s="15"/>
      <c r="C489" s="17">
        <v>3278</v>
      </c>
      <c r="D489" s="15">
        <v>3278</v>
      </c>
      <c r="E489" s="74">
        <f t="shared" si="20"/>
        <v>100</v>
      </c>
    </row>
    <row r="490" spans="1:5" ht="12.75" customHeight="1">
      <c r="A490" s="75" t="s">
        <v>68</v>
      </c>
      <c r="B490" s="15">
        <v>3970</v>
      </c>
      <c r="C490" s="17">
        <v>1823.1</v>
      </c>
      <c r="D490" s="15">
        <v>1677.9</v>
      </c>
      <c r="E490" s="74">
        <f>D490/C490*100</f>
        <v>92.03554385387528</v>
      </c>
    </row>
    <row r="491" spans="1:5" ht="12.75" customHeight="1">
      <c r="A491" s="75" t="s">
        <v>74</v>
      </c>
      <c r="B491" s="15">
        <v>19000</v>
      </c>
      <c r="C491" s="17">
        <v>331</v>
      </c>
      <c r="D491" s="15">
        <v>0</v>
      </c>
      <c r="E491" s="74">
        <f>D491/C491*100</f>
        <v>0</v>
      </c>
    </row>
    <row r="492" spans="1:5" ht="12.75" customHeight="1">
      <c r="A492" s="75" t="s">
        <v>39</v>
      </c>
      <c r="B492" s="15">
        <f>SUM(B493:B496)</f>
        <v>7000</v>
      </c>
      <c r="C492" s="15">
        <f>SUM(C493:C496)</f>
        <v>14217.6</v>
      </c>
      <c r="D492" s="15">
        <f>SUM(D493:D496)</f>
        <v>13355.2</v>
      </c>
      <c r="E492" s="74">
        <f t="shared" si="20"/>
        <v>93.93427864055819</v>
      </c>
    </row>
    <row r="493" spans="1:5" ht="12.75" customHeight="1">
      <c r="A493" s="75" t="s">
        <v>123</v>
      </c>
      <c r="B493" s="15">
        <v>4500</v>
      </c>
      <c r="C493" s="17">
        <v>11196</v>
      </c>
      <c r="D493" s="15">
        <v>10616.6</v>
      </c>
      <c r="E493" s="74">
        <f t="shared" si="20"/>
        <v>94.8249374776706</v>
      </c>
    </row>
    <row r="494" spans="1:5" ht="12.75" customHeight="1">
      <c r="A494" s="75" t="s">
        <v>150</v>
      </c>
      <c r="B494" s="15">
        <v>500</v>
      </c>
      <c r="C494" s="17">
        <v>141</v>
      </c>
      <c r="D494" s="15">
        <v>140.4</v>
      </c>
      <c r="E494" s="74">
        <f>D494/C494*100</f>
        <v>99.57446808510639</v>
      </c>
    </row>
    <row r="495" spans="1:5" ht="12.75" customHeight="1">
      <c r="A495" s="79" t="s">
        <v>149</v>
      </c>
      <c r="B495" s="15">
        <v>2000</v>
      </c>
      <c r="C495" s="17">
        <v>2599</v>
      </c>
      <c r="D495" s="15">
        <v>2598.2</v>
      </c>
      <c r="E495" s="74">
        <f>D495/C495*100</f>
        <v>99.96921893035783</v>
      </c>
    </row>
    <row r="496" spans="1:5" ht="12.75" customHeight="1">
      <c r="A496" s="89" t="s">
        <v>264</v>
      </c>
      <c r="B496" s="22"/>
      <c r="C496" s="20">
        <v>281.6</v>
      </c>
      <c r="D496" s="22">
        <v>0</v>
      </c>
      <c r="E496" s="91">
        <f>D496/C496*100</f>
        <v>0</v>
      </c>
    </row>
    <row r="497" spans="1:5" ht="12.75" customHeight="1">
      <c r="A497" s="75" t="s">
        <v>37</v>
      </c>
      <c r="B497" s="15">
        <f>SUM(B498:B501)</f>
        <v>98000</v>
      </c>
      <c r="C497" s="17">
        <f>SUM(C498:C501)</f>
        <v>118364.40000000001</v>
      </c>
      <c r="D497" s="17">
        <f>SUM(D498:D501)</f>
        <v>46478.1</v>
      </c>
      <c r="E497" s="74">
        <f t="shared" si="20"/>
        <v>39.26695864634974</v>
      </c>
    </row>
    <row r="498" spans="1:5" ht="12.75" customHeight="1">
      <c r="A498" s="75" t="s">
        <v>123</v>
      </c>
      <c r="B498" s="15">
        <v>88003</v>
      </c>
      <c r="C498" s="17">
        <v>88967.3</v>
      </c>
      <c r="D498" s="15">
        <v>44589.5</v>
      </c>
      <c r="E498" s="74">
        <f t="shared" si="20"/>
        <v>50.11897629803309</v>
      </c>
    </row>
    <row r="499" spans="1:5" ht="12.75" customHeight="1">
      <c r="A499" s="75" t="s">
        <v>155</v>
      </c>
      <c r="B499" s="15">
        <v>8985</v>
      </c>
      <c r="C499" s="17">
        <v>9817.1</v>
      </c>
      <c r="D499" s="15">
        <v>1675.9</v>
      </c>
      <c r="E499" s="74">
        <f t="shared" si="20"/>
        <v>17.071232848804637</v>
      </c>
    </row>
    <row r="500" spans="1:5" ht="12.75" customHeight="1">
      <c r="A500" s="75" t="s">
        <v>60</v>
      </c>
      <c r="B500" s="15"/>
      <c r="C500" s="17">
        <v>19580</v>
      </c>
      <c r="D500" s="15">
        <v>212.7</v>
      </c>
      <c r="E500" s="74">
        <f t="shared" si="20"/>
        <v>1.0863125638406537</v>
      </c>
    </row>
    <row r="501" spans="1:5" ht="12.75" customHeight="1">
      <c r="A501" s="75" t="s">
        <v>74</v>
      </c>
      <c r="B501" s="15">
        <v>1012</v>
      </c>
      <c r="C501" s="17">
        <v>0</v>
      </c>
      <c r="D501" s="15">
        <v>0</v>
      </c>
      <c r="E501" s="80" t="s">
        <v>177</v>
      </c>
    </row>
    <row r="502" spans="1:5" ht="12.75" customHeight="1" hidden="1">
      <c r="A502" s="75" t="s">
        <v>81</v>
      </c>
      <c r="B502" s="15"/>
      <c r="C502" s="17">
        <v>0</v>
      </c>
      <c r="D502" s="15">
        <v>0</v>
      </c>
      <c r="E502" s="74" t="e">
        <f t="shared" si="20"/>
        <v>#DIV/0!</v>
      </c>
    </row>
    <row r="503" spans="1:5" ht="12.75" customHeight="1">
      <c r="A503" s="92" t="s">
        <v>195</v>
      </c>
      <c r="B503" s="22"/>
      <c r="C503" s="20">
        <v>0</v>
      </c>
      <c r="D503" s="22">
        <v>4.7</v>
      </c>
      <c r="E503" s="104" t="s">
        <v>177</v>
      </c>
    </row>
    <row r="504" spans="1:5" ht="18" customHeight="1" thickBot="1">
      <c r="A504" s="121" t="s">
        <v>129</v>
      </c>
      <c r="B504" s="119">
        <v>4900</v>
      </c>
      <c r="C504" s="119">
        <v>4999.2</v>
      </c>
      <c r="D504" s="119">
        <v>3580.9</v>
      </c>
      <c r="E504" s="122">
        <f>D504/C504*100</f>
        <v>71.6294607137142</v>
      </c>
    </row>
    <row r="505" spans="1:5" ht="21.75" customHeight="1" thickBot="1">
      <c r="A505" s="13" t="s">
        <v>21</v>
      </c>
      <c r="B505" s="23">
        <f>B122+B136+B155+B185+B213+B316+B361+B380+B395+B444+B453+B460+B239+B222+B420+B175+B504</f>
        <v>3232902</v>
      </c>
      <c r="C505" s="23">
        <f>C122+C136+C155+C185+C213+C316+C361+C380+C395+C444+C453+C460+C239+C222+C420+C175+C504</f>
        <v>10186663.999999998</v>
      </c>
      <c r="D505" s="23">
        <f>D122+D136+D155+D185+D213+D316+D361+D380+D395+D444+D453+D460+D239+D222+D420+D175+D504</f>
        <v>9517636.599999998</v>
      </c>
      <c r="E505" s="105">
        <f>D505/C505*100</f>
        <v>93.43232092469134</v>
      </c>
    </row>
    <row r="506" spans="1:5" ht="15" customHeight="1" thickBot="1">
      <c r="A506" s="12" t="s">
        <v>127</v>
      </c>
      <c r="B506" s="24">
        <v>-4900</v>
      </c>
      <c r="C506" s="24">
        <v>-4992.8</v>
      </c>
      <c r="D506" s="46">
        <v>-4937.7</v>
      </c>
      <c r="E506" s="106">
        <f>D506/C506*100</f>
        <v>98.89641083159749</v>
      </c>
    </row>
    <row r="507" spans="1:5" ht="21.75" customHeight="1" thickBot="1">
      <c r="A507" s="69" t="s">
        <v>128</v>
      </c>
      <c r="B507" s="70">
        <f>B505+B506</f>
        <v>3228002</v>
      </c>
      <c r="C507" s="70">
        <f>C505+C506</f>
        <v>10181671.199999997</v>
      </c>
      <c r="D507" s="70">
        <f>D505+D506</f>
        <v>9512698.899999999</v>
      </c>
      <c r="E507" s="107">
        <f>D507/C507*100</f>
        <v>93.42964149146754</v>
      </c>
    </row>
    <row r="508" spans="1:5" ht="12" customHeight="1">
      <c r="A508" s="11" t="s">
        <v>1</v>
      </c>
      <c r="B508" s="25"/>
      <c r="C508" s="25"/>
      <c r="D508" s="47"/>
      <c r="E508" s="108"/>
    </row>
    <row r="509" spans="1:5" ht="15" customHeight="1">
      <c r="A509" s="10" t="s">
        <v>32</v>
      </c>
      <c r="B509" s="26">
        <f>B123+B137+B156+B186+B214+B240+B317+B362+B381+B396+B445+B454+B462+B223+B421+B176+B504+B506</f>
        <v>2596588.5</v>
      </c>
      <c r="C509" s="26">
        <f>C123+C137+C156+C186+C214+C240+C317+C362+C381+C396+C445+C454+C462+C223+C421+C176+C504+C506</f>
        <v>8323894.399999999</v>
      </c>
      <c r="D509" s="26">
        <f>D123+D137+D156+D186+D214+D240+D317+D362+D381+D396+D445+D454+D462+D223+D421+D176+D504+D506</f>
        <v>7932011.099999999</v>
      </c>
      <c r="E509" s="109">
        <f>D509/C509*100</f>
        <v>95.29206785708381</v>
      </c>
    </row>
    <row r="510" spans="1:5" ht="15" customHeight="1" thickBot="1">
      <c r="A510" s="10" t="s">
        <v>33</v>
      </c>
      <c r="B510" s="26">
        <f>B167+B199+B292+B350+B372+B449+B463+B231+B414+B132+B432+B391+B182</f>
        <v>631413.5</v>
      </c>
      <c r="C510" s="26">
        <f>C167+C199+C219+C292+C350+C372+C449+C463+C231+C414+C132+C432+C391+C182+C152</f>
        <v>1857776.8000000003</v>
      </c>
      <c r="D510" s="26">
        <f>D167+D199+D292+D350+D372+D449+D463+D231+D414+D132+D432+D391+D182+D152+D219</f>
        <v>1580687.8</v>
      </c>
      <c r="E510" s="109">
        <f>D510/C510*100</f>
        <v>85.08491439875876</v>
      </c>
    </row>
    <row r="511" spans="1:5" ht="19.5" customHeight="1" thickBot="1">
      <c r="A511" s="123" t="s">
        <v>197</v>
      </c>
      <c r="B511" s="124">
        <f>B120-B507</f>
        <v>0</v>
      </c>
      <c r="C511" s="124">
        <f>C120-C507</f>
        <v>-836692.5999999978</v>
      </c>
      <c r="D511" s="125">
        <f>D120-D507</f>
        <v>-253364.69999999925</v>
      </c>
      <c r="E511" s="134">
        <f>D511/C511*100</f>
        <v>30.28169485423917</v>
      </c>
    </row>
    <row r="512" spans="1:5" ht="19.5" customHeight="1">
      <c r="A512" s="126" t="s">
        <v>48</v>
      </c>
      <c r="B512" s="127">
        <f>SUM(B514:B517)</f>
        <v>0</v>
      </c>
      <c r="C512" s="127">
        <f>SUM(C514:C517)</f>
        <v>836692.6000000001</v>
      </c>
      <c r="D512" s="128">
        <f>SUM(D514:D517)</f>
        <v>253364.69999999995</v>
      </c>
      <c r="E512" s="129">
        <f>D512/C512*100</f>
        <v>30.28169485423917</v>
      </c>
    </row>
    <row r="513" spans="1:5" ht="12.75" customHeight="1">
      <c r="A513" s="8" t="s">
        <v>1</v>
      </c>
      <c r="B513" s="27"/>
      <c r="C513" s="28"/>
      <c r="D513" s="48"/>
      <c r="E513" s="110"/>
    </row>
    <row r="514" spans="1:5" ht="12.75" customHeight="1">
      <c r="A514" s="8" t="s">
        <v>58</v>
      </c>
      <c r="B514" s="28"/>
      <c r="C514" s="28">
        <v>329754.4</v>
      </c>
      <c r="D514" s="49">
        <v>324838</v>
      </c>
      <c r="E514" s="111">
        <f>D514/C514*100</f>
        <v>98.50907220646639</v>
      </c>
    </row>
    <row r="515" spans="1:5" ht="12.75" customHeight="1">
      <c r="A515" s="61" t="s">
        <v>267</v>
      </c>
      <c r="B515" s="28"/>
      <c r="C515" s="28">
        <v>142707.3</v>
      </c>
      <c r="D515" s="49">
        <v>142707.3</v>
      </c>
      <c r="E515" s="111">
        <f>D515/C515*100</f>
        <v>100</v>
      </c>
    </row>
    <row r="516" spans="1:5" ht="12.75" customHeight="1">
      <c r="A516" s="61" t="s">
        <v>145</v>
      </c>
      <c r="B516" s="28"/>
      <c r="C516" s="28">
        <v>-311374.9</v>
      </c>
      <c r="D516" s="49">
        <v>-311374.9</v>
      </c>
      <c r="E516" s="111">
        <f>D516/C516*100</f>
        <v>100</v>
      </c>
    </row>
    <row r="517" spans="1:5" ht="12.75" customHeight="1" thickBot="1">
      <c r="A517" s="9" t="s">
        <v>126</v>
      </c>
      <c r="B517" s="138"/>
      <c r="C517" s="29">
        <v>675605.8</v>
      </c>
      <c r="D517" s="50">
        <v>97194.3</v>
      </c>
      <c r="E517" s="139">
        <f>D517/C517*100</f>
        <v>14.38624416782686</v>
      </c>
    </row>
    <row r="518" spans="1:5" ht="12.75" customHeight="1">
      <c r="A518" s="4"/>
      <c r="B518" s="51"/>
      <c r="C518" s="51"/>
      <c r="D518" s="51"/>
      <c r="E518" s="51"/>
    </row>
    <row r="519" spans="1:4" ht="12.75" customHeight="1">
      <c r="A519" s="3"/>
      <c r="B519" s="45"/>
      <c r="D519" s="62"/>
    </row>
    <row r="520" spans="2:4" ht="12.75" customHeight="1">
      <c r="B520" s="44"/>
      <c r="D520" s="62"/>
    </row>
    <row r="521" spans="1:4" ht="12.75" customHeight="1">
      <c r="A521" s="7"/>
      <c r="B521" s="43"/>
      <c r="D521" s="62"/>
    </row>
    <row r="522" spans="1:4" ht="12.75" customHeight="1">
      <c r="A522" s="7"/>
      <c r="B522" s="43"/>
      <c r="D522" s="62"/>
    </row>
    <row r="523" spans="1:4" ht="12.75" customHeight="1">
      <c r="A523" s="7"/>
      <c r="B523" s="43"/>
      <c r="D523" s="62"/>
    </row>
    <row r="524" spans="1:4" ht="12.75" customHeight="1">
      <c r="A524" s="7"/>
      <c r="B524" s="43"/>
      <c r="D524" s="62"/>
    </row>
    <row r="525" spans="1:2" ht="12.75" customHeight="1">
      <c r="A525" s="7"/>
      <c r="B525" s="43"/>
    </row>
    <row r="526" ht="15" customHeight="1">
      <c r="A526" s="7"/>
    </row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</sheetData>
  <sheetProtection/>
  <mergeCells count="6">
    <mergeCell ref="A2:E2"/>
    <mergeCell ref="A3:E3"/>
    <mergeCell ref="A4:E4"/>
    <mergeCell ref="A6:A7"/>
    <mergeCell ref="C6:C7"/>
    <mergeCell ref="E6:E7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scale="98" r:id="rId1"/>
  <headerFooter alignWithMargins="0">
    <oddFooter>&amp;CStránka &amp;P&amp;RTab.č.1 Čerpání rozpočtu</oddFooter>
  </headerFooter>
  <rowBreaks count="4" manualBreakCount="4">
    <brk id="291" max="255" man="1"/>
    <brk id="371" max="4" man="1"/>
    <brk id="439" max="4" man="1"/>
    <brk id="49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2010-04-28T14:03:35Z</cp:lastPrinted>
  <dcterms:created xsi:type="dcterms:W3CDTF">1997-01-24T11:07:25Z</dcterms:created>
  <dcterms:modified xsi:type="dcterms:W3CDTF">2010-07-21T06:48:55Z</dcterms:modified>
  <cp:category/>
  <cp:version/>
  <cp:contentType/>
  <cp:contentStatus/>
</cp:coreProperties>
</file>