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50" windowHeight="10980" activeTab="0"/>
  </bookViews>
  <sheets>
    <sheet name="str.1" sheetId="1" r:id="rId1"/>
    <sheet name="str.2-5" sheetId="2" r:id="rId2"/>
  </sheets>
  <definedNames>
    <definedName name="_xlnm.Print_Titles" localSheetId="1">'str.2-5'!$4:$4</definedName>
    <definedName name="_xlnm.Print_Area" localSheetId="1">'str.2-5'!$A$1:$I$88</definedName>
  </definedNames>
  <calcPr fullCalcOnLoad="1"/>
</workbook>
</file>

<file path=xl/sharedStrings.xml><?xml version="1.0" encoding="utf-8"?>
<sst xmlns="http://schemas.openxmlformats.org/spreadsheetml/2006/main" count="189" uniqueCount="130">
  <si>
    <t>Dotační program</t>
  </si>
  <si>
    <t>Celkové náklady projektu</t>
  </si>
  <si>
    <t>OP ŽP</t>
  </si>
  <si>
    <t>Realizace úspor energie SŠTŘ Hlušice</t>
  </si>
  <si>
    <t>Zateplení Domova mládeže Hořice</t>
  </si>
  <si>
    <t>Snížení energetické spotřeby budov školy SŠ PTP Velké Poříčí</t>
  </si>
  <si>
    <t>Zateplení budov OU a PrŠ Hostinné</t>
  </si>
  <si>
    <t>Snížení energetické náročnosti Střední školy, Opočno</t>
  </si>
  <si>
    <t>Zefektivnění provozu školy z hlediska spotřeby energií SŠIS Dvůr Králové n. Labem</t>
  </si>
  <si>
    <t>Zateplená fasáda a výměna oken truhlářských dílen SŠGS Nová Paka</t>
  </si>
  <si>
    <t>Výměna oken a opláštění budov SŠ, ZŠ, MŠ, Štefánikova, Hradec Králové</t>
  </si>
  <si>
    <t>Zateplení budov, Dětský domov,základní škola a školní jídelna Dolní Lánov 247</t>
  </si>
  <si>
    <t>Regionální centrum pro životní prostředí</t>
  </si>
  <si>
    <t>ROP NUTS II Severovýchod 4.2</t>
  </si>
  <si>
    <t>Modernizace materiálně-technického vybavení nově vznikajícího COV, SOŠ a SOU, Hradec Králové, Hradební</t>
  </si>
  <si>
    <t>Zateplnení hlavní budovy ÚSP Hajnice</t>
  </si>
  <si>
    <t>Zateplení budov v areálu obsatní nemocnice Trutnov</t>
  </si>
  <si>
    <t>OPŽP</t>
  </si>
  <si>
    <t>ROP NUTS II Severovýchod 3.2</t>
  </si>
  <si>
    <t>ROP NUTS II Severovýchod 3.1</t>
  </si>
  <si>
    <t>Regionální digitální knihovna Královéhradeckého kraje</t>
  </si>
  <si>
    <t>IOP 2.1</t>
  </si>
  <si>
    <t>IOP</t>
  </si>
  <si>
    <t>Informační centrum Královéhradeckého kraje</t>
  </si>
  <si>
    <t>Centrum studií a prezentace krajkářského řemesla Vamberk</t>
  </si>
  <si>
    <t>Smart kraj = Smart region</t>
  </si>
  <si>
    <t>Zateplení obvodového pláště budov a tělocvičny, SOU Vocelova, HK</t>
  </si>
  <si>
    <t>Regenerace panelového domu  - Domov mládeže, SŠ řemeslná Jaroměř</t>
  </si>
  <si>
    <t>Portál - Jednotná digitální technická mapa KHK</t>
  </si>
  <si>
    <t>EGON - Technologické centrum KHK</t>
  </si>
  <si>
    <t>Egon-spisová služba</t>
  </si>
  <si>
    <t>rekonstrukce topného systému Oblastní nemocnice Jičín a.s a Nový Bydžov</t>
  </si>
  <si>
    <t>kraj</t>
  </si>
  <si>
    <t>II. projekt vytváření soustavy NATURA 2000 v KHK</t>
  </si>
  <si>
    <t xml:space="preserve">III. projekt vytváření soustavy NATURA 2000 v  KHK </t>
  </si>
  <si>
    <t>ROP SV</t>
  </si>
  <si>
    <t>internetizace nemocnic KHK II. etapa</t>
  </si>
  <si>
    <t>digitalizace nemocnic KHK II. etapa</t>
  </si>
  <si>
    <t>ostatní projekty /ostatní předkladatelé</t>
  </si>
  <si>
    <t>projekt na úspory energií EPC</t>
  </si>
  <si>
    <t>ZOO - pavilon lidoopů</t>
  </si>
  <si>
    <t>Doprůzkum kontaminovaného území ELTON ve vztahu k vodnímu zdroji LITÁ</t>
  </si>
  <si>
    <t>Analýza rizik výskytu chlorovaných uhlovodíků v podzemních zdrojích pitné vody (Dvůr Králové n.L.)</t>
  </si>
  <si>
    <t>Město Rychnov nad Kněžnou</t>
  </si>
  <si>
    <t>Zateplení Obchodní akademie Trutnov</t>
  </si>
  <si>
    <t>Zateplení VOŠ a SOŠ Kostelec nad Orlicí</t>
  </si>
  <si>
    <t>Zateplení VOŠ a SZŠ Hradec Králové</t>
  </si>
  <si>
    <t>Zateplení OU Hořice</t>
  </si>
  <si>
    <t>Zateplení DM Vocelova Hradec Králové</t>
  </si>
  <si>
    <t>Zateplení Gymnázium Rychnov nad Kněžnou</t>
  </si>
  <si>
    <t>OA Náchod</t>
  </si>
  <si>
    <t>zateplení Střední průmyslové školy stavební Hradec Králové</t>
  </si>
  <si>
    <t>4.2. ROP</t>
  </si>
  <si>
    <t>Vzdělávání v eGON Centru Královéhradeckého kraje</t>
  </si>
  <si>
    <t>OPLZZ 4.1</t>
  </si>
  <si>
    <t>Mezinárodní spolupráce pilířem tvorby strategií Královéhradeckého kraje</t>
  </si>
  <si>
    <t>OPLZZ 5.1</t>
  </si>
  <si>
    <t>Operační středisko ZZS KHK</t>
  </si>
  <si>
    <t>Cílená prezentace a propagace Královéhradeckého kraje jako celku II.</t>
  </si>
  <si>
    <t>Cyklostezka Hradec Králové - Josefov - Kuks</t>
  </si>
  <si>
    <t>Nebe bez hranic - pozorovatelna Slunce, Hvězdárna v Úpici</t>
  </si>
  <si>
    <t>OP PS  Česko - Polsko</t>
  </si>
  <si>
    <t>doprava</t>
  </si>
  <si>
    <t>životní prostředí</t>
  </si>
  <si>
    <t>regionální rozvoj</t>
  </si>
  <si>
    <t>školství</t>
  </si>
  <si>
    <t>majetkové</t>
  </si>
  <si>
    <t>CELKEM</t>
  </si>
  <si>
    <t>předpoklad financí na realizaci 2011-KOFINANCOVÁNÍ</t>
  </si>
  <si>
    <t>sociální + zdravotní</t>
  </si>
  <si>
    <t>financování ÚVĚR 140 mil Kč</t>
  </si>
  <si>
    <t>Rekonstrukce mostů</t>
  </si>
  <si>
    <t>II/284 Brdík-Tetín-Vidoň</t>
  </si>
  <si>
    <t>III/32419 Nový bydžov, průtah</t>
  </si>
  <si>
    <t>III/3193 Peklo nad zdobnicí-Roveň-Dlouhá ves</t>
  </si>
  <si>
    <t>II/295 Vrchlabí-Špindlerův Mlýn, opěrné zdi</t>
  </si>
  <si>
    <t>II/297 Čistá-Černý důl- Svoboda nad Úpou</t>
  </si>
  <si>
    <t>II/308 Králova Lhota, 2. etapa</t>
  </si>
  <si>
    <t>III/2956 Vrchlabí, průtah</t>
  </si>
  <si>
    <t>II/308 HK-Černilov, RKŽ</t>
  </si>
  <si>
    <t>II/317 Borohrádek, hranice okr. ÚO</t>
  </si>
  <si>
    <t>VAVPI</t>
  </si>
  <si>
    <t>Výjezdové stanoviště ZZS Trutnov</t>
  </si>
  <si>
    <t>ČR-PL</t>
  </si>
  <si>
    <t>Muzeum války na Chlumu - interiéry</t>
  </si>
  <si>
    <t>z toho investiční</t>
  </si>
  <si>
    <t>z toho neinvestiční</t>
  </si>
  <si>
    <t>Digitální planetárium v Hradci Králové</t>
  </si>
  <si>
    <t>Archeopark pravěku ve Všestarech</t>
  </si>
  <si>
    <t>COV - Podpora investic do učiliště pro zdravotně handicapované, SŠ, ZŠ a MŠ, Hradec Králové, Štefánikova</t>
  </si>
  <si>
    <t>COV - Nástavba budovy díle, ISŠ Nová Paka</t>
  </si>
  <si>
    <t>COV pro nejmodernější technologie obrábění dřeva
SUPŠ HNN, Hradec Králové</t>
  </si>
  <si>
    <t>COV - Vytvoření podmínek pro výuku nového studijního zaměření VETERINÁRNÍ TECHNIK LABORANT, SOŠ veterinární, Hradec Králové</t>
  </si>
  <si>
    <t>COV - Podpora praktické výuky technických oborů na střední škole, SPŠ Trutnov</t>
  </si>
  <si>
    <t>COV - Centrum odborného vzdělávání v zemědělství, Školní statek Hořice</t>
  </si>
  <si>
    <t>COV - Obchodní akademie, Náchod</t>
  </si>
  <si>
    <t>Inovační manažer Královéhradeckého kraje</t>
  </si>
  <si>
    <t>OP LZZ 4.1</t>
  </si>
  <si>
    <t>Zvyšování kvality vzdělávání standardizací a zlepšováním řídících procesů ve školách Královéhradeckého kraje</t>
  </si>
  <si>
    <t>OP VK 1.1</t>
  </si>
  <si>
    <t>OP VK 1.2</t>
  </si>
  <si>
    <t>Zateplení VOŠ a SZŠ Hradec Králové II</t>
  </si>
  <si>
    <t>ČLA Trutnov</t>
  </si>
  <si>
    <t>Odbavovací systém krajské integrované dopravy</t>
  </si>
  <si>
    <t>Vytvoření podmínek pro výuku nového studijního zaměření VETERINÁRNÍ TECHNIK LABORANT, SOŠ veterinární, Hradec Králové</t>
  </si>
  <si>
    <t>bude hrazeno z PAAK</t>
  </si>
  <si>
    <t>Vybudování školícího střediska CNC obrábění dřeva
Střední uměleckoprůmyslová škola hudebních nástrojů a nábytku, Hradec Králové</t>
  </si>
  <si>
    <t>kancelář ředitele</t>
  </si>
  <si>
    <t>Informační a komunikační systém v oblasti školství Královéhradeckého kraje - Podpora talentů</t>
  </si>
  <si>
    <t>Příprava 2010</t>
  </si>
  <si>
    <t>Předpoklad financí na realizaci 2010-KOFINANCOVÁNÍ</t>
  </si>
  <si>
    <t>celkem</t>
  </si>
  <si>
    <t>Kofinancování a předfinancování na rok 2010 - projekty kraje</t>
  </si>
  <si>
    <t xml:space="preserve">Kofinancování a předfinancování na rok 2010 </t>
  </si>
  <si>
    <t>kap. 13 - evropská integrace</t>
  </si>
  <si>
    <t>běžné výdaje</t>
  </si>
  <si>
    <t>kapitálové výdaje</t>
  </si>
  <si>
    <t>účel</t>
  </si>
  <si>
    <t xml:space="preserve"> Centrum EP - mandátní smlouvy - neinvestiční transfer PO</t>
  </si>
  <si>
    <t xml:space="preserve"> Internetizace nemocnic</t>
  </si>
  <si>
    <t>LABEL</t>
  </si>
  <si>
    <t>KUKS o.p.s.</t>
  </si>
  <si>
    <t xml:space="preserve"> Norské fondy</t>
  </si>
  <si>
    <t>TP OP PS ČR-Polsko</t>
  </si>
  <si>
    <t>RRRSS</t>
  </si>
  <si>
    <t>Město DKnL - dotace na kofi z OPŽP</t>
  </si>
  <si>
    <t>Město Nové Město n/Met. - dotace na kofi dotace z OPŽP</t>
  </si>
  <si>
    <t>kofi a předfi projektů kraje (jednotlivé projekty str.2-5)</t>
  </si>
  <si>
    <t>(v tis. Kč)</t>
  </si>
  <si>
    <t>Na odboru školství se má ještě projednávat navýšení celkových nákladů oproti stávající výši, takže nejsme schopni kofinancování stanovit. Dle vyjádření paní ředitelky, pokud zůstanou celkové náklady ve stávající výši, tak škola nebude projekt realizovat. Velikost navýšení ovlivní rozsah realizované rekonstrukce, a tím i náklady na zpracování stavební dokumentace, která zatím není zpracována. Realizace projektu není financována z PAAK.</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</si>
</sst>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0\ &quot;Kč&quot;"/>
    <numFmt numFmtId="166" formatCode="_-* #,##0.0\ _K_č_-;\-* #,##0.0\ _K_č_-;_-* &quot;-&quot;??\ _K_č_-;_-@_-"/>
    <numFmt numFmtId="167" formatCode="_-* #,##0\ _K_č_-;\-* #,##0\ _K_č_-;_-* &quot;-&quot;??\ _K_č_-;_-@_-"/>
  </numFmts>
  <fonts count="49">
    <font>
      <sz val="11"/>
      <color indexed="8"/>
      <name val="Calibri"/>
      <family val="2"/>
    </font>
    <font>
      <sz val="10"/>
      <name val="Arial"/>
      <family val="2"/>
    </font>
    <font>
      <sz val="8"/>
      <name val="Calibri"/>
      <family val="2"/>
    </font>
    <font>
      <b/>
      <sz val="18"/>
      <name val="Arial"/>
      <family val="2"/>
    </font>
    <font>
      <sz val="18"/>
      <name val="Arial"/>
      <family val="2"/>
    </font>
    <font>
      <b/>
      <sz val="26"/>
      <name val="Arial"/>
      <family val="2"/>
    </font>
    <font>
      <b/>
      <sz val="22"/>
      <name val="Arial"/>
      <family val="2"/>
    </font>
    <font>
      <b/>
      <sz val="12"/>
      <name val="Arial"/>
      <family val="2"/>
    </font>
    <font>
      <b/>
      <sz val="10"/>
      <name val="Arial"/>
      <family val="2"/>
    </font>
    <font>
      <b/>
      <sz val="14"/>
      <name val="Arial"/>
      <family val="2"/>
    </font>
    <font>
      <b/>
      <sz val="11"/>
      <name val="Arial"/>
      <family val="2"/>
    </font>
    <font>
      <sz val="14"/>
      <color indexed="8"/>
      <name val="Calibri"/>
      <family val="2"/>
    </font>
    <font>
      <b/>
      <u val="single"/>
      <sz val="12"/>
      <name val="Arial"/>
      <family val="2"/>
    </font>
    <font>
      <sz val="11"/>
      <name val="Arial"/>
      <family val="2"/>
    </font>
    <font>
      <b/>
      <sz val="11"/>
      <color indexed="8"/>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000"/>
        <bgColor indexed="64"/>
      </patternFill>
    </fill>
    <fill>
      <patternFill patternType="solid">
        <fgColor theme="2" tint="-0.09996999800205231"/>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thin"/>
      <top style="thin"/>
      <bottom style="thin"/>
    </border>
    <border>
      <left/>
      <right/>
      <top/>
      <bottom style="thin"/>
    </border>
    <border>
      <left style="thin"/>
      <right style="thin"/>
      <top style="thin"/>
      <bottom style="thin"/>
    </border>
    <border>
      <left/>
      <right/>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1" fillId="0" borderId="0">
      <alignment/>
      <protection/>
    </xf>
    <xf numFmtId="0" fontId="1"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80">
    <xf numFmtId="0" fontId="0" fillId="0" borderId="0" xfId="0" applyAlignment="1">
      <alignment/>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Border="1" applyAlignment="1">
      <alignment vertical="center"/>
    </xf>
    <xf numFmtId="164" fontId="4" fillId="0" borderId="0" xfId="0" applyNumberFormat="1" applyFont="1" applyFill="1" applyBorder="1" applyAlignment="1">
      <alignment vertical="center"/>
    </xf>
    <xf numFmtId="164" fontId="4" fillId="33" borderId="1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3" borderId="1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1" fillId="0" borderId="12"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vertical="center" wrapText="1"/>
    </xf>
    <xf numFmtId="49" fontId="1" fillId="0" borderId="12"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0" fontId="1" fillId="0" borderId="12" xfId="46" applyFont="1" applyFill="1" applyBorder="1" applyAlignment="1">
      <alignment vertical="center" wrapText="1"/>
      <protection/>
    </xf>
    <xf numFmtId="0" fontId="1" fillId="0" borderId="12" xfId="46" applyFont="1" applyFill="1" applyBorder="1" applyAlignment="1">
      <alignment horizontal="center" vertical="center" wrapText="1"/>
      <protection/>
    </xf>
    <xf numFmtId="0" fontId="1" fillId="0" borderId="12" xfId="0" applyFont="1" applyFill="1" applyBorder="1" applyAlignment="1">
      <alignment horizontal="center"/>
    </xf>
    <xf numFmtId="0" fontId="8" fillId="0" borderId="12" xfId="0" applyFont="1" applyFill="1" applyBorder="1" applyAlignment="1">
      <alignment vertical="center" wrapText="1"/>
    </xf>
    <xf numFmtId="0" fontId="9" fillId="0" borderId="12" xfId="0" applyFont="1" applyFill="1" applyBorder="1" applyAlignment="1">
      <alignment vertical="center"/>
    </xf>
    <xf numFmtId="0" fontId="1" fillId="0" borderId="0" xfId="0" applyFont="1" applyFill="1" applyBorder="1" applyAlignment="1">
      <alignment horizontal="center" vertical="center"/>
    </xf>
    <xf numFmtId="0" fontId="12" fillId="23" borderId="12" xfId="0" applyFont="1" applyFill="1" applyBorder="1" applyAlignment="1">
      <alignment horizontal="center" vertical="center" wrapText="1"/>
    </xf>
    <xf numFmtId="0" fontId="12" fillId="6" borderId="12" xfId="0" applyFont="1" applyFill="1" applyBorder="1" applyAlignment="1">
      <alignment horizontal="center" vertical="center" wrapText="1"/>
    </xf>
    <xf numFmtId="165" fontId="10" fillId="0" borderId="12" xfId="0" applyNumberFormat="1" applyFont="1" applyFill="1" applyBorder="1" applyAlignment="1">
      <alignment horizontal="center" vertical="center"/>
    </xf>
    <xf numFmtId="165" fontId="10" fillId="23" borderId="12" xfId="0" applyNumberFormat="1" applyFont="1" applyFill="1" applyBorder="1" applyAlignment="1">
      <alignment horizontal="center" vertical="center"/>
    </xf>
    <xf numFmtId="164" fontId="10" fillId="6" borderId="12" xfId="0" applyNumberFormat="1" applyFont="1" applyFill="1" applyBorder="1" applyAlignment="1">
      <alignment vertical="center"/>
    </xf>
    <xf numFmtId="164" fontId="10" fillId="0" borderId="12" xfId="0" applyNumberFormat="1" applyFont="1" applyFill="1" applyBorder="1" applyAlignment="1">
      <alignment vertical="center"/>
    </xf>
    <xf numFmtId="165" fontId="13" fillId="0" borderId="12" xfId="0" applyNumberFormat="1" applyFont="1" applyFill="1" applyBorder="1" applyAlignment="1">
      <alignment horizontal="center" vertical="center"/>
    </xf>
    <xf numFmtId="165" fontId="13" fillId="23" borderId="12" xfId="0" applyNumberFormat="1" applyFont="1" applyFill="1" applyBorder="1" applyAlignment="1">
      <alignment horizontal="center" vertical="center"/>
    </xf>
    <xf numFmtId="164" fontId="13" fillId="6" borderId="12" xfId="0" applyNumberFormat="1" applyFont="1" applyFill="1" applyBorder="1" applyAlignment="1">
      <alignment vertical="center"/>
    </xf>
    <xf numFmtId="164" fontId="13" fillId="0" borderId="12" xfId="0" applyNumberFormat="1" applyFont="1" applyFill="1" applyBorder="1" applyAlignment="1">
      <alignment vertical="center"/>
    </xf>
    <xf numFmtId="164" fontId="10" fillId="23" borderId="12" xfId="0" applyNumberFormat="1" applyFont="1" applyFill="1" applyBorder="1" applyAlignment="1">
      <alignment horizontal="center" vertical="center"/>
    </xf>
    <xf numFmtId="164" fontId="13" fillId="23" borderId="12" xfId="0" applyNumberFormat="1" applyFont="1" applyFill="1" applyBorder="1" applyAlignment="1">
      <alignment vertical="center"/>
    </xf>
    <xf numFmtId="164" fontId="48" fillId="23" borderId="12" xfId="0" applyNumberFormat="1" applyFont="1" applyFill="1" applyBorder="1" applyAlignment="1">
      <alignment vertical="center"/>
    </xf>
    <xf numFmtId="0" fontId="13" fillId="23" borderId="12" xfId="0" applyFont="1" applyFill="1" applyBorder="1" applyAlignment="1">
      <alignment horizontal="center" vertical="center"/>
    </xf>
    <xf numFmtId="164" fontId="13" fillId="0" borderId="12" xfId="0" applyNumberFormat="1" applyFont="1" applyFill="1" applyBorder="1" applyAlignment="1">
      <alignment horizontal="right" vertical="center"/>
    </xf>
    <xf numFmtId="164" fontId="10" fillId="6" borderId="12" xfId="0" applyNumberFormat="1" applyFont="1" applyFill="1" applyBorder="1" applyAlignment="1">
      <alignment horizontal="center" vertical="center"/>
    </xf>
    <xf numFmtId="164" fontId="10" fillId="0" borderId="12" xfId="0" applyNumberFormat="1" applyFont="1" applyFill="1" applyBorder="1" applyAlignment="1">
      <alignment horizontal="center" vertical="center"/>
    </xf>
    <xf numFmtId="164" fontId="13" fillId="0" borderId="12" xfId="46" applyNumberFormat="1" applyFont="1" applyFill="1" applyBorder="1" applyAlignment="1">
      <alignment vertical="center" wrapText="1"/>
      <protection/>
    </xf>
    <xf numFmtId="164" fontId="13" fillId="23" borderId="12" xfId="46" applyNumberFormat="1" applyFont="1" applyFill="1" applyBorder="1" applyAlignment="1">
      <alignment vertical="center"/>
      <protection/>
    </xf>
    <xf numFmtId="164" fontId="48" fillId="23" borderId="12" xfId="46" applyNumberFormat="1" applyFont="1" applyFill="1" applyBorder="1" applyAlignment="1">
      <alignment vertical="center"/>
      <protection/>
    </xf>
    <xf numFmtId="0" fontId="13" fillId="23" borderId="0" xfId="0" applyFont="1" applyFill="1" applyBorder="1" applyAlignment="1">
      <alignment vertical="center"/>
    </xf>
    <xf numFmtId="14" fontId="13" fillId="23" borderId="12" xfId="0" applyNumberFormat="1" applyFont="1" applyFill="1" applyBorder="1" applyAlignment="1">
      <alignment horizontal="center" vertical="center"/>
    </xf>
    <xf numFmtId="6" fontId="13" fillId="23" borderId="12" xfId="0" applyNumberFormat="1" applyFont="1" applyFill="1" applyBorder="1" applyAlignment="1">
      <alignment horizontal="right" vertical="center"/>
    </xf>
    <xf numFmtId="165" fontId="10" fillId="0" borderId="12" xfId="0" applyNumberFormat="1" applyFont="1" applyFill="1" applyBorder="1" applyAlignment="1">
      <alignment vertical="center"/>
    </xf>
    <xf numFmtId="164" fontId="10" fillId="23" borderId="12" xfId="0" applyNumberFormat="1" applyFont="1" applyFill="1" applyBorder="1" applyAlignment="1">
      <alignment vertical="center"/>
    </xf>
    <xf numFmtId="164" fontId="4" fillId="0" borderId="13" xfId="0" applyNumberFormat="1" applyFont="1" applyFill="1" applyBorder="1" applyAlignment="1">
      <alignment horizontal="left" vertical="center" wrapText="1"/>
    </xf>
    <xf numFmtId="164" fontId="1" fillId="0" borderId="0" xfId="0" applyNumberFormat="1"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164" fontId="1" fillId="0" borderId="0" xfId="0" applyNumberFormat="1" applyFont="1" applyFill="1" applyBorder="1" applyAlignment="1">
      <alignment vertical="center"/>
    </xf>
    <xf numFmtId="0" fontId="1" fillId="0" borderId="0" xfId="0" applyFont="1" applyAlignment="1">
      <alignment vertical="center"/>
    </xf>
    <xf numFmtId="0" fontId="1" fillId="0" borderId="0" xfId="0" applyFont="1" applyFill="1" applyAlignment="1">
      <alignment vertical="center"/>
    </xf>
    <xf numFmtId="0" fontId="0" fillId="0" borderId="12" xfId="0" applyBorder="1" applyAlignment="1">
      <alignment/>
    </xf>
    <xf numFmtId="166" fontId="0" fillId="0" borderId="12" xfId="34" applyNumberFormat="1" applyFont="1" applyBorder="1" applyAlignment="1">
      <alignment/>
    </xf>
    <xf numFmtId="0" fontId="9"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167" fontId="9" fillId="34" borderId="0" xfId="34" applyNumberFormat="1" applyFont="1" applyFill="1" applyBorder="1" applyAlignment="1">
      <alignment horizontal="center" vertical="center" wrapText="1"/>
    </xf>
    <xf numFmtId="0" fontId="3" fillId="29"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29" borderId="0" xfId="0" applyFont="1" applyFill="1" applyBorder="1" applyAlignment="1">
      <alignment horizontal="center" vertical="center" wrapText="1"/>
    </xf>
    <xf numFmtId="0" fontId="9" fillId="34" borderId="12" xfId="0" applyFont="1" applyFill="1" applyBorder="1" applyAlignment="1">
      <alignment horizontal="center" vertical="center"/>
    </xf>
    <xf numFmtId="49" fontId="9" fillId="34" borderId="14" xfId="0" applyNumberFormat="1" applyFont="1" applyFill="1" applyBorder="1" applyAlignment="1">
      <alignment horizontal="center" vertical="center" wrapText="1"/>
    </xf>
    <xf numFmtId="0" fontId="11" fillId="34" borderId="10" xfId="0" applyFont="1" applyFill="1" applyBorder="1" applyAlignment="1">
      <alignment horizontal="center" vertical="center"/>
    </xf>
    <xf numFmtId="164" fontId="13" fillId="7" borderId="14" xfId="0" applyNumberFormat="1" applyFont="1" applyFill="1" applyBorder="1" applyAlignment="1">
      <alignment horizontal="left" vertical="center" wrapText="1"/>
    </xf>
    <xf numFmtId="0" fontId="0" fillId="7" borderId="13"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14" fillId="35" borderId="12" xfId="0" applyFont="1" applyFill="1" applyBorder="1" applyAlignment="1">
      <alignment horizontal="center"/>
    </xf>
    <xf numFmtId="0" fontId="14" fillId="13" borderId="12" xfId="0" applyFont="1" applyFill="1" applyBorder="1" applyAlignment="1">
      <alignment/>
    </xf>
    <xf numFmtId="166" fontId="14" fillId="13" borderId="12" xfId="0" applyNumberFormat="1" applyFont="1" applyFill="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4"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0"/>
  <sheetViews>
    <sheetView tabSelected="1" zoomScalePageLayoutView="0" workbookViewId="0" topLeftCell="A1">
      <selection activeCell="G15" sqref="G15"/>
    </sheetView>
  </sheetViews>
  <sheetFormatPr defaultColWidth="9.140625" defaultRowHeight="15"/>
  <cols>
    <col min="1" max="1" width="52.8515625" style="0" customWidth="1"/>
    <col min="2" max="2" width="18.00390625" style="0" customWidth="1"/>
    <col min="3" max="3" width="18.28125" style="0" customWidth="1"/>
    <col min="4" max="4" width="18.421875" style="0" customWidth="1"/>
  </cols>
  <sheetData>
    <row r="1" ht="15" customHeight="1"/>
    <row r="2" spans="1:9" ht="43.5" customHeight="1">
      <c r="A2" s="68" t="s">
        <v>113</v>
      </c>
      <c r="B2" s="68"/>
      <c r="C2" s="68"/>
      <c r="D2" s="68"/>
      <c r="E2" s="7"/>
      <c r="F2" s="7"/>
      <c r="G2" s="7"/>
      <c r="H2" s="7"/>
      <c r="I2" s="7"/>
    </row>
    <row r="3" spans="1:9" ht="18" customHeight="1">
      <c r="A3" s="7"/>
      <c r="B3" s="7"/>
      <c r="C3" s="7"/>
      <c r="D3" s="7"/>
      <c r="E3" s="7"/>
      <c r="F3" s="7"/>
      <c r="G3" s="7"/>
      <c r="H3" s="7"/>
      <c r="I3" s="7"/>
    </row>
    <row r="4" spans="1:9" ht="18" customHeight="1">
      <c r="A4" s="69" t="s">
        <v>128</v>
      </c>
      <c r="B4" s="69"/>
      <c r="C4" s="69"/>
      <c r="D4" s="69"/>
      <c r="E4" s="7"/>
      <c r="F4" s="7"/>
      <c r="G4" s="7"/>
      <c r="H4" s="7"/>
      <c r="I4" s="7"/>
    </row>
    <row r="5" spans="1:9" ht="18" customHeight="1">
      <c r="A5" s="7"/>
      <c r="B5" s="7"/>
      <c r="C5" s="7"/>
      <c r="D5" s="7"/>
      <c r="E5" s="7"/>
      <c r="F5" s="7"/>
      <c r="G5" s="7"/>
      <c r="H5" s="7"/>
      <c r="I5" s="7"/>
    </row>
    <row r="6" spans="1:9" ht="18" customHeight="1">
      <c r="A6" s="65" t="s">
        <v>114</v>
      </c>
      <c r="B6" s="66"/>
      <c r="C6" s="66"/>
      <c r="D6" s="67">
        <v>210898</v>
      </c>
      <c r="E6" s="7"/>
      <c r="F6" s="7"/>
      <c r="G6" s="7"/>
      <c r="H6" s="7"/>
      <c r="I6" s="7"/>
    </row>
    <row r="7" spans="1:9" ht="14.25" customHeight="1">
      <c r="A7" s="7"/>
      <c r="B7" s="7"/>
      <c r="C7" s="7"/>
      <c r="D7" s="7"/>
      <c r="E7" s="7"/>
      <c r="F7" s="7"/>
      <c r="G7" s="7"/>
      <c r="H7" s="7"/>
      <c r="I7" s="7"/>
    </row>
    <row r="9" spans="1:4" ht="19.5" customHeight="1">
      <c r="A9" s="77" t="s">
        <v>117</v>
      </c>
      <c r="B9" s="77" t="s">
        <v>115</v>
      </c>
      <c r="C9" s="77" t="s">
        <v>116</v>
      </c>
      <c r="D9" s="77" t="s">
        <v>111</v>
      </c>
    </row>
    <row r="10" spans="1:4" ht="19.5" customHeight="1">
      <c r="A10" s="63" t="s">
        <v>118</v>
      </c>
      <c r="B10" s="64">
        <v>4000</v>
      </c>
      <c r="C10" s="64"/>
      <c r="D10" s="64">
        <f aca="true" t="shared" si="0" ref="D10:D19">SUM(B10:C10)</f>
        <v>4000</v>
      </c>
    </row>
    <row r="11" spans="1:4" ht="19.5" customHeight="1">
      <c r="A11" s="63" t="s">
        <v>119</v>
      </c>
      <c r="B11" s="64">
        <v>2520</v>
      </c>
      <c r="C11" s="64"/>
      <c r="D11" s="64">
        <f t="shared" si="0"/>
        <v>2520</v>
      </c>
    </row>
    <row r="12" spans="1:4" ht="19.5" customHeight="1">
      <c r="A12" s="63" t="s">
        <v>120</v>
      </c>
      <c r="B12" s="64">
        <v>1300</v>
      </c>
      <c r="C12" s="64"/>
      <c r="D12" s="64">
        <f t="shared" si="0"/>
        <v>1300</v>
      </c>
    </row>
    <row r="13" spans="1:4" ht="19.5" customHeight="1">
      <c r="A13" s="63" t="s">
        <v>121</v>
      </c>
      <c r="B13" s="64">
        <v>12000</v>
      </c>
      <c r="C13" s="64"/>
      <c r="D13" s="64">
        <f t="shared" si="0"/>
        <v>12000</v>
      </c>
    </row>
    <row r="14" spans="1:4" ht="19.5" customHeight="1">
      <c r="A14" s="63" t="s">
        <v>122</v>
      </c>
      <c r="B14" s="64">
        <v>300</v>
      </c>
      <c r="C14" s="64"/>
      <c r="D14" s="64">
        <f t="shared" si="0"/>
        <v>300</v>
      </c>
    </row>
    <row r="15" spans="1:4" ht="19.5" customHeight="1">
      <c r="A15" s="63" t="s">
        <v>123</v>
      </c>
      <c r="B15" s="64">
        <v>650</v>
      </c>
      <c r="C15" s="64"/>
      <c r="D15" s="64">
        <f t="shared" si="0"/>
        <v>650</v>
      </c>
    </row>
    <row r="16" spans="1:4" ht="19.5" customHeight="1">
      <c r="A16" s="63" t="s">
        <v>124</v>
      </c>
      <c r="B16" s="64">
        <v>4457.94</v>
      </c>
      <c r="C16" s="64">
        <v>39312.7</v>
      </c>
      <c r="D16" s="64">
        <f t="shared" si="0"/>
        <v>43770.64</v>
      </c>
    </row>
    <row r="17" spans="1:4" ht="19.5" customHeight="1">
      <c r="A17" s="63" t="s">
        <v>125</v>
      </c>
      <c r="B17" s="64">
        <v>699.1</v>
      </c>
      <c r="C17" s="64"/>
      <c r="D17" s="64">
        <f t="shared" si="0"/>
        <v>699.1</v>
      </c>
    </row>
    <row r="18" spans="1:4" ht="19.5" customHeight="1">
      <c r="A18" s="63" t="s">
        <v>126</v>
      </c>
      <c r="B18" s="64">
        <v>4000</v>
      </c>
      <c r="C18" s="64"/>
      <c r="D18" s="64">
        <f t="shared" si="0"/>
        <v>4000</v>
      </c>
    </row>
    <row r="19" spans="1:4" ht="19.5" customHeight="1">
      <c r="A19" s="63" t="s">
        <v>127</v>
      </c>
      <c r="B19" s="64">
        <v>49803.4</v>
      </c>
      <c r="C19" s="64">
        <v>91854.9</v>
      </c>
      <c r="D19" s="64">
        <f t="shared" si="0"/>
        <v>141658.3</v>
      </c>
    </row>
    <row r="20" spans="1:4" ht="19.5" customHeight="1">
      <c r="A20" s="78" t="s">
        <v>111</v>
      </c>
      <c r="B20" s="79">
        <f>SUM(B10:B19)</f>
        <v>79730.44</v>
      </c>
      <c r="C20" s="79">
        <f>SUM(C10:C19)</f>
        <v>131167.59999999998</v>
      </c>
      <c r="D20" s="79">
        <f>SUM(D10:D19)</f>
        <v>210898.03999999998</v>
      </c>
    </row>
  </sheetData>
  <sheetProtection/>
  <mergeCells count="2">
    <mergeCell ref="A2:D2"/>
    <mergeCell ref="A4:D4"/>
  </mergeCells>
  <printOptions horizontalCentered="1"/>
  <pageMargins left="0.7086614173228347" right="0.7086614173228347"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63"/>
  <sheetViews>
    <sheetView zoomScale="68" zoomScaleNormal="68" zoomScaleSheetLayoutView="67" zoomScalePageLayoutView="0" workbookViewId="0" topLeftCell="A1">
      <pane xSplit="2" ySplit="4" topLeftCell="C51" activePane="bottomRight" state="frozen"/>
      <selection pane="topLeft" activeCell="A1" sqref="A1"/>
      <selection pane="topRight" activeCell="D1" sqref="D1"/>
      <selection pane="bottomLeft" activeCell="A4" sqref="A4"/>
      <selection pane="bottomRight" activeCell="F1" sqref="F1"/>
    </sheetView>
  </sheetViews>
  <sheetFormatPr defaultColWidth="61.8515625" defaultRowHeight="44.25" customHeight="1"/>
  <cols>
    <col min="1" max="1" width="54.28125" style="1" customWidth="1"/>
    <col min="2" max="2" width="22.00390625" style="2" customWidth="1"/>
    <col min="3" max="3" width="22.140625" style="1" customWidth="1"/>
    <col min="4" max="4" width="20.421875" style="1" customWidth="1"/>
    <col min="5" max="5" width="23.28125" style="1" customWidth="1"/>
    <col min="6" max="6" width="20.28125" style="1" customWidth="1"/>
    <col min="7" max="7" width="22.7109375" style="3" customWidth="1"/>
    <col min="8" max="8" width="20.8515625" style="3" customWidth="1"/>
    <col min="9" max="9" width="18.7109375" style="3" customWidth="1"/>
    <col min="10" max="16384" width="61.8515625" style="1" customWidth="1"/>
  </cols>
  <sheetData>
    <row r="1" spans="1:9" ht="28.5" customHeight="1">
      <c r="A1" s="7"/>
      <c r="B1" s="8"/>
      <c r="C1" s="9"/>
      <c r="D1" s="9"/>
      <c r="E1" s="9"/>
      <c r="F1" s="9"/>
      <c r="G1" s="9"/>
      <c r="H1" s="30"/>
      <c r="I1" s="9"/>
    </row>
    <row r="2" spans="1:9" ht="52.5" customHeight="1">
      <c r="A2" s="70" t="s">
        <v>112</v>
      </c>
      <c r="B2" s="70"/>
      <c r="C2" s="70"/>
      <c r="D2" s="70"/>
      <c r="E2" s="70"/>
      <c r="F2" s="70"/>
      <c r="G2" s="70"/>
      <c r="H2" s="70"/>
      <c r="I2" s="70"/>
    </row>
    <row r="3" spans="1:9" ht="27.75" customHeight="1">
      <c r="A3" s="10"/>
      <c r="B3" s="11"/>
      <c r="C3" s="12"/>
      <c r="D3" s="12"/>
      <c r="E3" s="12"/>
      <c r="F3" s="12"/>
      <c r="G3" s="12"/>
      <c r="H3" s="12"/>
      <c r="I3" s="12"/>
    </row>
    <row r="4" spans="1:9" ht="93.75" customHeight="1">
      <c r="A4" s="13" t="s">
        <v>70</v>
      </c>
      <c r="B4" s="14" t="s">
        <v>0</v>
      </c>
      <c r="C4" s="14" t="s">
        <v>1</v>
      </c>
      <c r="D4" s="31" t="s">
        <v>109</v>
      </c>
      <c r="E4" s="15" t="s">
        <v>85</v>
      </c>
      <c r="F4" s="15" t="s">
        <v>86</v>
      </c>
      <c r="G4" s="32" t="s">
        <v>110</v>
      </c>
      <c r="H4" s="16" t="s">
        <v>85</v>
      </c>
      <c r="I4" s="14" t="s">
        <v>68</v>
      </c>
    </row>
    <row r="5" spans="1:9" ht="34.5" customHeight="1">
      <c r="A5" s="71" t="s">
        <v>62</v>
      </c>
      <c r="B5" s="71"/>
      <c r="C5" s="33">
        <f aca="true" t="shared" si="0" ref="C5:I5">SUM(C6:C16)</f>
        <v>393000000</v>
      </c>
      <c r="D5" s="34">
        <f t="shared" si="0"/>
        <v>2720000</v>
      </c>
      <c r="E5" s="34">
        <f t="shared" si="0"/>
        <v>1390000</v>
      </c>
      <c r="F5" s="34">
        <f t="shared" si="0"/>
        <v>1330000</v>
      </c>
      <c r="G5" s="35">
        <f t="shared" si="0"/>
        <v>13623000</v>
      </c>
      <c r="H5" s="35">
        <f t="shared" si="0"/>
        <v>13623000</v>
      </c>
      <c r="I5" s="36">
        <f t="shared" si="0"/>
        <v>15852000</v>
      </c>
    </row>
    <row r="6" spans="1:9" ht="34.5" customHeight="1">
      <c r="A6" s="17" t="s">
        <v>71</v>
      </c>
      <c r="B6" s="18" t="s">
        <v>35</v>
      </c>
      <c r="C6" s="37">
        <v>74200000</v>
      </c>
      <c r="D6" s="38">
        <v>250000</v>
      </c>
      <c r="E6" s="38">
        <v>0</v>
      </c>
      <c r="F6" s="38">
        <v>250000</v>
      </c>
      <c r="G6" s="39">
        <f>C6*7.5%/2</f>
        <v>2782500</v>
      </c>
      <c r="H6" s="39">
        <f>G6</f>
        <v>2782500</v>
      </c>
      <c r="I6" s="40">
        <f>C6*7.5%/2</f>
        <v>2782500</v>
      </c>
    </row>
    <row r="7" spans="1:9" ht="34.5" customHeight="1">
      <c r="A7" s="17" t="s">
        <v>72</v>
      </c>
      <c r="B7" s="18" t="s">
        <v>35</v>
      </c>
      <c r="C7" s="37">
        <v>30000000</v>
      </c>
      <c r="D7" s="38">
        <v>120000</v>
      </c>
      <c r="E7" s="38">
        <v>0</v>
      </c>
      <c r="F7" s="38">
        <v>120000</v>
      </c>
      <c r="G7" s="39">
        <f aca="true" t="shared" si="1" ref="G7:G16">C7*7.5%/2</f>
        <v>1125000</v>
      </c>
      <c r="H7" s="39">
        <f aca="true" t="shared" si="2" ref="H7:H16">G7</f>
        <v>1125000</v>
      </c>
      <c r="I7" s="40">
        <f aca="true" t="shared" si="3" ref="I7:I16">C7*7.5%/2</f>
        <v>1125000</v>
      </c>
    </row>
    <row r="8" spans="1:9" ht="34.5" customHeight="1">
      <c r="A8" s="17" t="s">
        <v>73</v>
      </c>
      <c r="B8" s="18" t="s">
        <v>35</v>
      </c>
      <c r="C8" s="37">
        <v>38000000</v>
      </c>
      <c r="D8" s="38">
        <v>120000</v>
      </c>
      <c r="E8" s="38">
        <v>0</v>
      </c>
      <c r="F8" s="38">
        <v>120000</v>
      </c>
      <c r="G8" s="39">
        <f t="shared" si="1"/>
        <v>1425000</v>
      </c>
      <c r="H8" s="39">
        <f t="shared" si="2"/>
        <v>1425000</v>
      </c>
      <c r="I8" s="40">
        <f t="shared" si="3"/>
        <v>1425000</v>
      </c>
    </row>
    <row r="9" spans="1:9" ht="34.5" customHeight="1">
      <c r="A9" s="19" t="s">
        <v>74</v>
      </c>
      <c r="B9" s="18" t="s">
        <v>35</v>
      </c>
      <c r="C9" s="37">
        <v>23000000</v>
      </c>
      <c r="D9" s="38">
        <v>120000</v>
      </c>
      <c r="E9" s="38">
        <v>0</v>
      </c>
      <c r="F9" s="38">
        <v>120000</v>
      </c>
      <c r="G9" s="39">
        <f t="shared" si="1"/>
        <v>862500</v>
      </c>
      <c r="H9" s="39">
        <f t="shared" si="2"/>
        <v>862500</v>
      </c>
      <c r="I9" s="40">
        <f t="shared" si="3"/>
        <v>862500</v>
      </c>
    </row>
    <row r="10" spans="1:9" ht="34.5" customHeight="1">
      <c r="A10" s="19" t="s">
        <v>75</v>
      </c>
      <c r="B10" s="18" t="s">
        <v>35</v>
      </c>
      <c r="C10" s="37">
        <v>61000000</v>
      </c>
      <c r="D10" s="38">
        <v>120000</v>
      </c>
      <c r="E10" s="38">
        <v>0</v>
      </c>
      <c r="F10" s="38">
        <v>120000</v>
      </c>
      <c r="G10" s="39">
        <f t="shared" si="1"/>
        <v>2287500</v>
      </c>
      <c r="H10" s="39">
        <f t="shared" si="2"/>
        <v>2287500</v>
      </c>
      <c r="I10" s="40">
        <f t="shared" si="3"/>
        <v>2287500</v>
      </c>
    </row>
    <row r="11" spans="1:9" ht="34.5" customHeight="1">
      <c r="A11" s="19" t="s">
        <v>76</v>
      </c>
      <c r="B11" s="18" t="s">
        <v>35</v>
      </c>
      <c r="C11" s="37">
        <v>50000000</v>
      </c>
      <c r="D11" s="38">
        <v>120000</v>
      </c>
      <c r="E11" s="38">
        <v>0</v>
      </c>
      <c r="F11" s="38">
        <v>120000</v>
      </c>
      <c r="G11" s="39">
        <f t="shared" si="1"/>
        <v>1875000</v>
      </c>
      <c r="H11" s="39">
        <f t="shared" si="2"/>
        <v>1875000</v>
      </c>
      <c r="I11" s="40">
        <f t="shared" si="3"/>
        <v>1875000</v>
      </c>
    </row>
    <row r="12" spans="1:9" ht="34.5" customHeight="1">
      <c r="A12" s="17" t="s">
        <v>77</v>
      </c>
      <c r="B12" s="18" t="s">
        <v>35</v>
      </c>
      <c r="C12" s="37">
        <v>22000000</v>
      </c>
      <c r="D12" s="38">
        <v>120000</v>
      </c>
      <c r="E12" s="38">
        <v>0</v>
      </c>
      <c r="F12" s="38">
        <v>120000</v>
      </c>
      <c r="G12" s="39">
        <f t="shared" si="1"/>
        <v>825000</v>
      </c>
      <c r="H12" s="39">
        <f t="shared" si="2"/>
        <v>825000</v>
      </c>
      <c r="I12" s="40">
        <f t="shared" si="3"/>
        <v>825000</v>
      </c>
    </row>
    <row r="13" spans="1:9" ht="34.5" customHeight="1">
      <c r="A13" s="17" t="s">
        <v>78</v>
      </c>
      <c r="B13" s="18" t="s">
        <v>35</v>
      </c>
      <c r="C13" s="37">
        <v>28000000</v>
      </c>
      <c r="D13" s="38">
        <v>120000</v>
      </c>
      <c r="E13" s="38">
        <v>0</v>
      </c>
      <c r="F13" s="38">
        <v>120000</v>
      </c>
      <c r="G13" s="39">
        <f t="shared" si="1"/>
        <v>1050000</v>
      </c>
      <c r="H13" s="39">
        <f t="shared" si="2"/>
        <v>1050000</v>
      </c>
      <c r="I13" s="40">
        <f t="shared" si="3"/>
        <v>1050000</v>
      </c>
    </row>
    <row r="14" spans="1:9" ht="34.5" customHeight="1">
      <c r="A14" s="17" t="s">
        <v>79</v>
      </c>
      <c r="B14" s="18" t="s">
        <v>35</v>
      </c>
      <c r="C14" s="37">
        <v>12300000</v>
      </c>
      <c r="D14" s="38">
        <v>120000</v>
      </c>
      <c r="E14" s="38">
        <v>0</v>
      </c>
      <c r="F14" s="38">
        <v>120000</v>
      </c>
      <c r="G14" s="39">
        <f t="shared" si="1"/>
        <v>461250</v>
      </c>
      <c r="H14" s="39">
        <f t="shared" si="2"/>
        <v>461250</v>
      </c>
      <c r="I14" s="40">
        <f t="shared" si="3"/>
        <v>461250</v>
      </c>
    </row>
    <row r="15" spans="1:9" ht="34.5" customHeight="1">
      <c r="A15" s="19" t="s">
        <v>103</v>
      </c>
      <c r="B15" s="18" t="s">
        <v>35</v>
      </c>
      <c r="C15" s="37">
        <v>32500000</v>
      </c>
      <c r="D15" s="38">
        <f>890000+500000</f>
        <v>1390000</v>
      </c>
      <c r="E15" s="38">
        <f>D15</f>
        <v>1390000</v>
      </c>
      <c r="F15" s="38">
        <v>0</v>
      </c>
      <c r="G15" s="39">
        <f>D15*0.075</f>
        <v>104250</v>
      </c>
      <c r="H15" s="39">
        <f t="shared" si="2"/>
        <v>104250</v>
      </c>
      <c r="I15" s="40">
        <f>(C15-D15)*0.075</f>
        <v>2333250</v>
      </c>
    </row>
    <row r="16" spans="1:9" ht="34.5" customHeight="1">
      <c r="A16" s="19" t="s">
        <v>80</v>
      </c>
      <c r="B16" s="18" t="s">
        <v>35</v>
      </c>
      <c r="C16" s="37">
        <v>22000000</v>
      </c>
      <c r="D16" s="38">
        <v>120000</v>
      </c>
      <c r="E16" s="38">
        <v>0</v>
      </c>
      <c r="F16" s="38">
        <v>120000</v>
      </c>
      <c r="G16" s="39">
        <f t="shared" si="1"/>
        <v>825000</v>
      </c>
      <c r="H16" s="39">
        <f t="shared" si="2"/>
        <v>825000</v>
      </c>
      <c r="I16" s="40">
        <f t="shared" si="3"/>
        <v>825000</v>
      </c>
    </row>
    <row r="17" spans="1:9" ht="34.5" customHeight="1">
      <c r="A17" s="71" t="s">
        <v>63</v>
      </c>
      <c r="B17" s="71"/>
      <c r="C17" s="47">
        <f aca="true" t="shared" si="4" ref="C17:I17">SUM(C18:C21)</f>
        <v>43000000</v>
      </c>
      <c r="D17" s="41">
        <f t="shared" si="4"/>
        <v>1000000</v>
      </c>
      <c r="E17" s="41">
        <f t="shared" si="4"/>
        <v>0</v>
      </c>
      <c r="F17" s="41">
        <f t="shared" si="4"/>
        <v>1000000</v>
      </c>
      <c r="G17" s="35">
        <f t="shared" si="4"/>
        <v>10600000</v>
      </c>
      <c r="H17" s="35">
        <f t="shared" si="4"/>
        <v>0</v>
      </c>
      <c r="I17" s="36">
        <f t="shared" si="4"/>
        <v>6000000</v>
      </c>
    </row>
    <row r="18" spans="1:9" ht="34.5" customHeight="1">
      <c r="A18" s="20" t="s">
        <v>12</v>
      </c>
      <c r="B18" s="21" t="s">
        <v>17</v>
      </c>
      <c r="C18" s="40">
        <v>5000000</v>
      </c>
      <c r="D18" s="42">
        <v>1000000</v>
      </c>
      <c r="E18" s="42">
        <v>0</v>
      </c>
      <c r="F18" s="42">
        <v>1000000</v>
      </c>
      <c r="G18" s="39">
        <v>5000000</v>
      </c>
      <c r="H18" s="39">
        <v>0</v>
      </c>
      <c r="I18" s="40">
        <v>5000000</v>
      </c>
    </row>
    <row r="19" spans="1:9" ht="34.5" customHeight="1">
      <c r="A19" s="20" t="s">
        <v>33</v>
      </c>
      <c r="B19" s="21" t="s">
        <v>17</v>
      </c>
      <c r="C19" s="40">
        <v>18000000</v>
      </c>
      <c r="D19" s="42">
        <v>0</v>
      </c>
      <c r="E19" s="42">
        <v>0</v>
      </c>
      <c r="F19" s="42">
        <v>0</v>
      </c>
      <c r="G19" s="39">
        <f>C19*20%</f>
        <v>3600000</v>
      </c>
      <c r="H19" s="39">
        <v>0</v>
      </c>
      <c r="I19" s="40"/>
    </row>
    <row r="20" spans="1:9" ht="34.5" customHeight="1">
      <c r="A20" s="22" t="s">
        <v>34</v>
      </c>
      <c r="B20" s="21" t="s">
        <v>2</v>
      </c>
      <c r="C20" s="40">
        <v>16000000</v>
      </c>
      <c r="D20" s="42">
        <v>0</v>
      </c>
      <c r="E20" s="42">
        <v>0</v>
      </c>
      <c r="F20" s="42">
        <v>0</v>
      </c>
      <c r="G20" s="39">
        <v>0</v>
      </c>
      <c r="H20" s="39">
        <v>0</v>
      </c>
      <c r="I20" s="40"/>
    </row>
    <row r="21" spans="1:9" ht="34.5" customHeight="1">
      <c r="A21" s="22" t="s">
        <v>39</v>
      </c>
      <c r="B21" s="21" t="s">
        <v>32</v>
      </c>
      <c r="C21" s="40">
        <v>4000000</v>
      </c>
      <c r="D21" s="42">
        <v>0</v>
      </c>
      <c r="E21" s="42">
        <v>0</v>
      </c>
      <c r="F21" s="42">
        <v>0</v>
      </c>
      <c r="G21" s="39">
        <v>2000000</v>
      </c>
      <c r="H21" s="39">
        <v>0</v>
      </c>
      <c r="I21" s="40">
        <v>1000000</v>
      </c>
    </row>
    <row r="22" spans="1:9" ht="34.5" customHeight="1">
      <c r="A22" s="71" t="s">
        <v>64</v>
      </c>
      <c r="B22" s="71"/>
      <c r="C22" s="47">
        <f aca="true" t="shared" si="5" ref="C22:H22">SUM(C23:C30)</f>
        <v>332477150</v>
      </c>
      <c r="D22" s="41">
        <f t="shared" si="5"/>
        <v>6248530</v>
      </c>
      <c r="E22" s="41">
        <f t="shared" si="5"/>
        <v>5898530</v>
      </c>
      <c r="F22" s="41">
        <f t="shared" si="5"/>
        <v>350000</v>
      </c>
      <c r="G22" s="35">
        <f t="shared" si="5"/>
        <v>17521054</v>
      </c>
      <c r="H22" s="35">
        <f t="shared" si="5"/>
        <v>390000</v>
      </c>
      <c r="I22" s="36">
        <f>SUM(I23:I29)</f>
        <v>5775000</v>
      </c>
    </row>
    <row r="23" spans="1:9" ht="34.5" customHeight="1">
      <c r="A23" s="22" t="s">
        <v>20</v>
      </c>
      <c r="B23" s="21" t="s">
        <v>21</v>
      </c>
      <c r="C23" s="40">
        <v>17000000</v>
      </c>
      <c r="D23" s="42"/>
      <c r="E23" s="42"/>
      <c r="F23" s="42"/>
      <c r="G23" s="39"/>
      <c r="H23" s="39"/>
      <c r="I23" s="40">
        <f>C23*7.5%</f>
        <v>1275000</v>
      </c>
    </row>
    <row r="24" spans="1:9" ht="34.5" customHeight="1">
      <c r="A24" s="22" t="s">
        <v>24</v>
      </c>
      <c r="B24" s="21" t="s">
        <v>19</v>
      </c>
      <c r="C24" s="40">
        <v>45000000</v>
      </c>
      <c r="D24" s="42"/>
      <c r="E24" s="42"/>
      <c r="F24" s="42"/>
      <c r="G24" s="39">
        <f>C24*7.5%</f>
        <v>3375000</v>
      </c>
      <c r="H24" s="39"/>
      <c r="I24" s="40"/>
    </row>
    <row r="25" spans="1:9" ht="34.5" customHeight="1">
      <c r="A25" s="22" t="s">
        <v>59</v>
      </c>
      <c r="B25" s="21" t="s">
        <v>19</v>
      </c>
      <c r="C25" s="40">
        <v>151877150</v>
      </c>
      <c r="D25" s="42"/>
      <c r="E25" s="42"/>
      <c r="F25" s="42"/>
      <c r="G25" s="39">
        <v>3181054</v>
      </c>
      <c r="H25" s="39"/>
      <c r="I25" s="40"/>
    </row>
    <row r="26" spans="1:9" ht="34.5" customHeight="1">
      <c r="A26" s="22" t="s">
        <v>84</v>
      </c>
      <c r="B26" s="21" t="s">
        <v>19</v>
      </c>
      <c r="C26" s="40">
        <v>5200000</v>
      </c>
      <c r="D26" s="42">
        <v>5200000</v>
      </c>
      <c r="E26" s="42">
        <v>5200000</v>
      </c>
      <c r="F26" s="42">
        <v>0</v>
      </c>
      <c r="G26" s="39">
        <f>C26*7.5%</f>
        <v>390000</v>
      </c>
      <c r="H26" s="39">
        <f>G26</f>
        <v>390000</v>
      </c>
      <c r="I26" s="40">
        <v>0</v>
      </c>
    </row>
    <row r="27" spans="1:9" ht="34.5" customHeight="1">
      <c r="A27" s="22" t="s">
        <v>87</v>
      </c>
      <c r="B27" s="21" t="s">
        <v>81</v>
      </c>
      <c r="C27" s="40">
        <v>70000000</v>
      </c>
      <c r="D27" s="42">
        <f>E27+F27</f>
        <v>898530</v>
      </c>
      <c r="E27" s="42">
        <v>698530</v>
      </c>
      <c r="F27" s="42">
        <v>200000</v>
      </c>
      <c r="G27" s="39">
        <f>C27*7.5%/2</f>
        <v>2625000</v>
      </c>
      <c r="H27" s="39"/>
      <c r="I27" s="40">
        <f>C27*7.5%/2</f>
        <v>2625000</v>
      </c>
    </row>
    <row r="28" spans="1:9" ht="34.5" customHeight="1">
      <c r="A28" s="22" t="s">
        <v>60</v>
      </c>
      <c r="B28" s="21" t="s">
        <v>61</v>
      </c>
      <c r="C28" s="40">
        <v>16400000</v>
      </c>
      <c r="D28" s="42"/>
      <c r="E28" s="42"/>
      <c r="F28" s="42"/>
      <c r="G28" s="39">
        <v>6000000</v>
      </c>
      <c r="H28" s="39"/>
      <c r="I28" s="40"/>
    </row>
    <row r="29" spans="1:9" ht="34.5" customHeight="1">
      <c r="A29" s="22" t="s">
        <v>58</v>
      </c>
      <c r="B29" s="21" t="s">
        <v>18</v>
      </c>
      <c r="C29" s="40">
        <v>25000000</v>
      </c>
      <c r="D29" s="42"/>
      <c r="E29" s="42"/>
      <c r="F29" s="43"/>
      <c r="G29" s="39">
        <f>C29*7.5%</f>
        <v>1875000</v>
      </c>
      <c r="H29" s="39">
        <v>0</v>
      </c>
      <c r="I29" s="40">
        <f>C29*7.5%</f>
        <v>1875000</v>
      </c>
    </row>
    <row r="30" spans="1:9" ht="34.5" customHeight="1">
      <c r="A30" s="22" t="s">
        <v>96</v>
      </c>
      <c r="B30" s="21" t="s">
        <v>13</v>
      </c>
      <c r="C30" s="40">
        <v>2000000</v>
      </c>
      <c r="D30" s="42">
        <v>150000</v>
      </c>
      <c r="E30" s="42">
        <v>0</v>
      </c>
      <c r="F30" s="42">
        <v>150000</v>
      </c>
      <c r="G30" s="39">
        <f>C30*7.5%/2</f>
        <v>75000</v>
      </c>
      <c r="H30" s="39">
        <v>0</v>
      </c>
      <c r="I30" s="40">
        <f>C30*7.5%/2</f>
        <v>75000</v>
      </c>
    </row>
    <row r="31" spans="1:9" ht="34.5" customHeight="1">
      <c r="A31" s="71" t="s">
        <v>107</v>
      </c>
      <c r="B31" s="71"/>
      <c r="C31" s="47">
        <f aca="true" t="shared" si="6" ref="C31:I31">SUM(C32:C38)</f>
        <v>76722812</v>
      </c>
      <c r="D31" s="41">
        <f t="shared" si="6"/>
        <v>250000</v>
      </c>
      <c r="E31" s="41">
        <f t="shared" si="6"/>
        <v>0</v>
      </c>
      <c r="F31" s="41">
        <f t="shared" si="6"/>
        <v>250000</v>
      </c>
      <c r="G31" s="35">
        <f t="shared" si="6"/>
        <v>10099892.4</v>
      </c>
      <c r="H31" s="35">
        <f t="shared" si="6"/>
        <v>5165882.4</v>
      </c>
      <c r="I31" s="36">
        <f t="shared" si="6"/>
        <v>3434010</v>
      </c>
    </row>
    <row r="32" spans="1:9" ht="34.5" customHeight="1">
      <c r="A32" s="22" t="s">
        <v>28</v>
      </c>
      <c r="B32" s="21" t="s">
        <v>22</v>
      </c>
      <c r="C32" s="40">
        <v>8000000</v>
      </c>
      <c r="D32" s="42">
        <v>250000</v>
      </c>
      <c r="E32" s="44">
        <v>0</v>
      </c>
      <c r="F32" s="42">
        <v>250000</v>
      </c>
      <c r="G32" s="39">
        <v>0</v>
      </c>
      <c r="H32" s="39">
        <v>0</v>
      </c>
      <c r="I32" s="40"/>
    </row>
    <row r="33" spans="1:9" ht="34.5" customHeight="1">
      <c r="A33" s="22" t="s">
        <v>55</v>
      </c>
      <c r="B33" s="21" t="s">
        <v>56</v>
      </c>
      <c r="C33" s="40">
        <v>10000000</v>
      </c>
      <c r="D33" s="42"/>
      <c r="E33" s="42"/>
      <c r="F33" s="43"/>
      <c r="G33" s="39">
        <f>C33*15%</f>
        <v>1500000</v>
      </c>
      <c r="H33" s="39">
        <v>0</v>
      </c>
      <c r="I33" s="40"/>
    </row>
    <row r="34" spans="1:9" ht="34.5" customHeight="1">
      <c r="A34" s="19" t="s">
        <v>53</v>
      </c>
      <c r="B34" s="21" t="s">
        <v>54</v>
      </c>
      <c r="C34" s="40">
        <v>2893400</v>
      </c>
      <c r="D34" s="43"/>
      <c r="E34" s="42"/>
      <c r="F34" s="43"/>
      <c r="G34" s="39">
        <f>C34*15%</f>
        <v>434010</v>
      </c>
      <c r="H34" s="39">
        <v>0</v>
      </c>
      <c r="I34" s="40">
        <f>C34*15%</f>
        <v>434010</v>
      </c>
    </row>
    <row r="35" spans="1:9" ht="34.5" customHeight="1">
      <c r="A35" s="22" t="s">
        <v>29</v>
      </c>
      <c r="B35" s="21" t="s">
        <v>22</v>
      </c>
      <c r="C35" s="40">
        <v>23529412</v>
      </c>
      <c r="D35" s="42">
        <v>0</v>
      </c>
      <c r="E35" s="42">
        <v>0</v>
      </c>
      <c r="F35" s="42">
        <v>0</v>
      </c>
      <c r="G35" s="39">
        <f>C35*20%</f>
        <v>4705882.4</v>
      </c>
      <c r="H35" s="39">
        <f>G35</f>
        <v>4705882.4</v>
      </c>
      <c r="I35" s="40"/>
    </row>
    <row r="36" spans="1:9" ht="34.5" customHeight="1">
      <c r="A36" s="17" t="s">
        <v>30</v>
      </c>
      <c r="B36" s="21" t="s">
        <v>22</v>
      </c>
      <c r="C36" s="40">
        <v>2300000</v>
      </c>
      <c r="D36" s="42">
        <v>0</v>
      </c>
      <c r="E36" s="42">
        <v>0</v>
      </c>
      <c r="F36" s="42">
        <v>0</v>
      </c>
      <c r="G36" s="39">
        <f>C36*20%</f>
        <v>460000</v>
      </c>
      <c r="H36" s="39">
        <f>G36</f>
        <v>460000</v>
      </c>
      <c r="I36" s="40"/>
    </row>
    <row r="37" spans="1:9" ht="34.5" customHeight="1">
      <c r="A37" s="22" t="s">
        <v>23</v>
      </c>
      <c r="B37" s="21" t="s">
        <v>22</v>
      </c>
      <c r="C37" s="40">
        <v>10000000</v>
      </c>
      <c r="D37" s="42"/>
      <c r="E37" s="42"/>
      <c r="F37" s="42"/>
      <c r="G37" s="39"/>
      <c r="H37" s="39"/>
      <c r="I37" s="40"/>
    </row>
    <row r="38" spans="1:9" ht="34.5" customHeight="1">
      <c r="A38" s="22" t="s">
        <v>25</v>
      </c>
      <c r="B38" s="21" t="s">
        <v>97</v>
      </c>
      <c r="C38" s="45">
        <v>20000000</v>
      </c>
      <c r="D38" s="42"/>
      <c r="E38" s="42"/>
      <c r="F38" s="43"/>
      <c r="G38" s="39">
        <f>C38*15%</f>
        <v>3000000</v>
      </c>
      <c r="H38" s="39">
        <v>0</v>
      </c>
      <c r="I38" s="40">
        <f>C38*15%</f>
        <v>3000000</v>
      </c>
    </row>
    <row r="39" spans="1:9" ht="34.5" customHeight="1">
      <c r="A39" s="71" t="s">
        <v>65</v>
      </c>
      <c r="B39" s="71"/>
      <c r="C39" s="47">
        <f aca="true" t="shared" si="7" ref="C39:I39">SUM(C40:C72)</f>
        <v>612985688.3800001</v>
      </c>
      <c r="D39" s="41">
        <f t="shared" si="7"/>
        <v>9385710</v>
      </c>
      <c r="E39" s="41">
        <f t="shared" si="7"/>
        <v>7835710</v>
      </c>
      <c r="F39" s="41">
        <f t="shared" si="7"/>
        <v>1550000</v>
      </c>
      <c r="G39" s="46">
        <f t="shared" si="7"/>
        <v>25814093.838</v>
      </c>
      <c r="H39" s="46">
        <f t="shared" si="7"/>
        <v>22212816.1</v>
      </c>
      <c r="I39" s="47">
        <f t="shared" si="7"/>
        <v>34139799</v>
      </c>
    </row>
    <row r="40" spans="1:9" ht="34.5" customHeight="1">
      <c r="A40" s="22" t="s">
        <v>10</v>
      </c>
      <c r="B40" s="21" t="s">
        <v>2</v>
      </c>
      <c r="C40" s="40">
        <v>49200000</v>
      </c>
      <c r="D40" s="42">
        <v>0</v>
      </c>
      <c r="E40" s="42">
        <v>0</v>
      </c>
      <c r="F40" s="42">
        <v>0</v>
      </c>
      <c r="G40" s="39">
        <f aca="true" t="shared" si="8" ref="G40:G45">C40*10%</f>
        <v>4920000</v>
      </c>
      <c r="H40" s="39">
        <f aca="true" t="shared" si="9" ref="H40:H45">G40</f>
        <v>4920000</v>
      </c>
      <c r="I40" s="40"/>
    </row>
    <row r="41" spans="1:9" ht="34.5" customHeight="1">
      <c r="A41" s="22" t="s">
        <v>26</v>
      </c>
      <c r="B41" s="21" t="s">
        <v>2</v>
      </c>
      <c r="C41" s="40">
        <v>25000000</v>
      </c>
      <c r="D41" s="42">
        <v>0</v>
      </c>
      <c r="E41" s="42">
        <v>0</v>
      </c>
      <c r="F41" s="42">
        <v>0</v>
      </c>
      <c r="G41" s="39">
        <f t="shared" si="8"/>
        <v>2500000</v>
      </c>
      <c r="H41" s="39">
        <f t="shared" si="9"/>
        <v>2500000</v>
      </c>
      <c r="I41" s="40"/>
    </row>
    <row r="42" spans="1:9" ht="34.5" customHeight="1">
      <c r="A42" s="22" t="s">
        <v>4</v>
      </c>
      <c r="B42" s="21" t="s">
        <v>2</v>
      </c>
      <c r="C42" s="40">
        <v>13030000</v>
      </c>
      <c r="D42" s="42">
        <v>0</v>
      </c>
      <c r="E42" s="42">
        <v>0</v>
      </c>
      <c r="F42" s="42">
        <v>0</v>
      </c>
      <c r="G42" s="39">
        <f t="shared" si="8"/>
        <v>1303000</v>
      </c>
      <c r="H42" s="39">
        <f t="shared" si="9"/>
        <v>1303000</v>
      </c>
      <c r="I42" s="40"/>
    </row>
    <row r="43" spans="1:9" ht="34.5" customHeight="1">
      <c r="A43" s="22" t="s">
        <v>8</v>
      </c>
      <c r="B43" s="21" t="s">
        <v>2</v>
      </c>
      <c r="C43" s="40">
        <v>28000000</v>
      </c>
      <c r="D43" s="42"/>
      <c r="E43" s="42"/>
      <c r="F43" s="42"/>
      <c r="G43" s="39">
        <f t="shared" si="8"/>
        <v>2800000</v>
      </c>
      <c r="H43" s="39">
        <f t="shared" si="9"/>
        <v>2800000</v>
      </c>
      <c r="I43" s="40"/>
    </row>
    <row r="44" spans="1:9" ht="34.5" customHeight="1">
      <c r="A44" s="22" t="s">
        <v>3</v>
      </c>
      <c r="B44" s="21" t="s">
        <v>2</v>
      </c>
      <c r="C44" s="40">
        <v>27514921</v>
      </c>
      <c r="D44" s="42">
        <v>0</v>
      </c>
      <c r="E44" s="42">
        <v>0</v>
      </c>
      <c r="F44" s="42">
        <v>0</v>
      </c>
      <c r="G44" s="39">
        <f t="shared" si="8"/>
        <v>2751492.1</v>
      </c>
      <c r="H44" s="39">
        <f t="shared" si="9"/>
        <v>2751492.1</v>
      </c>
      <c r="I44" s="40"/>
    </row>
    <row r="45" spans="1:9" ht="34.5" customHeight="1">
      <c r="A45" s="22" t="s">
        <v>9</v>
      </c>
      <c r="B45" s="21" t="s">
        <v>2</v>
      </c>
      <c r="C45" s="40">
        <v>1700000</v>
      </c>
      <c r="D45" s="42">
        <v>0</v>
      </c>
      <c r="E45" s="42">
        <v>0</v>
      </c>
      <c r="F45" s="42">
        <v>0</v>
      </c>
      <c r="G45" s="39">
        <f t="shared" si="8"/>
        <v>170000</v>
      </c>
      <c r="H45" s="39">
        <f t="shared" si="9"/>
        <v>170000</v>
      </c>
      <c r="I45" s="40"/>
    </row>
    <row r="46" spans="1:9" ht="34.5" customHeight="1">
      <c r="A46" s="22" t="s">
        <v>27</v>
      </c>
      <c r="B46" s="21" t="s">
        <v>2</v>
      </c>
      <c r="C46" s="40">
        <v>16000000</v>
      </c>
      <c r="D46" s="42">
        <v>345000</v>
      </c>
      <c r="E46" s="42">
        <f>D46-F46</f>
        <v>265000</v>
      </c>
      <c r="F46" s="42">
        <v>80000</v>
      </c>
      <c r="G46" s="39">
        <v>0</v>
      </c>
      <c r="H46" s="39">
        <v>0</v>
      </c>
      <c r="I46" s="40">
        <f>C46*20%</f>
        <v>3200000</v>
      </c>
    </row>
    <row r="47" spans="1:9" ht="34.5" customHeight="1">
      <c r="A47" s="22" t="s">
        <v>6</v>
      </c>
      <c r="B47" s="21" t="s">
        <v>2</v>
      </c>
      <c r="C47" s="40">
        <v>12000000</v>
      </c>
      <c r="D47" s="42"/>
      <c r="E47" s="42"/>
      <c r="F47" s="42"/>
      <c r="G47" s="39"/>
      <c r="H47" s="39"/>
      <c r="I47" s="40">
        <f>C47*20%</f>
        <v>2400000</v>
      </c>
    </row>
    <row r="48" spans="1:9" ht="34.5" customHeight="1">
      <c r="A48" s="22" t="s">
        <v>11</v>
      </c>
      <c r="B48" s="21" t="s">
        <v>2</v>
      </c>
      <c r="C48" s="40">
        <v>2500000</v>
      </c>
      <c r="D48" s="42">
        <v>495000</v>
      </c>
      <c r="E48" s="42">
        <f>D48-F48</f>
        <v>415000</v>
      </c>
      <c r="F48" s="42">
        <v>80000</v>
      </c>
      <c r="G48" s="39">
        <v>0</v>
      </c>
      <c r="H48" s="39">
        <v>0</v>
      </c>
      <c r="I48" s="40">
        <f>C48*20%</f>
        <v>500000</v>
      </c>
    </row>
    <row r="49" spans="1:9" ht="34.5" customHeight="1">
      <c r="A49" s="22" t="s">
        <v>5</v>
      </c>
      <c r="B49" s="21" t="s">
        <v>2</v>
      </c>
      <c r="C49" s="40"/>
      <c r="D49" s="42"/>
      <c r="E49" s="42"/>
      <c r="F49" s="42"/>
      <c r="G49" s="39">
        <f>C49*20%</f>
        <v>0</v>
      </c>
      <c r="H49" s="39">
        <v>0</v>
      </c>
      <c r="I49" s="40"/>
    </row>
    <row r="50" spans="1:9" ht="34.5" customHeight="1">
      <c r="A50" s="23" t="s">
        <v>7</v>
      </c>
      <c r="B50" s="24" t="s">
        <v>2</v>
      </c>
      <c r="C50" s="40">
        <v>49986000</v>
      </c>
      <c r="D50" s="42">
        <v>0</v>
      </c>
      <c r="E50" s="42">
        <v>0</v>
      </c>
      <c r="F50" s="42">
        <v>0</v>
      </c>
      <c r="G50" s="39">
        <f>C50*10%</f>
        <v>4998600</v>
      </c>
      <c r="H50" s="39">
        <f>G50</f>
        <v>4998600</v>
      </c>
      <c r="I50" s="40"/>
    </row>
    <row r="51" spans="1:9" ht="34.5" customHeight="1">
      <c r="A51" s="22" t="s">
        <v>93</v>
      </c>
      <c r="B51" s="21" t="s">
        <v>13</v>
      </c>
      <c r="C51" s="40">
        <v>44000000</v>
      </c>
      <c r="D51" s="42">
        <f>E51+F51</f>
        <v>150000</v>
      </c>
      <c r="E51" s="42">
        <v>0</v>
      </c>
      <c r="F51" s="42">
        <v>150000</v>
      </c>
      <c r="G51" s="39"/>
      <c r="H51" s="39"/>
      <c r="I51" s="40">
        <f>C51*7.5%</f>
        <v>3300000</v>
      </c>
    </row>
    <row r="52" spans="1:9" ht="39" customHeight="1">
      <c r="A52" s="22" t="s">
        <v>92</v>
      </c>
      <c r="B52" s="21" t="s">
        <v>13</v>
      </c>
      <c r="C52" s="40">
        <v>24960000</v>
      </c>
      <c r="D52" s="42">
        <f aca="true" t="shared" si="10" ref="D52:D57">E52+F52</f>
        <v>993600.0000000001</v>
      </c>
      <c r="E52" s="42">
        <f aca="true" t="shared" si="11" ref="E52:E57">C52*0.035</f>
        <v>873600.0000000001</v>
      </c>
      <c r="F52" s="42">
        <v>120000</v>
      </c>
      <c r="G52" s="39"/>
      <c r="H52" s="39"/>
      <c r="I52" s="40">
        <f aca="true" t="shared" si="12" ref="I52:I58">C52*7.5%</f>
        <v>1872000</v>
      </c>
    </row>
    <row r="53" spans="1:9" ht="34.5" customHeight="1">
      <c r="A53" s="22" t="s">
        <v>91</v>
      </c>
      <c r="B53" s="21" t="s">
        <v>13</v>
      </c>
      <c r="C53" s="40">
        <v>15236000</v>
      </c>
      <c r="D53" s="42">
        <f t="shared" si="10"/>
        <v>633260</v>
      </c>
      <c r="E53" s="42">
        <f t="shared" si="11"/>
        <v>533260</v>
      </c>
      <c r="F53" s="42">
        <v>100000</v>
      </c>
      <c r="G53" s="39"/>
      <c r="H53" s="39"/>
      <c r="I53" s="40">
        <f t="shared" si="12"/>
        <v>1142700</v>
      </c>
    </row>
    <row r="54" spans="1:9" ht="37.5" customHeight="1">
      <c r="A54" s="22" t="s">
        <v>89</v>
      </c>
      <c r="B54" s="21" t="s">
        <v>13</v>
      </c>
      <c r="C54" s="40">
        <v>20000000</v>
      </c>
      <c r="D54" s="42">
        <f t="shared" si="10"/>
        <v>810000.0000000001</v>
      </c>
      <c r="E54" s="42">
        <f t="shared" si="11"/>
        <v>700000.0000000001</v>
      </c>
      <c r="F54" s="42">
        <v>110000</v>
      </c>
      <c r="G54" s="39"/>
      <c r="H54" s="39"/>
      <c r="I54" s="40">
        <f t="shared" si="12"/>
        <v>1500000</v>
      </c>
    </row>
    <row r="55" spans="1:9" ht="34.5" customHeight="1">
      <c r="A55" s="22" t="s">
        <v>94</v>
      </c>
      <c r="B55" s="21" t="s">
        <v>13</v>
      </c>
      <c r="C55" s="40">
        <v>30000000</v>
      </c>
      <c r="D55" s="42">
        <f t="shared" si="10"/>
        <v>130000</v>
      </c>
      <c r="E55" s="42">
        <v>0</v>
      </c>
      <c r="F55" s="42">
        <v>130000</v>
      </c>
      <c r="G55" s="39"/>
      <c r="H55" s="39"/>
      <c r="I55" s="40">
        <f t="shared" si="12"/>
        <v>2250000</v>
      </c>
    </row>
    <row r="56" spans="1:9" ht="34.5" customHeight="1">
      <c r="A56" s="22" t="s">
        <v>90</v>
      </c>
      <c r="B56" s="21" t="s">
        <v>13</v>
      </c>
      <c r="C56" s="40">
        <v>23010000</v>
      </c>
      <c r="D56" s="42">
        <f t="shared" si="10"/>
        <v>915350.0000000001</v>
      </c>
      <c r="E56" s="42">
        <f t="shared" si="11"/>
        <v>805350.0000000001</v>
      </c>
      <c r="F56" s="42">
        <v>110000</v>
      </c>
      <c r="G56" s="39"/>
      <c r="H56" s="39"/>
      <c r="I56" s="40">
        <f t="shared" si="12"/>
        <v>1725750</v>
      </c>
    </row>
    <row r="57" spans="1:9" ht="34.5" customHeight="1">
      <c r="A57" s="22" t="s">
        <v>95</v>
      </c>
      <c r="B57" s="21" t="s">
        <v>13</v>
      </c>
      <c r="C57" s="40">
        <v>23100000</v>
      </c>
      <c r="D57" s="42">
        <f t="shared" si="10"/>
        <v>918500.0000000001</v>
      </c>
      <c r="E57" s="42">
        <f t="shared" si="11"/>
        <v>808500.0000000001</v>
      </c>
      <c r="F57" s="42">
        <v>110000</v>
      </c>
      <c r="G57" s="39"/>
      <c r="H57" s="39"/>
      <c r="I57" s="40">
        <f t="shared" si="12"/>
        <v>1732500</v>
      </c>
    </row>
    <row r="58" spans="1:9" ht="34.5" customHeight="1">
      <c r="A58" s="22" t="s">
        <v>14</v>
      </c>
      <c r="B58" s="21" t="s">
        <v>13</v>
      </c>
      <c r="C58" s="40">
        <v>19500000</v>
      </c>
      <c r="D58" s="42"/>
      <c r="E58" s="42"/>
      <c r="F58" s="42"/>
      <c r="G58" s="39"/>
      <c r="H58" s="39"/>
      <c r="I58" s="40">
        <f t="shared" si="12"/>
        <v>1462500</v>
      </c>
    </row>
    <row r="59" spans="1:12" ht="104.25" customHeight="1">
      <c r="A59" s="22" t="s">
        <v>104</v>
      </c>
      <c r="B59" s="21" t="s">
        <v>13</v>
      </c>
      <c r="C59" s="40">
        <v>3500000</v>
      </c>
      <c r="D59" s="42" t="s">
        <v>105</v>
      </c>
      <c r="E59" s="42"/>
      <c r="F59" s="42"/>
      <c r="G59" s="74" t="s">
        <v>129</v>
      </c>
      <c r="H59" s="75"/>
      <c r="I59" s="76"/>
      <c r="J59" s="56"/>
      <c r="K59" s="56"/>
      <c r="L59" s="6"/>
    </row>
    <row r="60" spans="1:9" ht="48" customHeight="1">
      <c r="A60" s="22" t="s">
        <v>106</v>
      </c>
      <c r="B60" s="21" t="s">
        <v>13</v>
      </c>
      <c r="C60" s="40">
        <v>15000000</v>
      </c>
      <c r="D60" s="42">
        <v>370000</v>
      </c>
      <c r="E60" s="42">
        <v>370000</v>
      </c>
      <c r="F60" s="42"/>
      <c r="G60" s="39">
        <f>(1125000+40000)*0.075</f>
        <v>87375</v>
      </c>
      <c r="H60" s="39">
        <f>1125000*0.075</f>
        <v>84375</v>
      </c>
      <c r="I60" s="40">
        <f>3120000*0.075</f>
        <v>234000</v>
      </c>
    </row>
    <row r="61" spans="1:9" ht="34.5" customHeight="1">
      <c r="A61" s="25" t="s">
        <v>98</v>
      </c>
      <c r="B61" s="26" t="s">
        <v>99</v>
      </c>
      <c r="C61" s="48">
        <v>19758450.66</v>
      </c>
      <c r="D61" s="49"/>
      <c r="E61" s="49"/>
      <c r="F61" s="50"/>
      <c r="G61" s="39">
        <f>C61*10%</f>
        <v>1975845.066</v>
      </c>
      <c r="H61" s="39">
        <v>0</v>
      </c>
      <c r="I61" s="40"/>
    </row>
    <row r="62" spans="1:9" ht="34.5" customHeight="1">
      <c r="A62" s="19" t="s">
        <v>108</v>
      </c>
      <c r="B62" s="26" t="s">
        <v>100</v>
      </c>
      <c r="C62" s="48">
        <v>16224326.72</v>
      </c>
      <c r="D62" s="50"/>
      <c r="E62" s="49"/>
      <c r="F62" s="50"/>
      <c r="G62" s="39">
        <f>C62*10%</f>
        <v>1622432.6720000003</v>
      </c>
      <c r="H62" s="39">
        <v>0</v>
      </c>
      <c r="I62" s="40"/>
    </row>
    <row r="63" spans="1:9" ht="34.5" customHeight="1">
      <c r="A63" s="19" t="s">
        <v>44</v>
      </c>
      <c r="B63" s="26" t="s">
        <v>2</v>
      </c>
      <c r="C63" s="48">
        <v>8977411</v>
      </c>
      <c r="D63" s="49">
        <v>0</v>
      </c>
      <c r="E63" s="49">
        <v>0</v>
      </c>
      <c r="F63" s="49">
        <v>0</v>
      </c>
      <c r="G63" s="39">
        <f>C63*10%</f>
        <v>897741.1000000001</v>
      </c>
      <c r="H63" s="39">
        <f>G63</f>
        <v>897741.1000000001</v>
      </c>
      <c r="I63" s="40">
        <f>C63*10%</f>
        <v>897741.1000000001</v>
      </c>
    </row>
    <row r="64" spans="1:9" ht="34.5" customHeight="1">
      <c r="A64" s="19" t="s">
        <v>51</v>
      </c>
      <c r="B64" s="26" t="s">
        <v>2</v>
      </c>
      <c r="C64" s="48">
        <v>17463579</v>
      </c>
      <c r="D64" s="49">
        <v>0</v>
      </c>
      <c r="E64" s="49">
        <v>0</v>
      </c>
      <c r="F64" s="49">
        <v>0</v>
      </c>
      <c r="G64" s="39">
        <f>C64*10%</f>
        <v>1746357.9000000001</v>
      </c>
      <c r="H64" s="39">
        <f>G64</f>
        <v>1746357.9000000001</v>
      </c>
      <c r="I64" s="40">
        <f aca="true" t="shared" si="13" ref="I64:I71">C64*10%</f>
        <v>1746357.9000000001</v>
      </c>
    </row>
    <row r="65" spans="1:9" ht="34.5" customHeight="1">
      <c r="A65" s="19" t="s">
        <v>45</v>
      </c>
      <c r="B65" s="26" t="s">
        <v>2</v>
      </c>
      <c r="C65" s="48">
        <v>15810000</v>
      </c>
      <c r="D65" s="49">
        <v>510000</v>
      </c>
      <c r="E65" s="49">
        <f aca="true" t="shared" si="14" ref="E65:E71">D65-F65</f>
        <v>430000</v>
      </c>
      <c r="F65" s="49">
        <v>80000</v>
      </c>
      <c r="G65" s="39"/>
      <c r="H65" s="39"/>
      <c r="I65" s="40">
        <f t="shared" si="13"/>
        <v>1581000</v>
      </c>
    </row>
    <row r="66" spans="1:9" ht="34.5" customHeight="1">
      <c r="A66" s="19" t="s">
        <v>46</v>
      </c>
      <c r="B66" s="26" t="s">
        <v>2</v>
      </c>
      <c r="C66" s="48">
        <v>8930000</v>
      </c>
      <c r="D66" s="49">
        <v>310000</v>
      </c>
      <c r="E66" s="49">
        <f t="shared" si="14"/>
        <v>230000</v>
      </c>
      <c r="F66" s="49">
        <v>80000</v>
      </c>
      <c r="G66" s="39"/>
      <c r="H66" s="39"/>
      <c r="I66" s="40">
        <f t="shared" si="13"/>
        <v>893000</v>
      </c>
    </row>
    <row r="67" spans="1:9" ht="34.5" customHeight="1">
      <c r="A67" s="19" t="s">
        <v>101</v>
      </c>
      <c r="B67" s="26" t="s">
        <v>2</v>
      </c>
      <c r="C67" s="48">
        <v>20265000</v>
      </c>
      <c r="D67" s="49">
        <v>345000</v>
      </c>
      <c r="E67" s="49">
        <f t="shared" si="14"/>
        <v>265000</v>
      </c>
      <c r="F67" s="49">
        <v>80000</v>
      </c>
      <c r="G67" s="39"/>
      <c r="H67" s="39"/>
      <c r="I67" s="40">
        <f t="shared" si="13"/>
        <v>2026500</v>
      </c>
    </row>
    <row r="68" spans="1:9" ht="34.5" customHeight="1">
      <c r="A68" s="19" t="s">
        <v>47</v>
      </c>
      <c r="B68" s="26" t="s">
        <v>2</v>
      </c>
      <c r="C68" s="48">
        <v>5250000</v>
      </c>
      <c r="D68" s="49">
        <v>530000</v>
      </c>
      <c r="E68" s="49">
        <f t="shared" si="14"/>
        <v>450000</v>
      </c>
      <c r="F68" s="49">
        <v>80000</v>
      </c>
      <c r="G68" s="39"/>
      <c r="H68" s="39"/>
      <c r="I68" s="40">
        <f t="shared" si="13"/>
        <v>525000</v>
      </c>
    </row>
    <row r="69" spans="1:9" ht="34.5" customHeight="1">
      <c r="A69" s="19" t="s">
        <v>48</v>
      </c>
      <c r="B69" s="26" t="s">
        <v>2</v>
      </c>
      <c r="C69" s="48">
        <v>10530000</v>
      </c>
      <c r="D69" s="49">
        <v>530000</v>
      </c>
      <c r="E69" s="49">
        <f t="shared" si="14"/>
        <v>450000</v>
      </c>
      <c r="F69" s="49">
        <v>80000</v>
      </c>
      <c r="G69" s="39"/>
      <c r="H69" s="39"/>
      <c r="I69" s="40">
        <f t="shared" si="13"/>
        <v>1053000</v>
      </c>
    </row>
    <row r="70" spans="1:9" ht="34.5" customHeight="1">
      <c r="A70" s="19" t="s">
        <v>49</v>
      </c>
      <c r="B70" s="26" t="s">
        <v>2</v>
      </c>
      <c r="C70" s="48">
        <v>12770000</v>
      </c>
      <c r="D70" s="49">
        <v>770000</v>
      </c>
      <c r="E70" s="49">
        <f t="shared" si="14"/>
        <v>690000</v>
      </c>
      <c r="F70" s="49">
        <v>80000</v>
      </c>
      <c r="G70" s="39"/>
      <c r="H70" s="39"/>
      <c r="I70" s="40">
        <f t="shared" si="13"/>
        <v>1277000</v>
      </c>
    </row>
    <row r="71" spans="1:9" ht="34.5" customHeight="1">
      <c r="A71" s="19" t="s">
        <v>102</v>
      </c>
      <c r="B71" s="26" t="s">
        <v>2</v>
      </c>
      <c r="C71" s="48">
        <v>13170000</v>
      </c>
      <c r="D71" s="49">
        <v>80000</v>
      </c>
      <c r="E71" s="49">
        <f t="shared" si="14"/>
        <v>0</v>
      </c>
      <c r="F71" s="49">
        <v>80000</v>
      </c>
      <c r="G71" s="39"/>
      <c r="H71" s="39"/>
      <c r="I71" s="40">
        <f t="shared" si="13"/>
        <v>1317000</v>
      </c>
    </row>
    <row r="72" spans="1:9" ht="34.5" customHeight="1">
      <c r="A72" s="19" t="s">
        <v>50</v>
      </c>
      <c r="B72" s="26" t="s">
        <v>52</v>
      </c>
      <c r="C72" s="48">
        <v>20600000</v>
      </c>
      <c r="D72" s="49">
        <v>550000</v>
      </c>
      <c r="E72" s="49">
        <f>D72</f>
        <v>550000</v>
      </c>
      <c r="F72" s="49">
        <v>0</v>
      </c>
      <c r="G72" s="39">
        <f>D72*0.075</f>
        <v>41250</v>
      </c>
      <c r="H72" s="39">
        <f>G72</f>
        <v>41250</v>
      </c>
      <c r="I72" s="40">
        <f>(C72-D72)*0.075</f>
        <v>1503750</v>
      </c>
    </row>
    <row r="73" spans="1:9" ht="34.5" customHeight="1">
      <c r="A73" s="71" t="s">
        <v>69</v>
      </c>
      <c r="B73" s="71"/>
      <c r="C73" s="47">
        <f aca="true" t="shared" si="15" ref="C73:I73">SUM(C74:C80)</f>
        <v>472949248</v>
      </c>
      <c r="D73" s="41">
        <f t="shared" si="15"/>
        <v>1100000</v>
      </c>
      <c r="E73" s="41">
        <f t="shared" si="15"/>
        <v>1000000</v>
      </c>
      <c r="F73" s="41">
        <f t="shared" si="15"/>
        <v>100000</v>
      </c>
      <c r="G73" s="46">
        <f t="shared" si="15"/>
        <v>19294924.8</v>
      </c>
      <c r="H73" s="46">
        <f t="shared" si="15"/>
        <v>16794924.8</v>
      </c>
      <c r="I73" s="47">
        <f t="shared" si="15"/>
        <v>24340924.8</v>
      </c>
    </row>
    <row r="74" spans="1:9" ht="34.5" customHeight="1">
      <c r="A74" s="22" t="s">
        <v>16</v>
      </c>
      <c r="B74" s="21" t="s">
        <v>17</v>
      </c>
      <c r="C74" s="40">
        <v>60451351</v>
      </c>
      <c r="D74" s="42">
        <v>0</v>
      </c>
      <c r="E74" s="42">
        <v>0</v>
      </c>
      <c r="F74" s="42">
        <v>0</v>
      </c>
      <c r="G74" s="39">
        <f>C74*10%</f>
        <v>6045135.100000001</v>
      </c>
      <c r="H74" s="39">
        <f>G74</f>
        <v>6045135.100000001</v>
      </c>
      <c r="I74" s="40">
        <f>C74*10%</f>
        <v>6045135.100000001</v>
      </c>
    </row>
    <row r="75" spans="1:9" ht="34.5" customHeight="1">
      <c r="A75" s="22" t="s">
        <v>15</v>
      </c>
      <c r="B75" s="21" t="s">
        <v>2</v>
      </c>
      <c r="C75" s="40">
        <v>12037897</v>
      </c>
      <c r="D75" s="42">
        <v>0</v>
      </c>
      <c r="E75" s="42">
        <v>0</v>
      </c>
      <c r="F75" s="42">
        <v>0</v>
      </c>
      <c r="G75" s="39">
        <f>C75*10%</f>
        <v>1203789.7</v>
      </c>
      <c r="H75" s="39">
        <f>G75</f>
        <v>1203789.7</v>
      </c>
      <c r="I75" s="40">
        <f>C75*10%</f>
        <v>1203789.7</v>
      </c>
    </row>
    <row r="76" spans="1:9" ht="34.5" customHeight="1">
      <c r="A76" s="22" t="s">
        <v>82</v>
      </c>
      <c r="B76" s="21" t="s">
        <v>83</v>
      </c>
      <c r="C76" s="40">
        <v>25000000</v>
      </c>
      <c r="D76" s="51"/>
      <c r="E76" s="51"/>
      <c r="F76" s="51"/>
      <c r="G76" s="39">
        <v>2500000</v>
      </c>
      <c r="H76" s="39"/>
      <c r="I76" s="40"/>
    </row>
    <row r="77" spans="1:9" ht="34.5" customHeight="1">
      <c r="A77" s="22" t="s">
        <v>57</v>
      </c>
      <c r="B77" s="21" t="s">
        <v>22</v>
      </c>
      <c r="C77" s="40">
        <v>40000000</v>
      </c>
      <c r="D77" s="42">
        <v>100000</v>
      </c>
      <c r="E77" s="42">
        <v>0</v>
      </c>
      <c r="F77" s="42">
        <v>100000</v>
      </c>
      <c r="G77" s="39">
        <f>C77*10%</f>
        <v>4000000</v>
      </c>
      <c r="H77" s="39">
        <f>G77</f>
        <v>4000000</v>
      </c>
      <c r="I77" s="40">
        <f>C77*15%</f>
        <v>6000000</v>
      </c>
    </row>
    <row r="78" spans="1:9" ht="34.5" customHeight="1">
      <c r="A78" s="22" t="s">
        <v>37</v>
      </c>
      <c r="B78" s="18" t="s">
        <v>35</v>
      </c>
      <c r="C78" s="40">
        <v>150000000</v>
      </c>
      <c r="D78" s="42">
        <v>500000</v>
      </c>
      <c r="E78" s="42">
        <v>500000</v>
      </c>
      <c r="F78" s="42"/>
      <c r="G78" s="39"/>
      <c r="H78" s="39"/>
      <c r="I78" s="40"/>
    </row>
    <row r="79" spans="1:9" ht="34.5" customHeight="1">
      <c r="A79" s="22" t="s">
        <v>36</v>
      </c>
      <c r="B79" s="18" t="s">
        <v>22</v>
      </c>
      <c r="C79" s="40">
        <v>130000000</v>
      </c>
      <c r="D79" s="42">
        <v>500000</v>
      </c>
      <c r="E79" s="42">
        <v>500000</v>
      </c>
      <c r="F79" s="42"/>
      <c r="G79" s="39"/>
      <c r="H79" s="39"/>
      <c r="I79" s="40"/>
    </row>
    <row r="80" spans="1:9" ht="34.5" customHeight="1">
      <c r="A80" s="22" t="s">
        <v>31</v>
      </c>
      <c r="B80" s="27" t="s">
        <v>17</v>
      </c>
      <c r="C80" s="40">
        <v>55460000</v>
      </c>
      <c r="D80" s="42">
        <v>0</v>
      </c>
      <c r="E80" s="42">
        <v>0</v>
      </c>
      <c r="F80" s="42">
        <v>0</v>
      </c>
      <c r="G80" s="39">
        <f>C80*10%</f>
        <v>5546000</v>
      </c>
      <c r="H80" s="39">
        <f>G80</f>
        <v>5546000</v>
      </c>
      <c r="I80" s="40">
        <f>C80*20%</f>
        <v>11092000</v>
      </c>
    </row>
    <row r="81" spans="1:9" ht="34.5" customHeight="1">
      <c r="A81" s="72" t="s">
        <v>38</v>
      </c>
      <c r="B81" s="73"/>
      <c r="C81" s="36">
        <f aca="true" t="shared" si="16" ref="C81:I81">SUM(C82:C85)</f>
        <v>64083937</v>
      </c>
      <c r="D81" s="55">
        <f t="shared" si="16"/>
        <v>0</v>
      </c>
      <c r="E81" s="55">
        <f t="shared" si="16"/>
        <v>0</v>
      </c>
      <c r="F81" s="55">
        <f t="shared" si="16"/>
        <v>0</v>
      </c>
      <c r="G81" s="35">
        <f t="shared" si="16"/>
        <v>6257100</v>
      </c>
      <c r="H81" s="35">
        <f t="shared" si="16"/>
        <v>0</v>
      </c>
      <c r="I81" s="36">
        <f t="shared" si="16"/>
        <v>750000</v>
      </c>
    </row>
    <row r="82" spans="1:9" ht="34.5" customHeight="1">
      <c r="A82" s="22" t="s">
        <v>40</v>
      </c>
      <c r="B82" s="18" t="s">
        <v>32</v>
      </c>
      <c r="C82" s="40">
        <v>10000000</v>
      </c>
      <c r="D82" s="52"/>
      <c r="E82" s="52"/>
      <c r="F82" s="52"/>
      <c r="G82" s="39">
        <f>C82*7.5%</f>
        <v>750000</v>
      </c>
      <c r="H82" s="39"/>
      <c r="I82" s="40">
        <f>C82*7.5%</f>
        <v>750000</v>
      </c>
    </row>
    <row r="83" spans="1:9" ht="34.5" customHeight="1">
      <c r="A83" s="22" t="s">
        <v>41</v>
      </c>
      <c r="B83" s="18" t="s">
        <v>17</v>
      </c>
      <c r="C83" s="40">
        <v>40000000</v>
      </c>
      <c r="D83" s="53"/>
      <c r="E83" s="53"/>
      <c r="F83" s="53"/>
      <c r="G83" s="39">
        <v>4000000</v>
      </c>
      <c r="H83" s="39"/>
      <c r="I83" s="40"/>
    </row>
    <row r="84" spans="1:9" ht="34.5" customHeight="1">
      <c r="A84" s="22" t="s">
        <v>42</v>
      </c>
      <c r="B84" s="18" t="s">
        <v>17</v>
      </c>
      <c r="C84" s="40">
        <v>6000000</v>
      </c>
      <c r="D84" s="53"/>
      <c r="E84" s="53"/>
      <c r="F84" s="53"/>
      <c r="G84" s="39">
        <v>699100</v>
      </c>
      <c r="H84" s="39"/>
      <c r="I84" s="40"/>
    </row>
    <row r="85" spans="1:9" ht="34.5" customHeight="1">
      <c r="A85" s="22" t="s">
        <v>43</v>
      </c>
      <c r="B85" s="18" t="s">
        <v>17</v>
      </c>
      <c r="C85" s="40">
        <v>8083937</v>
      </c>
      <c r="D85" s="53"/>
      <c r="E85" s="53"/>
      <c r="F85" s="53"/>
      <c r="G85" s="39">
        <v>808000</v>
      </c>
      <c r="H85" s="39"/>
      <c r="I85" s="40"/>
    </row>
    <row r="86" spans="1:9" ht="34.5" customHeight="1">
      <c r="A86" s="71" t="s">
        <v>66</v>
      </c>
      <c r="B86" s="71"/>
      <c r="C86" s="36">
        <f>C87</f>
        <v>45000000</v>
      </c>
      <c r="D86" s="55">
        <f>D87</f>
        <v>783100</v>
      </c>
      <c r="E86" s="55">
        <f>E87</f>
        <v>583100</v>
      </c>
      <c r="F86" s="55">
        <f>F87</f>
        <v>200000</v>
      </c>
      <c r="G86" s="35">
        <f>SUM(G87)</f>
        <v>1687500</v>
      </c>
      <c r="H86" s="35">
        <f>SUM(H87)</f>
        <v>1687500</v>
      </c>
      <c r="I86" s="36">
        <f>SUM(I87)</f>
        <v>1687500</v>
      </c>
    </row>
    <row r="87" spans="1:9" ht="34.5" customHeight="1">
      <c r="A87" s="22" t="s">
        <v>88</v>
      </c>
      <c r="B87" s="21" t="s">
        <v>19</v>
      </c>
      <c r="C87" s="40">
        <v>45000000</v>
      </c>
      <c r="D87" s="42">
        <f>E87+F87</f>
        <v>783100</v>
      </c>
      <c r="E87" s="42">
        <v>583100</v>
      </c>
      <c r="F87" s="42">
        <v>200000</v>
      </c>
      <c r="G87" s="39">
        <f>C87*7.5%/2</f>
        <v>1687500</v>
      </c>
      <c r="H87" s="39">
        <v>1687500</v>
      </c>
      <c r="I87" s="40">
        <f>C87*7.5%/2</f>
        <v>1687500</v>
      </c>
    </row>
    <row r="88" spans="1:9" ht="34.5" customHeight="1">
      <c r="A88" s="29" t="s">
        <v>67</v>
      </c>
      <c r="B88" s="28"/>
      <c r="C88" s="54">
        <f>SUM(C5:C87)</f>
        <v>4080437670.7599998</v>
      </c>
      <c r="D88" s="55">
        <f aca="true" t="shared" si="17" ref="D88:I88">SUM(D86,D81,D73,D39,D31,D22,D17,D5)</f>
        <v>21487340</v>
      </c>
      <c r="E88" s="55">
        <f t="shared" si="17"/>
        <v>16707340</v>
      </c>
      <c r="F88" s="55">
        <f t="shared" si="17"/>
        <v>4780000</v>
      </c>
      <c r="G88" s="35">
        <f t="shared" si="17"/>
        <v>104897565.03799999</v>
      </c>
      <c r="H88" s="35">
        <f t="shared" si="17"/>
        <v>59874123.300000004</v>
      </c>
      <c r="I88" s="36">
        <f t="shared" si="17"/>
        <v>91979233.8</v>
      </c>
    </row>
    <row r="89" spans="3:9" ht="44.25" customHeight="1">
      <c r="C89" s="4"/>
      <c r="D89" s="4"/>
      <c r="E89" s="4"/>
      <c r="F89" s="4"/>
      <c r="G89" s="5"/>
      <c r="H89" s="5"/>
      <c r="I89" s="5"/>
    </row>
    <row r="90" spans="1:9" ht="19.5" customHeight="1">
      <c r="A90" s="57"/>
      <c r="B90" s="58"/>
      <c r="C90" s="59"/>
      <c r="D90" s="59"/>
      <c r="E90" s="59"/>
      <c r="F90" s="59"/>
      <c r="G90" s="60"/>
      <c r="H90" s="60"/>
      <c r="I90" s="60"/>
    </row>
    <row r="91" spans="1:9" ht="19.5" customHeight="1">
      <c r="A91" s="61"/>
      <c r="B91" s="58"/>
      <c r="C91" s="59"/>
      <c r="D91" s="59"/>
      <c r="E91" s="59"/>
      <c r="F91" s="59"/>
      <c r="G91" s="60"/>
      <c r="H91" s="60"/>
      <c r="I91" s="60"/>
    </row>
    <row r="92" spans="1:9" ht="19.5" customHeight="1">
      <c r="A92" s="61"/>
      <c r="B92" s="58"/>
      <c r="C92" s="61"/>
      <c r="D92" s="61"/>
      <c r="E92" s="61"/>
      <c r="F92" s="61"/>
      <c r="G92" s="62"/>
      <c r="H92" s="62"/>
      <c r="I92" s="62"/>
    </row>
    <row r="93" spans="1:9" ht="19.5" customHeight="1">
      <c r="A93" s="61"/>
      <c r="B93" s="58"/>
      <c r="C93" s="61"/>
      <c r="D93" s="61"/>
      <c r="E93" s="61"/>
      <c r="F93" s="61"/>
      <c r="G93" s="62"/>
      <c r="H93" s="62"/>
      <c r="I93" s="62"/>
    </row>
    <row r="94" spans="1:9" ht="19.5" customHeight="1">
      <c r="A94" s="61"/>
      <c r="B94" s="58"/>
      <c r="C94" s="61"/>
      <c r="D94" s="61"/>
      <c r="E94" s="61"/>
      <c r="F94" s="61"/>
      <c r="G94" s="62"/>
      <c r="H94" s="62"/>
      <c r="I94" s="62"/>
    </row>
    <row r="95" spans="1:9" ht="19.5" customHeight="1">
      <c r="A95" s="61"/>
      <c r="B95" s="58"/>
      <c r="C95" s="61"/>
      <c r="D95" s="61"/>
      <c r="E95" s="61"/>
      <c r="F95" s="61"/>
      <c r="G95" s="62"/>
      <c r="H95" s="62"/>
      <c r="I95" s="62"/>
    </row>
    <row r="96" spans="1:9" ht="19.5" customHeight="1">
      <c r="A96" s="61"/>
      <c r="B96" s="58"/>
      <c r="C96" s="61"/>
      <c r="D96" s="61"/>
      <c r="E96" s="61"/>
      <c r="F96" s="61"/>
      <c r="G96" s="62"/>
      <c r="H96" s="62"/>
      <c r="I96" s="62"/>
    </row>
    <row r="97" spans="1:9" ht="19.5" customHeight="1">
      <c r="A97" s="61"/>
      <c r="B97" s="58"/>
      <c r="C97" s="61"/>
      <c r="D97" s="61"/>
      <c r="E97" s="61"/>
      <c r="F97" s="61"/>
      <c r="G97" s="62"/>
      <c r="H97" s="62"/>
      <c r="I97" s="62"/>
    </row>
    <row r="98" spans="1:9" ht="19.5" customHeight="1">
      <c r="A98" s="61"/>
      <c r="B98" s="58"/>
      <c r="C98" s="61"/>
      <c r="D98" s="61"/>
      <c r="E98" s="61"/>
      <c r="F98" s="61"/>
      <c r="G98" s="62"/>
      <c r="H98" s="62"/>
      <c r="I98" s="62"/>
    </row>
    <row r="99" spans="1:9" ht="19.5" customHeight="1">
      <c r="A99" s="61"/>
      <c r="B99" s="58"/>
      <c r="C99" s="61"/>
      <c r="D99" s="61"/>
      <c r="E99" s="61"/>
      <c r="F99" s="61"/>
      <c r="G99" s="62"/>
      <c r="H99" s="62"/>
      <c r="I99" s="62"/>
    </row>
    <row r="100" spans="1:9" ht="19.5" customHeight="1">
      <c r="A100" s="61"/>
      <c r="B100" s="58"/>
      <c r="C100" s="61"/>
      <c r="D100" s="61"/>
      <c r="E100" s="61"/>
      <c r="F100" s="61"/>
      <c r="G100" s="62"/>
      <c r="H100" s="62"/>
      <c r="I100" s="62"/>
    </row>
    <row r="101" spans="1:9" ht="19.5" customHeight="1">
      <c r="A101" s="61"/>
      <c r="B101" s="58"/>
      <c r="C101" s="61"/>
      <c r="D101" s="61"/>
      <c r="E101" s="61"/>
      <c r="F101" s="61"/>
      <c r="G101" s="62"/>
      <c r="H101" s="62"/>
      <c r="I101" s="62"/>
    </row>
    <row r="102" spans="1:9" ht="19.5" customHeight="1">
      <c r="A102" s="61"/>
      <c r="B102" s="58"/>
      <c r="C102" s="61"/>
      <c r="D102" s="61"/>
      <c r="E102" s="61"/>
      <c r="F102" s="61"/>
      <c r="G102" s="62"/>
      <c r="H102" s="62"/>
      <c r="I102" s="62"/>
    </row>
    <row r="103" spans="1:9" ht="19.5" customHeight="1">
      <c r="A103" s="61"/>
      <c r="B103" s="58"/>
      <c r="C103" s="61"/>
      <c r="D103" s="61"/>
      <c r="E103" s="61"/>
      <c r="F103" s="61"/>
      <c r="G103" s="62"/>
      <c r="H103" s="62"/>
      <c r="I103" s="62"/>
    </row>
    <row r="104" spans="1:9" ht="19.5" customHeight="1">
      <c r="A104" s="61"/>
      <c r="B104" s="58"/>
      <c r="C104" s="61"/>
      <c r="D104" s="61"/>
      <c r="E104" s="61"/>
      <c r="F104" s="61"/>
      <c r="G104" s="62"/>
      <c r="H104" s="62"/>
      <c r="I104" s="62"/>
    </row>
    <row r="105" spans="1:9" ht="19.5" customHeight="1">
      <c r="A105" s="61"/>
      <c r="B105" s="58"/>
      <c r="C105" s="61"/>
      <c r="D105" s="61"/>
      <c r="E105" s="61"/>
      <c r="F105" s="61"/>
      <c r="G105" s="62"/>
      <c r="H105" s="62"/>
      <c r="I105" s="62"/>
    </row>
    <row r="106" spans="1:9" ht="19.5" customHeight="1">
      <c r="A106" s="61"/>
      <c r="B106" s="58"/>
      <c r="C106" s="61"/>
      <c r="D106" s="61"/>
      <c r="E106" s="61"/>
      <c r="F106" s="61"/>
      <c r="G106" s="62"/>
      <c r="H106" s="62"/>
      <c r="I106" s="62"/>
    </row>
    <row r="107" spans="1:9" ht="19.5" customHeight="1">
      <c r="A107" s="61"/>
      <c r="B107" s="58"/>
      <c r="C107" s="61"/>
      <c r="D107" s="61"/>
      <c r="E107" s="61"/>
      <c r="F107" s="61"/>
      <c r="G107" s="62"/>
      <c r="H107" s="62"/>
      <c r="I107" s="62"/>
    </row>
    <row r="108" spans="1:9" ht="19.5" customHeight="1">
      <c r="A108" s="61"/>
      <c r="B108" s="58"/>
      <c r="C108" s="61"/>
      <c r="D108" s="61"/>
      <c r="E108" s="61"/>
      <c r="F108" s="61"/>
      <c r="G108" s="62"/>
      <c r="H108" s="62"/>
      <c r="I108" s="62"/>
    </row>
    <row r="109" spans="1:9" ht="19.5" customHeight="1">
      <c r="A109" s="61"/>
      <c r="B109" s="58"/>
      <c r="C109" s="61"/>
      <c r="D109" s="61"/>
      <c r="E109" s="61"/>
      <c r="F109" s="61"/>
      <c r="G109" s="62"/>
      <c r="H109" s="62"/>
      <c r="I109" s="62"/>
    </row>
    <row r="110" spans="1:9" ht="19.5" customHeight="1">
      <c r="A110" s="61"/>
      <c r="B110" s="58"/>
      <c r="C110" s="61"/>
      <c r="D110" s="61"/>
      <c r="E110" s="61"/>
      <c r="F110" s="61"/>
      <c r="G110" s="62"/>
      <c r="H110" s="62"/>
      <c r="I110" s="62"/>
    </row>
    <row r="111" spans="1:9" ht="19.5" customHeight="1">
      <c r="A111" s="61"/>
      <c r="B111" s="58"/>
      <c r="C111" s="61"/>
      <c r="D111" s="61"/>
      <c r="E111" s="61"/>
      <c r="F111" s="61"/>
      <c r="G111" s="62"/>
      <c r="H111" s="62"/>
      <c r="I111" s="62"/>
    </row>
    <row r="112" spans="1:9" ht="19.5" customHeight="1">
      <c r="A112" s="61"/>
      <c r="B112" s="58"/>
      <c r="C112" s="61"/>
      <c r="D112" s="61"/>
      <c r="E112" s="61"/>
      <c r="F112" s="61"/>
      <c r="G112" s="62"/>
      <c r="H112" s="62"/>
      <c r="I112" s="62"/>
    </row>
    <row r="113" spans="1:9" ht="19.5" customHeight="1">
      <c r="A113" s="61"/>
      <c r="B113" s="58"/>
      <c r="C113" s="61"/>
      <c r="D113" s="61"/>
      <c r="E113" s="61"/>
      <c r="F113" s="61"/>
      <c r="G113" s="62"/>
      <c r="H113" s="62"/>
      <c r="I113" s="62"/>
    </row>
    <row r="114" spans="1:9" ht="19.5" customHeight="1">
      <c r="A114" s="61"/>
      <c r="B114" s="58"/>
      <c r="C114" s="61"/>
      <c r="D114" s="61"/>
      <c r="E114" s="61"/>
      <c r="F114" s="61"/>
      <c r="G114" s="62"/>
      <c r="H114" s="62"/>
      <c r="I114" s="62"/>
    </row>
    <row r="115" spans="1:9" ht="19.5" customHeight="1">
      <c r="A115" s="61"/>
      <c r="B115" s="58"/>
      <c r="C115" s="61"/>
      <c r="D115" s="61"/>
      <c r="E115" s="61"/>
      <c r="F115" s="61"/>
      <c r="G115" s="62"/>
      <c r="H115" s="62"/>
      <c r="I115" s="62"/>
    </row>
    <row r="116" spans="1:9" ht="19.5" customHeight="1">
      <c r="A116" s="61"/>
      <c r="B116" s="58"/>
      <c r="C116" s="61"/>
      <c r="D116" s="61"/>
      <c r="E116" s="61"/>
      <c r="F116" s="61"/>
      <c r="G116" s="62"/>
      <c r="H116" s="62"/>
      <c r="I116" s="62"/>
    </row>
    <row r="117" spans="1:9" ht="19.5" customHeight="1">
      <c r="A117" s="61"/>
      <c r="B117" s="58"/>
      <c r="C117" s="61"/>
      <c r="D117" s="61"/>
      <c r="E117" s="61"/>
      <c r="F117" s="61"/>
      <c r="G117" s="62"/>
      <c r="H117" s="62"/>
      <c r="I117" s="62"/>
    </row>
    <row r="118" spans="1:9" ht="19.5" customHeight="1">
      <c r="A118" s="61"/>
      <c r="B118" s="58"/>
      <c r="C118" s="61"/>
      <c r="D118" s="61"/>
      <c r="E118" s="61"/>
      <c r="F118" s="61"/>
      <c r="G118" s="62"/>
      <c r="H118" s="62"/>
      <c r="I118" s="62"/>
    </row>
    <row r="119" spans="1:9" ht="19.5" customHeight="1">
      <c r="A119" s="61"/>
      <c r="B119" s="58"/>
      <c r="C119" s="61"/>
      <c r="D119" s="61"/>
      <c r="E119" s="61"/>
      <c r="F119" s="61"/>
      <c r="G119" s="62"/>
      <c r="H119" s="62"/>
      <c r="I119" s="62"/>
    </row>
    <row r="120" spans="1:9" ht="19.5" customHeight="1">
      <c r="A120" s="61"/>
      <c r="B120" s="58"/>
      <c r="C120" s="61"/>
      <c r="D120" s="61"/>
      <c r="E120" s="61"/>
      <c r="F120" s="61"/>
      <c r="G120" s="62"/>
      <c r="H120" s="62"/>
      <c r="I120" s="62"/>
    </row>
    <row r="121" spans="1:9" ht="19.5" customHeight="1">
      <c r="A121" s="61"/>
      <c r="B121" s="58"/>
      <c r="C121" s="61"/>
      <c r="D121" s="61"/>
      <c r="E121" s="61"/>
      <c r="F121" s="61"/>
      <c r="G121" s="62"/>
      <c r="H121" s="62"/>
      <c r="I121" s="62"/>
    </row>
    <row r="122" spans="1:9" ht="19.5" customHeight="1">
      <c r="A122" s="61"/>
      <c r="B122" s="58"/>
      <c r="C122" s="61"/>
      <c r="D122" s="61"/>
      <c r="E122" s="61"/>
      <c r="F122" s="61"/>
      <c r="G122" s="62"/>
      <c r="H122" s="62"/>
      <c r="I122" s="62"/>
    </row>
    <row r="123" spans="1:9" ht="19.5" customHeight="1">
      <c r="A123" s="61"/>
      <c r="B123" s="58"/>
      <c r="C123" s="61"/>
      <c r="D123" s="61"/>
      <c r="E123" s="61"/>
      <c r="F123" s="61"/>
      <c r="G123" s="62"/>
      <c r="H123" s="62"/>
      <c r="I123" s="62"/>
    </row>
    <row r="124" spans="1:9" ht="19.5" customHeight="1">
      <c r="A124" s="61"/>
      <c r="B124" s="58"/>
      <c r="C124" s="61"/>
      <c r="D124" s="61"/>
      <c r="E124" s="61"/>
      <c r="F124" s="61"/>
      <c r="G124" s="62"/>
      <c r="H124" s="62"/>
      <c r="I124" s="62"/>
    </row>
    <row r="125" spans="1:9" ht="19.5" customHeight="1">
      <c r="A125" s="61"/>
      <c r="B125" s="58"/>
      <c r="C125" s="61"/>
      <c r="D125" s="61"/>
      <c r="E125" s="61"/>
      <c r="F125" s="61"/>
      <c r="G125" s="62"/>
      <c r="H125" s="62"/>
      <c r="I125" s="62"/>
    </row>
    <row r="126" spans="1:9" ht="19.5" customHeight="1">
      <c r="A126" s="61"/>
      <c r="B126" s="58"/>
      <c r="C126" s="61"/>
      <c r="D126" s="61"/>
      <c r="E126" s="61"/>
      <c r="F126" s="61"/>
      <c r="G126" s="62"/>
      <c r="H126" s="62"/>
      <c r="I126" s="62"/>
    </row>
    <row r="127" spans="1:9" ht="19.5" customHeight="1">
      <c r="A127" s="61"/>
      <c r="B127" s="58"/>
      <c r="C127" s="61"/>
      <c r="D127" s="61"/>
      <c r="E127" s="61"/>
      <c r="F127" s="61"/>
      <c r="G127" s="62"/>
      <c r="H127" s="62"/>
      <c r="I127" s="62"/>
    </row>
    <row r="128" spans="1:9" ht="19.5" customHeight="1">
      <c r="A128" s="61"/>
      <c r="B128" s="58"/>
      <c r="C128" s="61"/>
      <c r="D128" s="61"/>
      <c r="E128" s="61"/>
      <c r="F128" s="61"/>
      <c r="G128" s="62"/>
      <c r="H128" s="62"/>
      <c r="I128" s="62"/>
    </row>
    <row r="129" spans="1:9" ht="19.5" customHeight="1">
      <c r="A129" s="61"/>
      <c r="B129" s="58"/>
      <c r="C129" s="61"/>
      <c r="D129" s="61"/>
      <c r="E129" s="61"/>
      <c r="F129" s="61"/>
      <c r="G129" s="62"/>
      <c r="H129" s="62"/>
      <c r="I129" s="62"/>
    </row>
    <row r="130" spans="1:9" ht="19.5" customHeight="1">
      <c r="A130" s="61"/>
      <c r="B130" s="58"/>
      <c r="C130" s="61"/>
      <c r="D130" s="61"/>
      <c r="E130" s="61"/>
      <c r="F130" s="61"/>
      <c r="G130" s="62"/>
      <c r="H130" s="62"/>
      <c r="I130" s="62"/>
    </row>
    <row r="131" spans="1:9" ht="19.5" customHeight="1">
      <c r="A131" s="61"/>
      <c r="B131" s="58"/>
      <c r="C131" s="61"/>
      <c r="D131" s="61"/>
      <c r="E131" s="61"/>
      <c r="F131" s="61"/>
      <c r="G131" s="62"/>
      <c r="H131" s="62"/>
      <c r="I131" s="62"/>
    </row>
    <row r="132" spans="1:9" ht="19.5" customHeight="1">
      <c r="A132" s="61"/>
      <c r="B132" s="58"/>
      <c r="C132" s="61"/>
      <c r="D132" s="61"/>
      <c r="E132" s="61"/>
      <c r="F132" s="61"/>
      <c r="G132" s="62"/>
      <c r="H132" s="62"/>
      <c r="I132" s="62"/>
    </row>
    <row r="133" spans="1:9" ht="19.5" customHeight="1">
      <c r="A133" s="61"/>
      <c r="B133" s="58"/>
      <c r="C133" s="61"/>
      <c r="D133" s="61"/>
      <c r="E133" s="61"/>
      <c r="F133" s="61"/>
      <c r="G133" s="62"/>
      <c r="H133" s="62"/>
      <c r="I133" s="62"/>
    </row>
    <row r="134" spans="1:9" ht="19.5" customHeight="1">
      <c r="A134" s="61"/>
      <c r="B134" s="58"/>
      <c r="C134" s="61"/>
      <c r="D134" s="61"/>
      <c r="E134" s="61"/>
      <c r="F134" s="61"/>
      <c r="G134" s="62"/>
      <c r="H134" s="62"/>
      <c r="I134" s="62"/>
    </row>
    <row r="135" spans="1:9" ht="19.5" customHeight="1">
      <c r="A135" s="61"/>
      <c r="B135" s="58"/>
      <c r="C135" s="61"/>
      <c r="D135" s="61"/>
      <c r="E135" s="61"/>
      <c r="F135" s="61"/>
      <c r="G135" s="62"/>
      <c r="H135" s="62"/>
      <c r="I135" s="62"/>
    </row>
    <row r="136" spans="1:9" ht="19.5" customHeight="1">
      <c r="A136" s="61"/>
      <c r="B136" s="58"/>
      <c r="C136" s="61"/>
      <c r="D136" s="61"/>
      <c r="E136" s="61"/>
      <c r="F136" s="61"/>
      <c r="G136" s="62"/>
      <c r="H136" s="62"/>
      <c r="I136" s="62"/>
    </row>
    <row r="137" spans="1:9" ht="19.5" customHeight="1">
      <c r="A137" s="61"/>
      <c r="B137" s="58"/>
      <c r="C137" s="61"/>
      <c r="D137" s="61"/>
      <c r="E137" s="61"/>
      <c r="F137" s="61"/>
      <c r="G137" s="62"/>
      <c r="H137" s="62"/>
      <c r="I137" s="62"/>
    </row>
    <row r="138" spans="1:9" ht="19.5" customHeight="1">
      <c r="A138" s="61"/>
      <c r="B138" s="58"/>
      <c r="C138" s="61"/>
      <c r="D138" s="61"/>
      <c r="E138" s="61"/>
      <c r="F138" s="61"/>
      <c r="G138" s="62"/>
      <c r="H138" s="62"/>
      <c r="I138" s="62"/>
    </row>
    <row r="139" spans="1:9" ht="19.5" customHeight="1">
      <c r="A139" s="61"/>
      <c r="B139" s="58"/>
      <c r="C139" s="61"/>
      <c r="D139" s="61"/>
      <c r="E139" s="61"/>
      <c r="F139" s="61"/>
      <c r="G139" s="62"/>
      <c r="H139" s="62"/>
      <c r="I139" s="62"/>
    </row>
    <row r="140" spans="1:9" ht="19.5" customHeight="1">
      <c r="A140" s="61"/>
      <c r="B140" s="58"/>
      <c r="C140" s="61"/>
      <c r="D140" s="61"/>
      <c r="E140" s="61"/>
      <c r="F140" s="61"/>
      <c r="G140" s="62"/>
      <c r="H140" s="62"/>
      <c r="I140" s="62"/>
    </row>
    <row r="141" spans="1:9" ht="19.5" customHeight="1">
      <c r="A141" s="61"/>
      <c r="B141" s="58"/>
      <c r="C141" s="61"/>
      <c r="D141" s="61"/>
      <c r="E141" s="61"/>
      <c r="F141" s="61"/>
      <c r="G141" s="62"/>
      <c r="H141" s="62"/>
      <c r="I141" s="62"/>
    </row>
    <row r="142" spans="1:9" ht="19.5" customHeight="1">
      <c r="A142" s="61"/>
      <c r="B142" s="58"/>
      <c r="C142" s="61"/>
      <c r="D142" s="61"/>
      <c r="E142" s="61"/>
      <c r="F142" s="61"/>
      <c r="G142" s="62"/>
      <c r="H142" s="62"/>
      <c r="I142" s="62"/>
    </row>
    <row r="143" spans="1:9" ht="19.5" customHeight="1">
      <c r="A143" s="61"/>
      <c r="B143" s="58"/>
      <c r="C143" s="61"/>
      <c r="D143" s="61"/>
      <c r="E143" s="61"/>
      <c r="F143" s="61"/>
      <c r="G143" s="62"/>
      <c r="H143" s="62"/>
      <c r="I143" s="62"/>
    </row>
    <row r="144" spans="1:9" ht="19.5" customHeight="1">
      <c r="A144" s="61"/>
      <c r="B144" s="58"/>
      <c r="C144" s="61"/>
      <c r="D144" s="61"/>
      <c r="E144" s="61"/>
      <c r="F144" s="61"/>
      <c r="G144" s="62"/>
      <c r="H144" s="62"/>
      <c r="I144" s="62"/>
    </row>
    <row r="145" spans="1:9" ht="19.5" customHeight="1">
      <c r="A145" s="61"/>
      <c r="B145" s="58"/>
      <c r="C145" s="61"/>
      <c r="D145" s="61"/>
      <c r="E145" s="61"/>
      <c r="F145" s="61"/>
      <c r="G145" s="62"/>
      <c r="H145" s="62"/>
      <c r="I145" s="62"/>
    </row>
    <row r="146" spans="1:9" ht="19.5" customHeight="1">
      <c r="A146" s="61"/>
      <c r="B146" s="58"/>
      <c r="C146" s="61"/>
      <c r="D146" s="61"/>
      <c r="E146" s="61"/>
      <c r="F146" s="61"/>
      <c r="G146" s="62"/>
      <c r="H146" s="62"/>
      <c r="I146" s="62"/>
    </row>
    <row r="147" spans="1:9" ht="19.5" customHeight="1">
      <c r="A147" s="61"/>
      <c r="B147" s="58"/>
      <c r="C147" s="61"/>
      <c r="D147" s="61"/>
      <c r="E147" s="61"/>
      <c r="F147" s="61"/>
      <c r="G147" s="62"/>
      <c r="H147" s="62"/>
      <c r="I147" s="62"/>
    </row>
    <row r="148" spans="1:9" ht="19.5" customHeight="1">
      <c r="A148" s="61"/>
      <c r="B148" s="58"/>
      <c r="C148" s="61"/>
      <c r="D148" s="61"/>
      <c r="E148" s="61"/>
      <c r="F148" s="61"/>
      <c r="G148" s="62"/>
      <c r="H148" s="62"/>
      <c r="I148" s="62"/>
    </row>
    <row r="149" spans="1:9" ht="19.5" customHeight="1">
      <c r="A149" s="61"/>
      <c r="B149" s="58"/>
      <c r="C149" s="61"/>
      <c r="D149" s="61"/>
      <c r="E149" s="61"/>
      <c r="F149" s="61"/>
      <c r="G149" s="62"/>
      <c r="H149" s="62"/>
      <c r="I149" s="62"/>
    </row>
    <row r="150" spans="1:9" ht="19.5" customHeight="1">
      <c r="A150" s="61"/>
      <c r="B150" s="58"/>
      <c r="C150" s="61"/>
      <c r="D150" s="61"/>
      <c r="E150" s="61"/>
      <c r="F150" s="61"/>
      <c r="G150" s="62"/>
      <c r="H150" s="62"/>
      <c r="I150" s="62"/>
    </row>
    <row r="151" spans="1:9" ht="19.5" customHeight="1">
      <c r="A151" s="61"/>
      <c r="B151" s="58"/>
      <c r="C151" s="61"/>
      <c r="D151" s="61"/>
      <c r="E151" s="61"/>
      <c r="F151" s="61"/>
      <c r="G151" s="62"/>
      <c r="H151" s="62"/>
      <c r="I151" s="62"/>
    </row>
    <row r="152" spans="1:9" ht="19.5" customHeight="1">
      <c r="A152" s="61"/>
      <c r="B152" s="58"/>
      <c r="C152" s="61"/>
      <c r="D152" s="61"/>
      <c r="E152" s="61"/>
      <c r="F152" s="61"/>
      <c r="G152" s="62"/>
      <c r="H152" s="62"/>
      <c r="I152" s="62"/>
    </row>
    <row r="153" spans="1:9" ht="19.5" customHeight="1">
      <c r="A153" s="61"/>
      <c r="B153" s="58"/>
      <c r="C153" s="61"/>
      <c r="D153" s="61"/>
      <c r="E153" s="61"/>
      <c r="F153" s="61"/>
      <c r="G153" s="62"/>
      <c r="H153" s="62"/>
      <c r="I153" s="62"/>
    </row>
    <row r="154" spans="1:9" ht="19.5" customHeight="1">
      <c r="A154" s="61"/>
      <c r="B154" s="58"/>
      <c r="C154" s="61"/>
      <c r="D154" s="61"/>
      <c r="E154" s="61"/>
      <c r="F154" s="61"/>
      <c r="G154" s="62"/>
      <c r="H154" s="62"/>
      <c r="I154" s="62"/>
    </row>
    <row r="155" spans="1:9" ht="19.5" customHeight="1">
      <c r="A155" s="61"/>
      <c r="B155" s="58"/>
      <c r="C155" s="61"/>
      <c r="D155" s="61"/>
      <c r="E155" s="61"/>
      <c r="F155" s="61"/>
      <c r="G155" s="62"/>
      <c r="H155" s="62"/>
      <c r="I155" s="62"/>
    </row>
    <row r="156" spans="1:9" ht="19.5" customHeight="1">
      <c r="A156" s="61"/>
      <c r="B156" s="58"/>
      <c r="C156" s="61"/>
      <c r="D156" s="61"/>
      <c r="E156" s="61"/>
      <c r="F156" s="61"/>
      <c r="G156" s="62"/>
      <c r="H156" s="62"/>
      <c r="I156" s="62"/>
    </row>
    <row r="157" spans="1:9" ht="19.5" customHeight="1">
      <c r="A157" s="61"/>
      <c r="B157" s="58"/>
      <c r="C157" s="61"/>
      <c r="D157" s="61"/>
      <c r="E157" s="61"/>
      <c r="F157" s="61"/>
      <c r="G157" s="62"/>
      <c r="H157" s="62"/>
      <c r="I157" s="62"/>
    </row>
    <row r="158" spans="1:9" ht="19.5" customHeight="1">
      <c r="A158" s="61"/>
      <c r="B158" s="58"/>
      <c r="C158" s="61"/>
      <c r="D158" s="61"/>
      <c r="E158" s="61"/>
      <c r="F158" s="61"/>
      <c r="G158" s="62"/>
      <c r="H158" s="62"/>
      <c r="I158" s="62"/>
    </row>
    <row r="159" spans="1:9" ht="19.5" customHeight="1">
      <c r="A159" s="61"/>
      <c r="B159" s="58"/>
      <c r="C159" s="61"/>
      <c r="D159" s="61"/>
      <c r="E159" s="61"/>
      <c r="F159" s="61"/>
      <c r="G159" s="62"/>
      <c r="H159" s="62"/>
      <c r="I159" s="62"/>
    </row>
    <row r="160" spans="1:9" ht="19.5" customHeight="1">
      <c r="A160" s="61"/>
      <c r="B160" s="58"/>
      <c r="C160" s="61"/>
      <c r="D160" s="61"/>
      <c r="E160" s="61"/>
      <c r="F160" s="61"/>
      <c r="G160" s="62"/>
      <c r="H160" s="62"/>
      <c r="I160" s="62"/>
    </row>
    <row r="161" spans="1:9" ht="19.5" customHeight="1">
      <c r="A161" s="61"/>
      <c r="B161" s="58"/>
      <c r="C161" s="61"/>
      <c r="D161" s="61"/>
      <c r="E161" s="61"/>
      <c r="F161" s="61"/>
      <c r="G161" s="62"/>
      <c r="H161" s="62"/>
      <c r="I161" s="62"/>
    </row>
    <row r="162" spans="1:9" ht="19.5" customHeight="1">
      <c r="A162" s="61"/>
      <c r="B162" s="58"/>
      <c r="C162" s="61"/>
      <c r="D162" s="61"/>
      <c r="E162" s="61"/>
      <c r="F162" s="61"/>
      <c r="G162" s="62"/>
      <c r="H162" s="62"/>
      <c r="I162" s="62"/>
    </row>
    <row r="163" spans="1:9" ht="19.5" customHeight="1">
      <c r="A163" s="61"/>
      <c r="B163" s="58"/>
      <c r="C163" s="61"/>
      <c r="D163" s="61"/>
      <c r="E163" s="61"/>
      <c r="F163" s="61"/>
      <c r="G163" s="62"/>
      <c r="H163" s="62"/>
      <c r="I163" s="62"/>
    </row>
  </sheetData>
  <sheetProtection/>
  <mergeCells count="10">
    <mergeCell ref="A2:I2"/>
    <mergeCell ref="A86:B86"/>
    <mergeCell ref="A73:B73"/>
    <mergeCell ref="A81:B81"/>
    <mergeCell ref="A39:B39"/>
    <mergeCell ref="G59:I59"/>
    <mergeCell ref="A5:B5"/>
    <mergeCell ref="A31:B31"/>
    <mergeCell ref="A22:B22"/>
    <mergeCell ref="A17:B17"/>
  </mergeCells>
  <printOptions horizontalCentered="1"/>
  <pageMargins left="0.5905511811023623" right="0.5905511811023623" top="0.9448818897637796" bottom="0.7480314960629921" header="0.31496062992125984" footer="0.31496062992125984"/>
  <pageSetup firstPageNumber="2" useFirstPageNumber="1" fitToHeight="2" horizontalDpi="600" verticalDpi="600" orientation="landscape" paperSize="8" scale="80" r:id="rId1"/>
  <headerFooter>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Zadrobílek</dc:creator>
  <cp:keywords/>
  <dc:description/>
  <cp:lastModifiedBy>378</cp:lastModifiedBy>
  <cp:lastPrinted>2009-11-09T15:09:39Z</cp:lastPrinted>
  <dcterms:created xsi:type="dcterms:W3CDTF">2008-12-01T13:45:28Z</dcterms:created>
  <dcterms:modified xsi:type="dcterms:W3CDTF">2009-11-30T14:46:06Z</dcterms:modified>
  <cp:category/>
  <cp:version/>
  <cp:contentType/>
  <cp:contentStatus/>
</cp:coreProperties>
</file>