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čerpání k 31.12.2017" sheetId="1" r:id="rId1"/>
  </sheets>
  <definedNames>
    <definedName name="_xlnm.Print_Titles" localSheetId="0">'čerpání k 31.12.2017'!$7:$8</definedName>
    <definedName name="_xlnm.Print_Area" localSheetId="0">'čerpání k 31.12.2017'!$A$1:$F$530</definedName>
    <definedName name="Z_39FD50E0_9911_4D32_8842_5A58F13D310F_.wvu.Cols" localSheetId="0" hidden="1">'čerpání k 31.12.2017'!#REF!,'čerpání k 31.12.2017'!#REF!,'čerpání k 31.12.2017'!#REF!</definedName>
    <definedName name="Z_39FD50E0_9911_4D32_8842_5A58F13D310F_.wvu.PrintTitles" localSheetId="0" hidden="1">'čerpání k 31.12.2017'!$7:$8</definedName>
    <definedName name="Z_39FD50E0_9911_4D32_8842_5A58F13D310F_.wvu.Rows" localSheetId="0" hidden="1">'čerpání k 31.12.2017'!#REF!</definedName>
  </definedNames>
  <calcPr fullCalcOnLoad="1"/>
</workbook>
</file>

<file path=xl/sharedStrings.xml><?xml version="1.0" encoding="utf-8"?>
<sst xmlns="http://schemas.openxmlformats.org/spreadsheetml/2006/main" count="562" uniqueCount="363">
  <si>
    <t>(v tis. Kč)</t>
  </si>
  <si>
    <t>UKAZATEL</t>
  </si>
  <si>
    <t>Schválený</t>
  </si>
  <si>
    <t>rozpočet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</si>
  <si>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</si>
  <si>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</si>
  <si>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</si>
  <si>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</si>
  <si>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</si>
  <si>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splátky půjčených prostředků</t>
  </si>
  <si>
    <t>splátky půjčených prostředků od obcí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</si>
  <si>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</si>
  <si>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</si>
  <si>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</si>
  <si>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</si>
  <si>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</si>
  <si>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</si>
  <si>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</si>
  <si>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</si>
  <si>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</si>
  <si>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</si>
  <si>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</si>
  <si>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</si>
  <si>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</si>
  <si>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</si>
  <si>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</si>
  <si>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</si>
  <si>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</si>
  <si>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</si>
  <si>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</si>
  <si>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</si>
  <si>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</si>
  <si>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</si>
  <si>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</si>
  <si>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</si>
  <si>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</si>
  <si>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</si>
  <si>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</si>
  <si>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</si>
  <si>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</si>
  <si>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</si>
  <si>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</si>
  <si>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</si>
  <si>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</si>
  <si>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</si>
  <si>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</si>
  <si>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</si>
  <si>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</si>
  <si>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</si>
  <si>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</si>
  <si>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</si>
  <si>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</si>
  <si>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</si>
  <si>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</si>
  <si>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krizové plánování</t>
  </si>
  <si>
    <t>pronájem a nákl.na detaš.pracoviště</t>
  </si>
  <si>
    <t>pronájem služeb a prostor v RC NP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</si>
  <si>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</si>
  <si>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</si>
  <si>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</si>
  <si>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</si>
  <si>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</si>
  <si>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</si>
  <si>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</si>
  <si>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</si>
  <si>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</si>
  <si>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</si>
  <si>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</si>
  <si>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</si>
  <si>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</si>
  <si>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</si>
  <si>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</si>
  <si>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</si>
  <si>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</si>
  <si>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</si>
  <si>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</si>
  <si>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</si>
  <si>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</si>
  <si>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</si>
  <si>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</si>
  <si>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</si>
  <si>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</si>
  <si>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</si>
  <si>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</si>
  <si>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</si>
  <si>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</si>
  <si>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</si>
  <si>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</si>
  <si>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</si>
  <si>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</si>
  <si>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</si>
  <si>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</si>
  <si>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</si>
  <si>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</si>
  <si>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</si>
  <si>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</si>
  <si>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</si>
  <si>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</si>
  <si>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</si>
  <si>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</si>
  <si>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</si>
  <si>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</si>
  <si>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</si>
  <si>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</si>
  <si>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</si>
  <si>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</si>
  <si>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</si>
  <si>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</si>
  <si>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</si>
  <si>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</si>
  <si>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</si>
  <si>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</si>
  <si>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</si>
  <si>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</si>
  <si>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</si>
  <si>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</si>
  <si>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</si>
  <si>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</si>
  <si>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</si>
  <si>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</si>
  <si>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</si>
  <si>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</si>
  <si>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</si>
  <si>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</si>
  <si>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</si>
  <si>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</si>
  <si>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</si>
  <si>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</si>
  <si>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</si>
  <si>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</si>
  <si>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</si>
  <si>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</si>
  <si>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</si>
  <si>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</si>
  <si>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</si>
  <si>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</si>
  <si>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</si>
  <si>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</si>
  <si>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</si>
  <si>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</si>
  <si>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</si>
  <si>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</si>
  <si>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</si>
  <si>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</si>
  <si>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</si>
  <si>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</si>
  <si>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</si>
  <si>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</si>
  <si>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 xml:space="preserve">podpora vzděl.národ.menšin a multikult.výchovy - SR </t>
  </si>
  <si>
    <t xml:space="preserve">neinvestiční půjčené prostředky </t>
  </si>
  <si>
    <t>příjmy z pronájmu majetku -  odvětví doprava</t>
  </si>
  <si>
    <t xml:space="preserve">                        doprava</t>
  </si>
  <si>
    <t xml:space="preserve">                        kultura</t>
  </si>
  <si>
    <t xml:space="preserve">  odvětví doprava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</si>
  <si>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</si>
  <si>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</si>
  <si>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</si>
  <si>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</si>
  <si>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</si>
  <si>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Dobrovolnictví na Náchodsku - SR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</si>
  <si>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</si>
  <si>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</si>
  <si>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</si>
  <si>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</si>
  <si>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</si>
  <si>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</si>
  <si>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</si>
  <si>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</si>
  <si>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</si>
  <si>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</si>
  <si>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</si>
  <si>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</si>
  <si>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</si>
  <si>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</si>
  <si>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</si>
  <si>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</si>
  <si>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</si>
  <si>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</si>
  <si>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</si>
  <si>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</si>
  <si>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</si>
  <si>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</si>
  <si>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</si>
  <si>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</si>
  <si>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</si>
  <si>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</si>
  <si>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</si>
  <si>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</si>
  <si>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ÚZ 70</t>
  </si>
  <si>
    <t>org. 21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</si>
  <si>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</si>
  <si>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</si>
  <si>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</si>
  <si>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</si>
  <si>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</si>
  <si>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</si>
  <si>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</si>
  <si>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</si>
  <si>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</si>
  <si>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</si>
  <si>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</si>
  <si>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</si>
  <si>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</si>
  <si>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</si>
  <si>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</si>
  <si>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</si>
  <si>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</si>
  <si>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</si>
  <si>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</si>
  <si>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 xml:space="preserve">  odvětví - ostatní</t>
  </si>
  <si>
    <t>HZS KHK - Rekonstr.stadionu pro požární sport v HK</t>
  </si>
  <si>
    <t>HZS KHK - Požární stanice a ZZS Vrchlabí</t>
  </si>
  <si>
    <t xml:space="preserve">rezerva </t>
  </si>
  <si>
    <t>odstraňování škod po povodních v červnu 2013 - SR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</si>
  <si>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</si>
  <si>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</si>
  <si>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</si>
  <si>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</si>
  <si>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>Průmyslová zóna Kvasiny III.</t>
  </si>
  <si>
    <t xml:space="preserve"> 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</si>
  <si>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</si>
  <si>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</si>
  <si>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</si>
  <si>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</si>
  <si>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</si>
  <si>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</si>
  <si>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</si>
  <si>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</si>
  <si>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</si>
  <si>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</si>
  <si>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školství - vzdělávání a prevence</t>
  </si>
  <si>
    <t xml:space="preserve">            kultura a památková péče</t>
  </si>
  <si>
    <t xml:space="preserve">            individuální dotace</t>
  </si>
  <si>
    <t xml:space="preserve">             činnost KÚ</t>
  </si>
  <si>
    <t xml:space="preserve">             regionální rozvoj a CR</t>
  </si>
  <si>
    <t>Snížení emisí z lokál.vytápění domácností v KHK - SR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</si>
  <si>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</si>
  <si>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</si>
  <si>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</si>
  <si>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</si>
  <si>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</si>
  <si>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</si>
  <si>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</si>
  <si>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</si>
  <si>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</si>
  <si>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</si>
  <si>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</si>
  <si>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</si>
  <si>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průmyslová zóna Kvasiny III.</t>
  </si>
  <si>
    <t>průmyslová zóna Kvasiny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</si>
  <si>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</si>
  <si>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</si>
  <si>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</si>
  <si>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</si>
  <si>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</si>
  <si>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</si>
  <si>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</si>
  <si>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</si>
  <si>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dotace na činnost - SR</t>
  </si>
  <si>
    <t>podpora navýšení kapacit ve šk.porad.zařízeních - SR</t>
  </si>
  <si>
    <t>Akce</t>
  </si>
  <si>
    <t xml:space="preserve">Digitální planetárium - SR </t>
  </si>
  <si>
    <t xml:space="preserve">             doprava</t>
  </si>
  <si>
    <t>vratky návratné finanční výpomoci</t>
  </si>
  <si>
    <t>výdaje na reprezentační účely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</si>
  <si>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</si>
  <si>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</si>
  <si>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</si>
  <si>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</si>
  <si>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</si>
  <si>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poplatky</t>
  </si>
  <si>
    <t xml:space="preserve">                 org. 2088</t>
  </si>
  <si>
    <t xml:space="preserve">                 org. 2077</t>
  </si>
  <si>
    <t xml:space="preserve">                 org. 2099</t>
  </si>
  <si>
    <t>OP Z Služby soc.prevence v KHK IV - SR  2016</t>
  </si>
  <si>
    <t>průmyslová zóna Kvasiny - SR</t>
  </si>
  <si>
    <t xml:space="preserve">            školství - vzdělávání </t>
  </si>
  <si>
    <t xml:space="preserve">            školství - prevence</t>
  </si>
  <si>
    <t>OP VVV - Maják - síť kolegiální podpory - SR</t>
  </si>
  <si>
    <t xml:space="preserve">OP Z Služby soc.prevence v KHK IV - SR  </t>
  </si>
  <si>
    <t>investiční transfery a.s.</t>
  </si>
  <si>
    <t>OP VVV - Smart Akcelerátor - SR</t>
  </si>
  <si>
    <t>investiční transfery ZOO Dvůr Králové n. Labem, a.s.</t>
  </si>
  <si>
    <t>OP Z - Zaměstnaný absolvent - SR 2016</t>
  </si>
  <si>
    <t>Krajský akční plán vzdělávání v KHK - SR 2016</t>
  </si>
  <si>
    <t xml:space="preserve">             org. 2077</t>
  </si>
  <si>
    <t>OP Z - Predikce trhu práce - Kompas - SR</t>
  </si>
  <si>
    <t>OP Z Rozvoj dostup.a kvality soc.sl.v KHK V - SR 2016</t>
  </si>
  <si>
    <t xml:space="preserve">Krajský akční plán vzdělávání v KHK - SR </t>
  </si>
  <si>
    <t>OP VVV - Rovný přístup ke kvalit.předšk.vzdělávání - SR</t>
  </si>
  <si>
    <t>OP Z - krizové řízení ZZS KHK - SR</t>
  </si>
  <si>
    <t>volný čas</t>
  </si>
  <si>
    <t>financování výst.,modern.,oprav a údržby silnic II.a III.tř. - SFDI</t>
  </si>
  <si>
    <t>výchovně vzdělávací aktivity v muzejnictví - SR</t>
  </si>
  <si>
    <t>OP Z projekty PO - SR</t>
  </si>
  <si>
    <t>výkon sociální práce v KHK - SR</t>
  </si>
  <si>
    <t>národní program řešení problematiky HIV/AIDS - SR</t>
  </si>
  <si>
    <t>program prevence kriminality na místní úrovni - SR</t>
  </si>
  <si>
    <t>fin.výst.,modern.,oprav a údržby silnic nebo dálnic - SFDI</t>
  </si>
  <si>
    <t>zvýšení platů nepedag. zaměstnanců region. školství - SR</t>
  </si>
  <si>
    <t>připravenost ZZS KHK na řešení mimoř.událostí - SR</t>
  </si>
  <si>
    <t>průmyslová zóna Vrchlabí - SR</t>
  </si>
  <si>
    <t xml:space="preserve">OP Z Rozvoj dostup.a kvality soc.sl.v KHK V - SR </t>
  </si>
  <si>
    <t>podpora standard.veřejných služeb muzeí a galerií - SR</t>
  </si>
  <si>
    <t>preventivní ochrana před nepřízn.vlivy počasí - SR</t>
  </si>
  <si>
    <t>podpora expozičních a výstavních projektů - SR</t>
  </si>
  <si>
    <t>podpora samosprávy v oblasti stárnutí - SR</t>
  </si>
  <si>
    <t>příjmy z dividend - odvětví doprava</t>
  </si>
  <si>
    <t>stabilizace zdrav.nelékař.prac.ve směnném provozu-SR</t>
  </si>
  <si>
    <t>integrovaný systém ochrany movitého kult.dědictví - SR</t>
  </si>
  <si>
    <t>variantní aplikace nových silničních technologií - SR</t>
  </si>
  <si>
    <t>zvýšení atraktivity královéhradeckého kraje - SR</t>
  </si>
  <si>
    <t>poplatky</t>
  </si>
  <si>
    <t>potravinová pomoc dětem v KHK - obědy do škol - SR</t>
  </si>
  <si>
    <t>vzdělávací programy paměťových institucí do škol - SR</t>
  </si>
  <si>
    <t>podpora výuky plavání v ZŠ v roce 2017 - SR</t>
  </si>
  <si>
    <t xml:space="preserve">OP Z - Zaměstnaný absolvent - SR </t>
  </si>
  <si>
    <t>Technická pomoc pro KHK - Interreg V-A ČR-Polsko - SR</t>
  </si>
  <si>
    <t>nedaňové příjmy - odvětví investice</t>
  </si>
  <si>
    <t>nedaňové příjmy - odvětví doprava</t>
  </si>
  <si>
    <t>nedaňové příjmy - odvětví regionální rozvoj a CR</t>
  </si>
  <si>
    <t>nedaňové příjmy - odvětví soc.věci</t>
  </si>
  <si>
    <t>nedaňové příjmy - odvětví školství</t>
  </si>
  <si>
    <t xml:space="preserve">nedaňové příjmy - FRR KHK </t>
  </si>
  <si>
    <t xml:space="preserve">                        investice a evropské projekty</t>
  </si>
  <si>
    <t xml:space="preserve">                        sociální věci</t>
  </si>
  <si>
    <t>volby do PS Parlamentu ČR - SR</t>
  </si>
  <si>
    <t>umoření leasingu RC NP - půjčka SN KHK, a. s.</t>
  </si>
  <si>
    <t>Sníž.emisí z lokál.vytápění domácností v KHK-SR 2016</t>
  </si>
  <si>
    <t>podp.org.a ukonč.stř.vzděl.matur.zkouškou v podz.období-SR</t>
  </si>
  <si>
    <t>rezerva - PO</t>
  </si>
  <si>
    <t>rozvoj a obnova mat.techn.základny sociál.služeb - SR</t>
  </si>
  <si>
    <t>OP Z Rozvoj reg.partnerství v soc.obl. v KHK - SR 2016</t>
  </si>
  <si>
    <t>majetková účast v a.s. - CEP HK</t>
  </si>
  <si>
    <t>podpora zajiš.vybr.invest.podpůr.opatření - SR</t>
  </si>
  <si>
    <t>OP VVV - Podpora žáků se sluchovým hendicapem - SR</t>
  </si>
  <si>
    <t>rozvoj a obnova mat.techn.zákl.reg.zdravotnictví - SR</t>
  </si>
  <si>
    <t>příspěvek na hospodaření v lesích - SR</t>
  </si>
  <si>
    <t>Národní dotační program - COV - SR</t>
  </si>
  <si>
    <t xml:space="preserve">  od obcí a DSO</t>
  </si>
  <si>
    <t>k 31.12.2017</t>
  </si>
  <si>
    <t>ČERPÁNÍ ROZPOČTU KRÁLOVÉHRADECKÉHO KRAJE</t>
  </si>
  <si>
    <t>k 31. 12.  2017</t>
  </si>
  <si>
    <t xml:space="preserve">Upravený </t>
  </si>
  <si>
    <t>Skutečnost</t>
  </si>
  <si>
    <t>%</t>
  </si>
  <si>
    <t xml:space="preserve">  z MZe</t>
  </si>
  <si>
    <t>nedaňové příjmy - Dotační fond KHK</t>
  </si>
  <si>
    <t>x</t>
  </si>
  <si>
    <t>2057, 2064</t>
  </si>
  <si>
    <t>nedaňové příjmy odvětví evr.integrace a GG</t>
  </si>
  <si>
    <t>nedaňové příjmy - odvětví kultura</t>
  </si>
  <si>
    <t>nedaňové příjmy - odvětví zastupitelstvo kraje</t>
  </si>
  <si>
    <t>nedaňové příjmy - ostatní</t>
  </si>
  <si>
    <t xml:space="preserve">  odvětví správa majetku kraje</t>
  </si>
  <si>
    <t xml:space="preserve">  odvětví sociální věci</t>
  </si>
  <si>
    <t>volby prezidenta ČR 2018 - příprava - SR</t>
  </si>
  <si>
    <t>excelence ZŠ a SŠ 2017 - modul ZŠ - SR</t>
  </si>
  <si>
    <t>nedaňové příjmy - odvětví správa majetku kraje</t>
  </si>
  <si>
    <t>nedaňové příjmy - odvětví zdravotnictví</t>
  </si>
  <si>
    <t>nedaňové příjmy - odvětví životní prostředí</t>
  </si>
  <si>
    <t>nedaňové příjmy - odvětví činnost krajského úřadu</t>
  </si>
  <si>
    <t>příjmy z pronájmu majetku -  odvětví správa majetku kraje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</si>
</sst>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14"/>
      <name val="Arial CE"/>
      <family val="0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4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3" fontId="4" fillId="0" borderId="12" xfId="0" applyFont="1" applyBorder="1" applyAlignment="1">
      <alignment/>
    </xf>
    <xf numFmtId="3" fontId="5" fillId="0" borderId="12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Border="1" applyAlignment="1">
      <alignment/>
    </xf>
    <xf numFmtId="3" fontId="4" fillId="0" borderId="12" xfId="0" applyFont="1" applyBorder="1" applyAlignment="1">
      <alignment/>
    </xf>
    <xf numFmtId="3" fontId="5" fillId="0" borderId="12" xfId="0" applyFont="1" applyBorder="1" applyAlignment="1">
      <alignment/>
    </xf>
    <xf numFmtId="3" fontId="0" fillId="0" borderId="13" xfId="0" applyBorder="1" applyAlignment="1">
      <alignment/>
    </xf>
    <xf numFmtId="3" fontId="0" fillId="0" borderId="12" xfId="0" applyFont="1" applyBorder="1" applyAlignment="1">
      <alignment/>
    </xf>
    <xf numFmtId="3" fontId="3" fillId="0" borderId="14" xfId="0" applyFont="1" applyBorder="1" applyAlignment="1">
      <alignment vertical="center"/>
    </xf>
    <xf numFmtId="3" fontId="6" fillId="0" borderId="12" xfId="0" applyFont="1" applyBorder="1" applyAlignment="1">
      <alignment/>
    </xf>
    <xf numFmtId="3" fontId="6" fillId="0" borderId="12" xfId="0" applyFont="1" applyBorder="1" applyAlignment="1">
      <alignment/>
    </xf>
    <xf numFmtId="3" fontId="0" fillId="0" borderId="13" xfId="0" applyFont="1" applyBorder="1" applyAlignment="1">
      <alignment/>
    </xf>
    <xf numFmtId="3" fontId="7" fillId="0" borderId="12" xfId="0" applyFont="1" applyBorder="1" applyAlignment="1">
      <alignment/>
    </xf>
    <xf numFmtId="3" fontId="7" fillId="0" borderId="13" xfId="0" applyFont="1" applyBorder="1" applyAlignment="1">
      <alignment/>
    </xf>
    <xf numFmtId="3" fontId="0" fillId="0" borderId="13" xfId="0" applyFont="1" applyBorder="1" applyAlignment="1">
      <alignment/>
    </xf>
    <xf numFmtId="3" fontId="4" fillId="0" borderId="12" xfId="0" applyFont="1" applyFill="1" applyBorder="1" applyAlignment="1">
      <alignment/>
    </xf>
    <xf numFmtId="3" fontId="0" fillId="0" borderId="12" xfId="0" applyFill="1" applyBorder="1" applyAlignment="1">
      <alignment/>
    </xf>
    <xf numFmtId="3" fontId="4" fillId="0" borderId="14" xfId="0" applyFont="1" applyBorder="1" applyAlignment="1">
      <alignment/>
    </xf>
    <xf numFmtId="3" fontId="2" fillId="0" borderId="15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3" fontId="0" fillId="0" borderId="12" xfId="0" applyBorder="1" applyAlignment="1">
      <alignment vertical="center"/>
    </xf>
    <xf numFmtId="3" fontId="7" fillId="0" borderId="12" xfId="0" applyFont="1" applyBorder="1" applyAlignment="1">
      <alignment/>
    </xf>
    <xf numFmtId="3" fontId="4" fillId="0" borderId="12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3" fontId="0" fillId="0" borderId="14" xfId="0" applyBorder="1" applyAlignment="1">
      <alignment vertical="center"/>
    </xf>
    <xf numFmtId="3" fontId="7" fillId="0" borderId="18" xfId="0" applyFont="1" applyBorder="1" applyAlignment="1">
      <alignment/>
    </xf>
    <xf numFmtId="3" fontId="4" fillId="0" borderId="19" xfId="0" applyFont="1" applyBorder="1" applyAlignment="1">
      <alignment horizontal="center" vertical="center"/>
    </xf>
    <xf numFmtId="3" fontId="4" fillId="0" borderId="18" xfId="0" applyFont="1" applyBorder="1" applyAlignment="1">
      <alignment horizontal="left" vertical="center"/>
    </xf>
    <xf numFmtId="3" fontId="4" fillId="0" borderId="18" xfId="0" applyFont="1" applyBorder="1" applyAlignment="1">
      <alignment/>
    </xf>
    <xf numFmtId="3" fontId="5" fillId="0" borderId="18" xfId="0" applyFont="1" applyBorder="1" applyAlignment="1">
      <alignment/>
    </xf>
    <xf numFmtId="3" fontId="0" fillId="0" borderId="18" xfId="0" applyFont="1" applyBorder="1" applyAlignment="1">
      <alignment/>
    </xf>
    <xf numFmtId="3" fontId="0" fillId="0" borderId="18" xfId="0" applyBorder="1" applyAlignment="1">
      <alignment/>
    </xf>
    <xf numFmtId="3" fontId="4" fillId="0" borderId="18" xfId="0" applyFont="1" applyBorder="1" applyAlignment="1">
      <alignment/>
    </xf>
    <xf numFmtId="3" fontId="5" fillId="0" borderId="18" xfId="0" applyFont="1" applyBorder="1" applyAlignment="1">
      <alignment/>
    </xf>
    <xf numFmtId="3" fontId="0" fillId="0" borderId="18" xfId="0" applyFont="1" applyBorder="1" applyAlignment="1">
      <alignment/>
    </xf>
    <xf numFmtId="3" fontId="3" fillId="0" borderId="20" xfId="0" applyFont="1" applyBorder="1" applyAlignment="1">
      <alignment vertical="center"/>
    </xf>
    <xf numFmtId="3" fontId="7" fillId="0" borderId="18" xfId="0" applyFont="1" applyBorder="1" applyAlignment="1">
      <alignment horizontal="center"/>
    </xf>
    <xf numFmtId="3" fontId="0" fillId="0" borderId="12" xfId="0" applyFont="1" applyBorder="1" applyAlignment="1">
      <alignment/>
    </xf>
    <xf numFmtId="3" fontId="8" fillId="0" borderId="18" xfId="0" applyFont="1" applyBorder="1" applyAlignment="1">
      <alignment/>
    </xf>
    <xf numFmtId="3" fontId="7" fillId="0" borderId="21" xfId="0" applyFont="1" applyBorder="1" applyAlignment="1">
      <alignment horizontal="center"/>
    </xf>
    <xf numFmtId="3" fontId="8" fillId="0" borderId="18" xfId="0" applyFont="1" applyBorder="1" applyAlignment="1">
      <alignment horizontal="center"/>
    </xf>
    <xf numFmtId="3" fontId="8" fillId="0" borderId="18" xfId="0" applyFont="1" applyFill="1" applyBorder="1" applyAlignment="1">
      <alignment horizontal="center"/>
    </xf>
    <xf numFmtId="3" fontId="7" fillId="0" borderId="18" xfId="0" applyFont="1" applyFill="1" applyBorder="1" applyAlignment="1">
      <alignment horizontal="center"/>
    </xf>
    <xf numFmtId="3" fontId="8" fillId="0" borderId="15" xfId="0" applyFont="1" applyBorder="1" applyAlignment="1">
      <alignment horizontal="center" vertical="center"/>
    </xf>
    <xf numFmtId="3" fontId="8" fillId="0" borderId="16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8" fillId="0" borderId="14" xfId="0" applyFont="1" applyBorder="1" applyAlignment="1">
      <alignment horizontal="center" vertical="center"/>
    </xf>
    <xf numFmtId="3" fontId="7" fillId="0" borderId="12" xfId="0" applyFont="1" applyBorder="1" applyAlignment="1">
      <alignment horizontal="center" vertical="center"/>
    </xf>
    <xf numFmtId="3" fontId="7" fillId="0" borderId="20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1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4" fillId="0" borderId="11" xfId="38" applyNumberFormat="1" applyFont="1" applyBorder="1" applyAlignment="1">
      <alignment/>
    </xf>
    <xf numFmtId="174" fontId="3" fillId="0" borderId="17" xfId="38" applyNumberFormat="1" applyFont="1" applyBorder="1" applyAlignment="1">
      <alignment vertical="center"/>
    </xf>
    <xf numFmtId="174" fontId="6" fillId="0" borderId="11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6" fillId="0" borderId="11" xfId="38" applyNumberFormat="1" applyFont="1" applyBorder="1" applyAlignment="1">
      <alignment/>
    </xf>
    <xf numFmtId="174" fontId="0" fillId="0" borderId="11" xfId="38" applyNumberFormat="1" applyFont="1" applyFill="1" applyBorder="1" applyAlignment="1">
      <alignment/>
    </xf>
    <xf numFmtId="174" fontId="0" fillId="0" borderId="22" xfId="38" applyNumberFormat="1" applyFont="1" applyBorder="1" applyAlignment="1">
      <alignment/>
    </xf>
    <xf numFmtId="174" fontId="0" fillId="0" borderId="22" xfId="38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2" fillId="0" borderId="23" xfId="38" applyNumberFormat="1" applyFont="1" applyBorder="1" applyAlignment="1">
      <alignment vertical="center"/>
    </xf>
    <xf numFmtId="174" fontId="4" fillId="0" borderId="23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2" fillId="0" borderId="11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1" xfId="38" applyNumberFormat="1" applyFont="1" applyBorder="1" applyAlignment="1">
      <alignment vertical="center"/>
    </xf>
    <xf numFmtId="3" fontId="7" fillId="0" borderId="20" xfId="0" applyFont="1" applyBorder="1" applyAlignment="1">
      <alignment horizontal="center"/>
    </xf>
    <xf numFmtId="174" fontId="0" fillId="0" borderId="17" xfId="38" applyNumberFormat="1" applyFont="1" applyBorder="1" applyAlignment="1">
      <alignment/>
    </xf>
    <xf numFmtId="3" fontId="0" fillId="0" borderId="14" xfId="0" applyFont="1" applyBorder="1" applyAlignment="1">
      <alignment/>
    </xf>
    <xf numFmtId="4" fontId="0" fillId="0" borderId="0" xfId="0" applyNumberFormat="1" applyAlignment="1">
      <alignment/>
    </xf>
    <xf numFmtId="3" fontId="0" fillId="0" borderId="12" xfId="0" applyFont="1" applyFill="1" applyBorder="1" applyAlignment="1">
      <alignment/>
    </xf>
    <xf numFmtId="3" fontId="4" fillId="0" borderId="20" xfId="0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174" fontId="0" fillId="0" borderId="11" xfId="38" applyNumberFormat="1" applyFont="1" applyBorder="1" applyAlignment="1">
      <alignment vertical="center"/>
    </xf>
    <xf numFmtId="174" fontId="4" fillId="0" borderId="17" xfId="38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left"/>
    </xf>
    <xf numFmtId="3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7" fillId="0" borderId="12" xfId="0" applyFont="1" applyBorder="1" applyAlignment="1">
      <alignment horizontal="center"/>
    </xf>
    <xf numFmtId="174" fontId="4" fillId="0" borderId="18" xfId="38" applyNumberFormat="1" applyFont="1" applyBorder="1" applyAlignment="1">
      <alignment/>
    </xf>
    <xf numFmtId="3" fontId="0" fillId="0" borderId="24" xfId="0" applyBorder="1" applyAlignment="1">
      <alignment/>
    </xf>
    <xf numFmtId="4" fontId="4" fillId="0" borderId="24" xfId="38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38" applyNumberFormat="1" applyFont="1" applyBorder="1" applyAlignment="1">
      <alignment/>
    </xf>
    <xf numFmtId="4" fontId="4" fillId="0" borderId="24" xfId="38" applyNumberFormat="1" applyFont="1" applyBorder="1" applyAlignment="1">
      <alignment/>
    </xf>
    <xf numFmtId="4" fontId="3" fillId="0" borderId="25" xfId="38" applyNumberFormat="1" applyFont="1" applyBorder="1" applyAlignment="1">
      <alignment vertical="center"/>
    </xf>
    <xf numFmtId="4" fontId="6" fillId="0" borderId="24" xfId="38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6" fillId="0" borderId="24" xfId="38" applyNumberFormat="1" applyFont="1" applyBorder="1" applyAlignment="1">
      <alignment/>
    </xf>
    <xf numFmtId="4" fontId="0" fillId="0" borderId="24" xfId="38" applyNumberFormat="1" applyFont="1" applyFill="1" applyBorder="1" applyAlignment="1">
      <alignment/>
    </xf>
    <xf numFmtId="4" fontId="4" fillId="0" borderId="27" xfId="38" applyNumberFormat="1" applyFont="1" applyBorder="1" applyAlignment="1">
      <alignment/>
    </xf>
    <xf numFmtId="174" fontId="4" fillId="0" borderId="24" xfId="38" applyNumberFormat="1" applyFont="1" applyBorder="1" applyAlignment="1">
      <alignment/>
    </xf>
    <xf numFmtId="4" fontId="2" fillId="0" borderId="28" xfId="38" applyNumberFormat="1" applyFont="1" applyBorder="1" applyAlignment="1">
      <alignment vertical="center"/>
    </xf>
    <xf numFmtId="4" fontId="4" fillId="0" borderId="24" xfId="0" applyNumberFormat="1" applyFont="1" applyBorder="1" applyAlignment="1">
      <alignment/>
    </xf>
    <xf numFmtId="4" fontId="3" fillId="0" borderId="28" xfId="38" applyNumberFormat="1" applyFont="1" applyBorder="1" applyAlignment="1">
      <alignment vertical="center"/>
    </xf>
    <xf numFmtId="4" fontId="2" fillId="0" borderId="24" xfId="38" applyNumberFormat="1" applyFont="1" applyBorder="1" applyAlignment="1">
      <alignment vertical="center"/>
    </xf>
    <xf numFmtId="4" fontId="2" fillId="0" borderId="25" xfId="38" applyNumberFormat="1" applyFont="1" applyBorder="1" applyAlignment="1">
      <alignment vertical="center"/>
    </xf>
    <xf numFmtId="4" fontId="3" fillId="0" borderId="29" xfId="38" applyNumberFormat="1" applyFont="1" applyBorder="1" applyAlignment="1">
      <alignment vertical="center"/>
    </xf>
    <xf numFmtId="4" fontId="0" fillId="0" borderId="30" xfId="0" applyNumberFormat="1" applyBorder="1" applyAlignment="1">
      <alignment/>
    </xf>
    <xf numFmtId="3" fontId="4" fillId="0" borderId="16" xfId="0" applyFont="1" applyFill="1" applyBorder="1" applyAlignment="1">
      <alignment horizontal="center"/>
    </xf>
    <xf numFmtId="166" fontId="0" fillId="0" borderId="31" xfId="0" applyNumberFormat="1" applyFont="1" applyBorder="1" applyAlignment="1">
      <alignment/>
    </xf>
    <xf numFmtId="3" fontId="4" fillId="0" borderId="12" xfId="0" applyFont="1" applyFill="1" applyBorder="1" applyAlignment="1">
      <alignment horizontal="center"/>
    </xf>
    <xf numFmtId="166" fontId="0" fillId="0" borderId="32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3" fontId="0" fillId="0" borderId="13" xfId="0" applyFont="1" applyBorder="1" applyAlignment="1">
      <alignment/>
    </xf>
    <xf numFmtId="4" fontId="6" fillId="0" borderId="12" xfId="38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165" fontId="4" fillId="0" borderId="29" xfId="38" applyNumberFormat="1" applyFont="1" applyBorder="1" applyAlignment="1">
      <alignment horizontal="center"/>
    </xf>
    <xf numFmtId="165" fontId="4" fillId="0" borderId="25" xfId="38" applyNumberFormat="1" applyFont="1" applyBorder="1" applyAlignment="1">
      <alignment horizontal="center"/>
    </xf>
    <xf numFmtId="174" fontId="6" fillId="0" borderId="18" xfId="38" applyNumberFormat="1" applyFont="1" applyBorder="1" applyAlignment="1">
      <alignment/>
    </xf>
    <xf numFmtId="3" fontId="0" fillId="0" borderId="33" xfId="0" applyBorder="1" applyAlignment="1">
      <alignment/>
    </xf>
    <xf numFmtId="166" fontId="4" fillId="0" borderId="31" xfId="0" applyNumberFormat="1" applyFont="1" applyBorder="1" applyAlignment="1">
      <alignment/>
    </xf>
    <xf numFmtId="3" fontId="0" fillId="0" borderId="31" xfId="0" applyBorder="1" applyAlignment="1">
      <alignment/>
    </xf>
    <xf numFmtId="166" fontId="0" fillId="0" borderId="34" xfId="0" applyNumberFormat="1" applyFont="1" applyBorder="1" applyAlignment="1">
      <alignment/>
    </xf>
    <xf numFmtId="4" fontId="0" fillId="0" borderId="12" xfId="38" applyNumberFormat="1" applyFont="1" applyFill="1" applyBorder="1" applyAlignment="1">
      <alignment/>
    </xf>
    <xf numFmtId="166" fontId="4" fillId="0" borderId="34" xfId="0" applyNumberFormat="1" applyFont="1" applyBorder="1" applyAlignment="1">
      <alignment/>
    </xf>
    <xf numFmtId="166" fontId="6" fillId="0" borderId="31" xfId="0" applyNumberFormat="1" applyFont="1" applyBorder="1" applyAlignment="1">
      <alignment/>
    </xf>
    <xf numFmtId="166" fontId="4" fillId="0" borderId="35" xfId="0" applyNumberFormat="1" applyFont="1" applyBorder="1" applyAlignment="1">
      <alignment/>
    </xf>
    <xf numFmtId="3" fontId="0" fillId="0" borderId="0" xfId="0" applyFill="1" applyAlignment="1">
      <alignment horizontal="right"/>
    </xf>
    <xf numFmtId="3" fontId="0" fillId="0" borderId="0" xfId="0" applyFill="1" applyAlignment="1">
      <alignment/>
    </xf>
    <xf numFmtId="3" fontId="0" fillId="0" borderId="16" xfId="0" applyFill="1" applyBorder="1" applyAlignment="1">
      <alignment/>
    </xf>
    <xf numFmtId="4" fontId="4" fillId="0" borderId="12" xfId="38" applyNumberFormat="1" applyFont="1" applyFill="1" applyBorder="1" applyAlignment="1">
      <alignment/>
    </xf>
    <xf numFmtId="4" fontId="4" fillId="0" borderId="12" xfId="38" applyNumberFormat="1" applyFont="1" applyFill="1" applyBorder="1" applyAlignment="1">
      <alignment/>
    </xf>
    <xf numFmtId="4" fontId="3" fillId="0" borderId="14" xfId="38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6" fillId="0" borderId="12" xfId="38" applyNumberFormat="1" applyFont="1" applyFill="1" applyBorder="1" applyAlignment="1">
      <alignment/>
    </xf>
    <xf numFmtId="4" fontId="2" fillId="0" borderId="15" xfId="38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/>
    </xf>
    <xf numFmtId="4" fontId="3" fillId="0" borderId="15" xfId="38" applyNumberFormat="1" applyFont="1" applyFill="1" applyBorder="1" applyAlignment="1">
      <alignment vertical="center"/>
    </xf>
    <xf numFmtId="4" fontId="2" fillId="0" borderId="12" xfId="38" applyNumberFormat="1" applyFont="1" applyFill="1" applyBorder="1" applyAlignment="1">
      <alignment vertical="center"/>
    </xf>
    <xf numFmtId="4" fontId="3" fillId="0" borderId="12" xfId="38" applyNumberFormat="1" applyFont="1" applyFill="1" applyBorder="1" applyAlignment="1">
      <alignment vertical="center"/>
    </xf>
    <xf numFmtId="4" fontId="0" fillId="0" borderId="14" xfId="0" applyNumberFormat="1" applyFill="1" applyBorder="1" applyAlignment="1">
      <alignment/>
    </xf>
    <xf numFmtId="3" fontId="0" fillId="0" borderId="20" xfId="0" applyFont="1" applyBorder="1" applyAlignment="1">
      <alignment/>
    </xf>
    <xf numFmtId="4" fontId="0" fillId="0" borderId="25" xfId="0" applyNumberFormat="1" applyBorder="1" applyAlignment="1">
      <alignment/>
    </xf>
    <xf numFmtId="3" fontId="0" fillId="0" borderId="14" xfId="0" applyBorder="1" applyAlignment="1">
      <alignment/>
    </xf>
    <xf numFmtId="166" fontId="0" fillId="0" borderId="32" xfId="0" applyNumberFormat="1" applyFon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4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Alignment="1">
      <alignment/>
    </xf>
    <xf numFmtId="3" fontId="4" fillId="0" borderId="16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9" fillId="33" borderId="0" xfId="0" applyFont="1" applyFill="1" applyAlignment="1">
      <alignment horizontal="center"/>
    </xf>
    <xf numFmtId="3" fontId="0" fillId="33" borderId="0" xfId="0" applyFill="1" applyAlignment="1">
      <alignment horizontal="center"/>
    </xf>
    <xf numFmtId="164" fontId="9" fillId="33" borderId="0" xfId="38" applyFont="1" applyFill="1" applyAlignment="1">
      <alignment horizontal="center"/>
    </xf>
    <xf numFmtId="3" fontId="0" fillId="33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3" fontId="4" fillId="0" borderId="33" xfId="0" applyFont="1" applyFill="1" applyBorder="1" applyAlignment="1">
      <alignment horizontal="center" vertical="center"/>
    </xf>
    <xf numFmtId="3" fontId="4" fillId="0" borderId="3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2"/>
  <sheetViews>
    <sheetView tabSelected="1" zoomScaleSheetLayoutView="69" zoomScalePageLayoutView="0" workbookViewId="0" topLeftCell="A1">
      <pane xSplit="1" ySplit="8" topLeftCell="C47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482" sqref="E482"/>
    </sheetView>
  </sheetViews>
  <sheetFormatPr defaultColWidth="9.00390625" defaultRowHeight="12.75"/>
  <cols>
    <col min="1" max="1" width="50.25390625" style="0" customWidth="1"/>
    <col min="2" max="2" width="8.00390625" style="0" hidden="1" customWidth="1"/>
    <col min="3" max="3" width="15.25390625" style="0" customWidth="1"/>
    <col min="4" max="4" width="15.875" style="0" customWidth="1"/>
    <col min="5" max="5" width="17.125" style="132" customWidth="1"/>
    <col min="6" max="6" width="7.625" style="0" customWidth="1"/>
    <col min="8" max="8" width="15.875" style="0" customWidth="1"/>
    <col min="9" max="9" width="14.375" style="0" customWidth="1"/>
  </cols>
  <sheetData>
    <row r="1" spans="3:6" ht="12.75">
      <c r="C1" s="1"/>
      <c r="D1" s="2"/>
      <c r="E1" s="131"/>
      <c r="F1" s="2" t="s">
        <v>139</v>
      </c>
    </row>
    <row r="2" ht="9.75" customHeight="1">
      <c r="C2" s="1"/>
    </row>
    <row r="3" spans="1:6" ht="18">
      <c r="A3" s="157" t="s">
        <v>341</v>
      </c>
      <c r="B3" s="158"/>
      <c r="C3" s="158"/>
      <c r="D3" s="158"/>
      <c r="E3" s="158"/>
      <c r="F3" s="158"/>
    </row>
    <row r="4" spans="1:6" ht="18">
      <c r="A4" s="159" t="s">
        <v>342</v>
      </c>
      <c r="B4" s="160"/>
      <c r="C4" s="160"/>
      <c r="D4" s="160"/>
      <c r="E4" s="160"/>
      <c r="F4" s="160"/>
    </row>
    <row r="5" spans="1:6" ht="12.75">
      <c r="A5" s="161" t="s">
        <v>0</v>
      </c>
      <c r="B5" s="154"/>
      <c r="C5" s="154"/>
      <c r="D5" s="154"/>
      <c r="E5" s="154"/>
      <c r="F5" s="154"/>
    </row>
    <row r="6" spans="1:4" ht="13.5" thickBot="1">
      <c r="A6" s="153"/>
      <c r="B6" s="153"/>
      <c r="C6" s="154"/>
      <c r="D6" s="154"/>
    </row>
    <row r="7" spans="1:6" ht="12.75">
      <c r="A7" s="155" t="s">
        <v>1</v>
      </c>
      <c r="B7" s="35" t="s">
        <v>260</v>
      </c>
      <c r="C7" s="3" t="s">
        <v>2</v>
      </c>
      <c r="D7" s="120" t="s">
        <v>343</v>
      </c>
      <c r="E7" s="111" t="s">
        <v>344</v>
      </c>
      <c r="F7" s="162" t="s">
        <v>345</v>
      </c>
    </row>
    <row r="8" spans="1:9" ht="13.5" thickBot="1">
      <c r="A8" s="156"/>
      <c r="B8" s="83" t="s">
        <v>187</v>
      </c>
      <c r="C8" s="32" t="s">
        <v>3</v>
      </c>
      <c r="D8" s="121" t="s">
        <v>3</v>
      </c>
      <c r="E8" s="113" t="s">
        <v>340</v>
      </c>
      <c r="F8" s="163"/>
      <c r="H8" s="88"/>
      <c r="I8" s="88"/>
    </row>
    <row r="9" spans="1:6" ht="15.75" customHeight="1">
      <c r="A9" s="31" t="s">
        <v>4</v>
      </c>
      <c r="B9" s="36"/>
      <c r="C9" s="4"/>
      <c r="D9" s="92"/>
      <c r="E9" s="133"/>
      <c r="F9" s="123"/>
    </row>
    <row r="10" spans="1:6" ht="12.75">
      <c r="A10" s="5" t="s">
        <v>250</v>
      </c>
      <c r="B10" s="37"/>
      <c r="C10" s="59">
        <f>C12+C13+C14</f>
        <v>3575069</v>
      </c>
      <c r="D10" s="93">
        <f>D12+D13+D14</f>
        <v>3995962.3600000003</v>
      </c>
      <c r="E10" s="134">
        <f>E12+E13+E14</f>
        <v>4284689.609999999</v>
      </c>
      <c r="F10" s="124">
        <f>E10/D10*100</f>
        <v>107.2254747164335</v>
      </c>
    </row>
    <row r="11" spans="1:6" ht="12.75">
      <c r="A11" s="6" t="s">
        <v>5</v>
      </c>
      <c r="B11" s="38"/>
      <c r="C11" s="59"/>
      <c r="D11" s="94"/>
      <c r="E11" s="119"/>
      <c r="F11" s="125"/>
    </row>
    <row r="12" spans="1:6" ht="12.75">
      <c r="A12" s="46" t="s">
        <v>257</v>
      </c>
      <c r="B12" s="38"/>
      <c r="C12" s="60">
        <v>3574869</v>
      </c>
      <c r="D12" s="94">
        <v>3973571.0700000003</v>
      </c>
      <c r="E12" s="119">
        <v>4260473.06</v>
      </c>
      <c r="F12" s="112">
        <f>E12/D12*100</f>
        <v>107.22025565784077</v>
      </c>
    </row>
    <row r="13" spans="1:6" ht="12.75">
      <c r="A13" s="7" t="s">
        <v>6</v>
      </c>
      <c r="B13" s="39"/>
      <c r="C13" s="60"/>
      <c r="D13" s="94">
        <v>21194.74</v>
      </c>
      <c r="E13" s="119">
        <v>21194.74</v>
      </c>
      <c r="F13" s="112">
        <f aca="true" t="shared" si="0" ref="F13:F81">E13/D13*100</f>
        <v>100</v>
      </c>
    </row>
    <row r="14" spans="1:6" ht="12.75">
      <c r="A14" s="46" t="s">
        <v>312</v>
      </c>
      <c r="B14" s="39"/>
      <c r="C14" s="60">
        <v>200</v>
      </c>
      <c r="D14" s="94">
        <v>1196.55</v>
      </c>
      <c r="E14" s="119">
        <v>3021.81</v>
      </c>
      <c r="F14" s="112">
        <f t="shared" si="0"/>
        <v>252.5435627428858</v>
      </c>
    </row>
    <row r="15" spans="1:6" ht="12.75">
      <c r="A15" s="5" t="s">
        <v>251</v>
      </c>
      <c r="B15" s="37"/>
      <c r="C15" s="59">
        <f>SUM(C17:C41)+C48</f>
        <v>226820.6</v>
      </c>
      <c r="D15" s="93">
        <f>SUM(D17:D41)+D48</f>
        <v>282604.26</v>
      </c>
      <c r="E15" s="134">
        <f>SUM(E17:E41)+E48</f>
        <v>288224.16</v>
      </c>
      <c r="F15" s="124">
        <f t="shared" si="0"/>
        <v>101.98861121201782</v>
      </c>
    </row>
    <row r="16" spans="1:6" ht="10.5" customHeight="1">
      <c r="A16" s="6" t="s">
        <v>7</v>
      </c>
      <c r="B16" s="38"/>
      <c r="C16" s="59"/>
      <c r="D16" s="94"/>
      <c r="E16" s="119"/>
      <c r="F16" s="112"/>
    </row>
    <row r="17" spans="1:6" ht="12.75">
      <c r="A17" s="7" t="s">
        <v>8</v>
      </c>
      <c r="B17" s="39"/>
      <c r="C17" s="60">
        <v>1500</v>
      </c>
      <c r="D17" s="94">
        <v>1500</v>
      </c>
      <c r="E17" s="119">
        <v>732.78</v>
      </c>
      <c r="F17" s="112">
        <f t="shared" si="0"/>
        <v>48.852</v>
      </c>
    </row>
    <row r="18" spans="1:6" ht="12.75">
      <c r="A18" s="7" t="s">
        <v>9</v>
      </c>
      <c r="B18" s="39"/>
      <c r="C18" s="60"/>
      <c r="D18" s="94">
        <v>0</v>
      </c>
      <c r="E18" s="119">
        <v>1540.94</v>
      </c>
      <c r="F18" s="116" t="s">
        <v>348</v>
      </c>
    </row>
    <row r="19" spans="1:6" ht="12.75" hidden="1">
      <c r="A19" s="7" t="s">
        <v>10</v>
      </c>
      <c r="B19" s="39"/>
      <c r="C19" s="60"/>
      <c r="D19" s="94">
        <v>0</v>
      </c>
      <c r="E19" s="119"/>
      <c r="F19" s="116" t="s">
        <v>348</v>
      </c>
    </row>
    <row r="20" spans="1:6" ht="12.75">
      <c r="A20" s="46" t="s">
        <v>263</v>
      </c>
      <c r="B20" s="39"/>
      <c r="C20" s="60"/>
      <c r="D20" s="94">
        <v>6316.86</v>
      </c>
      <c r="E20" s="119">
        <v>5739.92</v>
      </c>
      <c r="F20" s="112">
        <f t="shared" si="0"/>
        <v>90.86666476698866</v>
      </c>
    </row>
    <row r="21" spans="1:6" ht="12.75">
      <c r="A21" s="7" t="s">
        <v>11</v>
      </c>
      <c r="B21" s="39"/>
      <c r="C21" s="60">
        <v>45000</v>
      </c>
      <c r="D21" s="94">
        <v>45000</v>
      </c>
      <c r="E21" s="119">
        <v>29966.26</v>
      </c>
      <c r="F21" s="112">
        <f t="shared" si="0"/>
        <v>66.59168888888888</v>
      </c>
    </row>
    <row r="22" spans="1:6" ht="12.75">
      <c r="A22" s="8" t="s">
        <v>146</v>
      </c>
      <c r="B22" s="40"/>
      <c r="C22" s="60">
        <v>21583.8</v>
      </c>
      <c r="D22" s="94">
        <v>22720.04</v>
      </c>
      <c r="E22" s="119">
        <v>22883.28</v>
      </c>
      <c r="F22" s="112">
        <f t="shared" si="0"/>
        <v>100.71848465055517</v>
      </c>
    </row>
    <row r="23" spans="1:6" ht="12.75">
      <c r="A23" s="8" t="s">
        <v>150</v>
      </c>
      <c r="B23" s="40"/>
      <c r="C23" s="60">
        <v>40000</v>
      </c>
      <c r="D23" s="94">
        <v>50350</v>
      </c>
      <c r="E23" s="119">
        <v>50350</v>
      </c>
      <c r="F23" s="112">
        <f t="shared" si="0"/>
        <v>100</v>
      </c>
    </row>
    <row r="24" spans="1:6" ht="12.75">
      <c r="A24" s="8" t="s">
        <v>362</v>
      </c>
      <c r="B24" s="40"/>
      <c r="C24" s="60"/>
      <c r="D24" s="94"/>
      <c r="E24" s="119">
        <v>8088.14</v>
      </c>
      <c r="F24" s="116" t="s">
        <v>348</v>
      </c>
    </row>
    <row r="25" spans="1:6" ht="12.75">
      <c r="A25" s="8" t="s">
        <v>307</v>
      </c>
      <c r="B25" s="40"/>
      <c r="C25" s="60"/>
      <c r="D25" s="94">
        <v>4250</v>
      </c>
      <c r="E25" s="119">
        <v>4250</v>
      </c>
      <c r="F25" s="112">
        <f t="shared" si="0"/>
        <v>100</v>
      </c>
    </row>
    <row r="26" spans="1:6" ht="12.75">
      <c r="A26" s="8" t="s">
        <v>322</v>
      </c>
      <c r="B26" s="40"/>
      <c r="C26" s="60"/>
      <c r="D26" s="94">
        <v>7951.26</v>
      </c>
      <c r="E26" s="119">
        <v>8018.99</v>
      </c>
      <c r="F26" s="112">
        <f t="shared" si="0"/>
        <v>100.85181468094365</v>
      </c>
    </row>
    <row r="27" spans="1:6" ht="12.75">
      <c r="A27" s="8" t="s">
        <v>323</v>
      </c>
      <c r="B27" s="40"/>
      <c r="C27" s="60"/>
      <c r="D27" s="94">
        <v>173.97000000000003</v>
      </c>
      <c r="E27" s="119">
        <v>181.36</v>
      </c>
      <c r="F27" s="112">
        <f t="shared" si="0"/>
        <v>104.24785882623439</v>
      </c>
    </row>
    <row r="28" spans="1:6" ht="12.75">
      <c r="A28" s="8" t="s">
        <v>318</v>
      </c>
      <c r="B28" s="40"/>
      <c r="C28" s="60"/>
      <c r="D28" s="94">
        <v>43.5</v>
      </c>
      <c r="E28" s="119">
        <v>65.61</v>
      </c>
      <c r="F28" s="112">
        <f t="shared" si="0"/>
        <v>150.82758620689657</v>
      </c>
    </row>
    <row r="29" spans="1:6" ht="12.75">
      <c r="A29" s="8" t="s">
        <v>352</v>
      </c>
      <c r="B29" s="40"/>
      <c r="C29" s="60"/>
      <c r="D29" s="94">
        <v>0</v>
      </c>
      <c r="E29" s="119">
        <v>28.7</v>
      </c>
      <c r="F29" s="116" t="s">
        <v>348</v>
      </c>
    </row>
    <row r="30" spans="1:6" ht="12.75">
      <c r="A30" s="8" t="s">
        <v>361</v>
      </c>
      <c r="B30" s="40"/>
      <c r="C30" s="60"/>
      <c r="D30" s="94">
        <v>0</v>
      </c>
      <c r="E30" s="119">
        <v>995.94</v>
      </c>
      <c r="F30" s="116" t="s">
        <v>348</v>
      </c>
    </row>
    <row r="31" spans="1:6" ht="12.75">
      <c r="A31" s="8" t="s">
        <v>358</v>
      </c>
      <c r="B31" s="40"/>
      <c r="C31" s="60"/>
      <c r="D31" s="94">
        <v>1232.13</v>
      </c>
      <c r="E31" s="119">
        <v>5363.88</v>
      </c>
      <c r="F31" s="116" t="s">
        <v>348</v>
      </c>
    </row>
    <row r="32" spans="1:6" ht="12.75">
      <c r="A32" s="8" t="s">
        <v>347</v>
      </c>
      <c r="B32" s="40"/>
      <c r="C32" s="60"/>
      <c r="D32" s="94">
        <v>1069.13</v>
      </c>
      <c r="E32" s="119">
        <v>2354.2</v>
      </c>
      <c r="F32" s="112">
        <f t="shared" si="0"/>
        <v>220.19773086528295</v>
      </c>
    </row>
    <row r="33" spans="1:6" ht="12.75">
      <c r="A33" s="8" t="s">
        <v>319</v>
      </c>
      <c r="B33" s="40"/>
      <c r="C33" s="60"/>
      <c r="D33" s="94">
        <v>764.8999999999999</v>
      </c>
      <c r="E33" s="119">
        <v>3038.98</v>
      </c>
      <c r="F33" s="112">
        <f t="shared" si="0"/>
        <v>397.3042227742189</v>
      </c>
    </row>
    <row r="34" spans="1:6" ht="12.75">
      <c r="A34" s="8" t="s">
        <v>359</v>
      </c>
      <c r="B34" s="40"/>
      <c r="C34" s="60"/>
      <c r="D34" s="94">
        <v>0</v>
      </c>
      <c r="E34" s="119">
        <v>229.5</v>
      </c>
      <c r="F34" s="116" t="s">
        <v>348</v>
      </c>
    </row>
    <row r="35" spans="1:6" ht="12.75">
      <c r="A35" s="8" t="s">
        <v>360</v>
      </c>
      <c r="B35" s="40"/>
      <c r="C35" s="60"/>
      <c r="D35" s="94">
        <v>0</v>
      </c>
      <c r="E35" s="119">
        <v>15</v>
      </c>
      <c r="F35" s="116" t="s">
        <v>348</v>
      </c>
    </row>
    <row r="36" spans="1:6" ht="12.75" hidden="1">
      <c r="A36" s="8" t="s">
        <v>350</v>
      </c>
      <c r="B36" s="40"/>
      <c r="C36" s="60"/>
      <c r="D36" s="94">
        <v>0</v>
      </c>
      <c r="E36" s="119"/>
      <c r="F36" s="116" t="s">
        <v>348</v>
      </c>
    </row>
    <row r="37" spans="1:6" ht="12.75">
      <c r="A37" s="8" t="s">
        <v>320</v>
      </c>
      <c r="B37" s="40"/>
      <c r="C37" s="60"/>
      <c r="D37" s="94">
        <v>513.86</v>
      </c>
      <c r="E37" s="119">
        <v>643.18</v>
      </c>
      <c r="F37" s="112">
        <f t="shared" si="0"/>
        <v>125.1663877320671</v>
      </c>
    </row>
    <row r="38" spans="1:6" ht="12.75" hidden="1">
      <c r="A38" s="8" t="s">
        <v>351</v>
      </c>
      <c r="B38" s="40"/>
      <c r="C38" s="60"/>
      <c r="D38" s="94">
        <v>0</v>
      </c>
      <c r="E38" s="119"/>
      <c r="F38" s="116" t="s">
        <v>348</v>
      </c>
    </row>
    <row r="39" spans="1:6" ht="12.75">
      <c r="A39" s="8" t="s">
        <v>321</v>
      </c>
      <c r="B39" s="40"/>
      <c r="C39" s="60"/>
      <c r="D39" s="94">
        <v>1396.19</v>
      </c>
      <c r="E39" s="119">
        <v>1769.36</v>
      </c>
      <c r="F39" s="112">
        <f t="shared" si="0"/>
        <v>126.72773762883274</v>
      </c>
    </row>
    <row r="40" spans="1:7" ht="12.75">
      <c r="A40" s="8" t="s">
        <v>353</v>
      </c>
      <c r="B40" s="40"/>
      <c r="C40" s="60"/>
      <c r="D40" s="94">
        <v>0</v>
      </c>
      <c r="E40" s="119">
        <f>3.37+155.53</f>
        <v>158.9</v>
      </c>
      <c r="F40" s="116" t="s">
        <v>348</v>
      </c>
      <c r="G40" s="89"/>
    </row>
    <row r="41" spans="1:7" ht="12.75">
      <c r="A41" s="7" t="s">
        <v>12</v>
      </c>
      <c r="B41" s="39"/>
      <c r="C41" s="60">
        <f>SUM(C42:C47)</f>
        <v>118736.8</v>
      </c>
      <c r="D41" s="95">
        <f>SUM(D42:D47)</f>
        <v>115464.84</v>
      </c>
      <c r="E41" s="127">
        <f>SUM(E42:E47)</f>
        <v>115464.84</v>
      </c>
      <c r="F41" s="112">
        <f t="shared" si="0"/>
        <v>100</v>
      </c>
      <c r="G41" s="132"/>
    </row>
    <row r="42" spans="1:6" ht="12.75">
      <c r="A42" s="7" t="s">
        <v>13</v>
      </c>
      <c r="B42" s="39"/>
      <c r="C42" s="60">
        <v>42996</v>
      </c>
      <c r="D42" s="94">
        <v>44839.04</v>
      </c>
      <c r="E42" s="119">
        <v>44839.04</v>
      </c>
      <c r="F42" s="112">
        <f t="shared" si="0"/>
        <v>100</v>
      </c>
    </row>
    <row r="43" spans="1:6" ht="12.75">
      <c r="A43" s="8" t="s">
        <v>151</v>
      </c>
      <c r="B43" s="40"/>
      <c r="C43" s="60">
        <v>8354.5</v>
      </c>
      <c r="D43" s="94">
        <v>2341.3999999999996</v>
      </c>
      <c r="E43" s="119">
        <v>2341.4</v>
      </c>
      <c r="F43" s="112">
        <f t="shared" si="0"/>
        <v>100.00000000000003</v>
      </c>
    </row>
    <row r="44" spans="1:6" ht="12.75">
      <c r="A44" s="7" t="s">
        <v>14</v>
      </c>
      <c r="B44" s="39"/>
      <c r="C44" s="60">
        <v>22167</v>
      </c>
      <c r="D44" s="94">
        <v>23967</v>
      </c>
      <c r="E44" s="119">
        <v>23967</v>
      </c>
      <c r="F44" s="112">
        <f t="shared" si="0"/>
        <v>100</v>
      </c>
    </row>
    <row r="45" spans="1:6" ht="12.75">
      <c r="A45" s="8" t="s">
        <v>152</v>
      </c>
      <c r="B45" s="40"/>
      <c r="C45" s="60">
        <v>11173.3</v>
      </c>
      <c r="D45" s="94">
        <v>10319</v>
      </c>
      <c r="E45" s="119">
        <v>10319</v>
      </c>
      <c r="F45" s="112">
        <f t="shared" si="0"/>
        <v>100</v>
      </c>
    </row>
    <row r="46" spans="1:6" ht="12.75">
      <c r="A46" s="8" t="s">
        <v>324</v>
      </c>
      <c r="B46" s="40"/>
      <c r="C46" s="60">
        <v>350</v>
      </c>
      <c r="D46" s="94">
        <v>302.4</v>
      </c>
      <c r="E46" s="119">
        <v>302.4</v>
      </c>
      <c r="F46" s="112">
        <f t="shared" si="0"/>
        <v>100</v>
      </c>
    </row>
    <row r="47" spans="1:6" ht="12.75">
      <c r="A47" s="8" t="s">
        <v>325</v>
      </c>
      <c r="B47" s="40"/>
      <c r="C47" s="60">
        <v>33696</v>
      </c>
      <c r="D47" s="94">
        <v>33696</v>
      </c>
      <c r="E47" s="119">
        <v>33696</v>
      </c>
      <c r="F47" s="112">
        <f t="shared" si="0"/>
        <v>100</v>
      </c>
    </row>
    <row r="48" spans="1:6" ht="12.75">
      <c r="A48" s="8" t="s">
        <v>208</v>
      </c>
      <c r="B48" s="40"/>
      <c r="C48" s="60"/>
      <c r="D48" s="94">
        <v>23857.579999999998</v>
      </c>
      <c r="E48" s="119">
        <v>26344.4</v>
      </c>
      <c r="F48" s="112">
        <f t="shared" si="0"/>
        <v>110.4236054117811</v>
      </c>
    </row>
    <row r="49" spans="1:6" ht="12.75">
      <c r="A49" s="9" t="s">
        <v>252</v>
      </c>
      <c r="B49" s="41"/>
      <c r="C49" s="61">
        <f>SUM(C51:C56)</f>
        <v>15000</v>
      </c>
      <c r="D49" s="96">
        <f>SUM(D51:D56)</f>
        <v>15000</v>
      </c>
      <c r="E49" s="135">
        <f>SUM(E51:E56)</f>
        <v>3676</v>
      </c>
      <c r="F49" s="124">
        <f t="shared" si="0"/>
        <v>24.506666666666664</v>
      </c>
    </row>
    <row r="50" spans="1:6" ht="11.25" customHeight="1">
      <c r="A50" s="6" t="s">
        <v>7</v>
      </c>
      <c r="B50" s="38"/>
      <c r="C50" s="60"/>
      <c r="D50" s="94"/>
      <c r="E50" s="119"/>
      <c r="F50" s="112"/>
    </row>
    <row r="51" spans="1:6" ht="12.75">
      <c r="A51" s="7" t="s">
        <v>15</v>
      </c>
      <c r="B51" s="39"/>
      <c r="C51" s="60"/>
      <c r="D51" s="94">
        <v>430</v>
      </c>
      <c r="E51" s="119">
        <v>485.1</v>
      </c>
      <c r="F51" s="112">
        <f t="shared" si="0"/>
        <v>112.81395348837209</v>
      </c>
    </row>
    <row r="52" spans="1:6" ht="12.75">
      <c r="A52" s="8" t="s">
        <v>153</v>
      </c>
      <c r="B52" s="40"/>
      <c r="C52" s="60"/>
      <c r="D52" s="94">
        <v>214.73</v>
      </c>
      <c r="E52" s="119">
        <v>379.8</v>
      </c>
      <c r="F52" s="112">
        <f t="shared" si="0"/>
        <v>176.87328272714572</v>
      </c>
    </row>
    <row r="53" spans="1:6" ht="12.75">
      <c r="A53" s="8" t="s">
        <v>354</v>
      </c>
      <c r="B53" s="40"/>
      <c r="C53" s="60"/>
      <c r="D53" s="94"/>
      <c r="E53" s="119">
        <v>2800</v>
      </c>
      <c r="F53" s="116" t="s">
        <v>348</v>
      </c>
    </row>
    <row r="54" spans="1:6" ht="12.75">
      <c r="A54" s="8" t="s">
        <v>355</v>
      </c>
      <c r="B54" s="40"/>
      <c r="C54" s="60"/>
      <c r="D54" s="94"/>
      <c r="E54" s="119">
        <v>11.1</v>
      </c>
      <c r="F54" s="116" t="s">
        <v>348</v>
      </c>
    </row>
    <row r="55" spans="1:6" ht="12.75">
      <c r="A55" s="8" t="s">
        <v>209</v>
      </c>
      <c r="B55" s="40"/>
      <c r="C55" s="60">
        <v>15000</v>
      </c>
      <c r="D55" s="94">
        <v>14355.27</v>
      </c>
      <c r="E55" s="119">
        <v>0</v>
      </c>
      <c r="F55" s="112">
        <f t="shared" si="0"/>
        <v>0</v>
      </c>
    </row>
    <row r="56" spans="1:6" ht="12.75" hidden="1">
      <c r="A56" s="7" t="s">
        <v>16</v>
      </c>
      <c r="B56" s="39"/>
      <c r="C56" s="60"/>
      <c r="D56" s="94">
        <v>0</v>
      </c>
      <c r="E56" s="119"/>
      <c r="F56" s="116" t="s">
        <v>348</v>
      </c>
    </row>
    <row r="57" spans="1:6" ht="12.75">
      <c r="A57" s="9" t="s">
        <v>253</v>
      </c>
      <c r="B57" s="39"/>
      <c r="C57" s="60"/>
      <c r="D57" s="94"/>
      <c r="E57" s="119"/>
      <c r="F57" s="112"/>
    </row>
    <row r="58" spans="1:6" ht="12.75">
      <c r="A58" s="5" t="s">
        <v>17</v>
      </c>
      <c r="B58" s="37"/>
      <c r="C58" s="59">
        <f>SUM(C60:C80)</f>
        <v>79947.4</v>
      </c>
      <c r="D58" s="93">
        <f>SUM(D60:D80)</f>
        <v>6765979.0200000005</v>
      </c>
      <c r="E58" s="134">
        <f>SUM(E60:E80)</f>
        <v>6765979.0200000005</v>
      </c>
      <c r="F58" s="124">
        <f t="shared" si="0"/>
        <v>100</v>
      </c>
    </row>
    <row r="59" spans="1:6" ht="10.5" customHeight="1">
      <c r="A59" s="10" t="s">
        <v>18</v>
      </c>
      <c r="B59" s="42"/>
      <c r="C59" s="60"/>
      <c r="D59" s="94"/>
      <c r="E59" s="119"/>
      <c r="F59" s="112"/>
    </row>
    <row r="60" spans="1:6" ht="12.75">
      <c r="A60" s="8" t="s">
        <v>19</v>
      </c>
      <c r="B60" s="40"/>
      <c r="C60" s="60">
        <v>79697.4</v>
      </c>
      <c r="D60" s="94">
        <v>79697.4</v>
      </c>
      <c r="E60" s="119">
        <v>79697.4</v>
      </c>
      <c r="F60" s="112">
        <f t="shared" si="0"/>
        <v>100</v>
      </c>
    </row>
    <row r="61" spans="1:6" ht="12.75">
      <c r="A61" s="8" t="s">
        <v>20</v>
      </c>
      <c r="B61" s="40"/>
      <c r="C61" s="60"/>
      <c r="D61" s="94">
        <v>2029.8799999999999</v>
      </c>
      <c r="E61" s="119">
        <v>2029.88</v>
      </c>
      <c r="F61" s="112">
        <f t="shared" si="0"/>
        <v>100.00000000000003</v>
      </c>
    </row>
    <row r="62" spans="1:6" ht="12.75">
      <c r="A62" s="8" t="s">
        <v>21</v>
      </c>
      <c r="B62" s="40"/>
      <c r="C62" s="60"/>
      <c r="D62" s="94">
        <v>5602352.8</v>
      </c>
      <c r="E62" s="119">
        <v>5602352.8</v>
      </c>
      <c r="F62" s="112">
        <f t="shared" si="0"/>
        <v>100</v>
      </c>
    </row>
    <row r="63" spans="1:6" ht="12.75">
      <c r="A63" s="8" t="s">
        <v>22</v>
      </c>
      <c r="B63" s="40"/>
      <c r="C63" s="60"/>
      <c r="D63" s="94">
        <v>742854.44</v>
      </c>
      <c r="E63" s="119">
        <v>742854.44</v>
      </c>
      <c r="F63" s="112">
        <f t="shared" si="0"/>
        <v>100</v>
      </c>
    </row>
    <row r="64" spans="1:6" ht="12.75">
      <c r="A64" s="8" t="s">
        <v>23</v>
      </c>
      <c r="B64" s="40"/>
      <c r="C64" s="60"/>
      <c r="D64" s="94">
        <v>3213.04</v>
      </c>
      <c r="E64" s="119">
        <v>3213.04</v>
      </c>
      <c r="F64" s="112">
        <f t="shared" si="0"/>
        <v>100</v>
      </c>
    </row>
    <row r="65" spans="1:6" ht="12.75">
      <c r="A65" s="8" t="s">
        <v>24</v>
      </c>
      <c r="B65" s="40"/>
      <c r="C65" s="60"/>
      <c r="D65" s="94">
        <v>1735</v>
      </c>
      <c r="E65" s="119">
        <v>1735</v>
      </c>
      <c r="F65" s="112">
        <f t="shared" si="0"/>
        <v>100</v>
      </c>
    </row>
    <row r="66" spans="1:6" ht="12.75">
      <c r="A66" s="8" t="s">
        <v>25</v>
      </c>
      <c r="B66" s="40"/>
      <c r="C66" s="60"/>
      <c r="D66" s="94">
        <v>22541.829999999998</v>
      </c>
      <c r="E66" s="119">
        <v>22541.83</v>
      </c>
      <c r="F66" s="112">
        <f t="shared" si="0"/>
        <v>100.00000000000003</v>
      </c>
    </row>
    <row r="67" spans="1:6" ht="12.75">
      <c r="A67" s="8" t="s">
        <v>26</v>
      </c>
      <c r="B67" s="40"/>
      <c r="C67" s="60"/>
      <c r="D67" s="94">
        <v>288</v>
      </c>
      <c r="E67" s="119">
        <v>288</v>
      </c>
      <c r="F67" s="112">
        <f t="shared" si="0"/>
        <v>100</v>
      </c>
    </row>
    <row r="68" spans="1:6" ht="12.75">
      <c r="A68" s="8" t="s">
        <v>144</v>
      </c>
      <c r="B68" s="40"/>
      <c r="C68" s="60"/>
      <c r="D68" s="94">
        <v>268513.86</v>
      </c>
      <c r="E68" s="119">
        <v>268513.86</v>
      </c>
      <c r="F68" s="112">
        <f t="shared" si="0"/>
        <v>100</v>
      </c>
    </row>
    <row r="69" spans="1:6" ht="12.75">
      <c r="A69" s="8" t="s">
        <v>157</v>
      </c>
      <c r="B69" s="40"/>
      <c r="C69" s="60"/>
      <c r="D69" s="94">
        <v>6392.530000000001</v>
      </c>
      <c r="E69" s="119">
        <v>6392.53</v>
      </c>
      <c r="F69" s="112">
        <f t="shared" si="0"/>
        <v>99.99999999999999</v>
      </c>
    </row>
    <row r="70" spans="1:6" ht="12.75">
      <c r="A70" s="8" t="s">
        <v>346</v>
      </c>
      <c r="B70" s="40"/>
      <c r="C70" s="60"/>
      <c r="D70" s="94">
        <v>225.63</v>
      </c>
      <c r="E70" s="119">
        <v>225.63</v>
      </c>
      <c r="F70" s="112">
        <f t="shared" si="0"/>
        <v>100</v>
      </c>
    </row>
    <row r="71" spans="1:6" ht="12.75">
      <c r="A71" s="8" t="s">
        <v>27</v>
      </c>
      <c r="B71" s="40"/>
      <c r="C71" s="60"/>
      <c r="D71" s="94">
        <v>507.54</v>
      </c>
      <c r="E71" s="119">
        <v>507.54</v>
      </c>
      <c r="F71" s="112">
        <f t="shared" si="0"/>
        <v>100</v>
      </c>
    </row>
    <row r="72" spans="1:6" ht="12.75">
      <c r="A72" s="8" t="s">
        <v>28</v>
      </c>
      <c r="B72" s="40"/>
      <c r="C72" s="60"/>
      <c r="D72" s="94">
        <v>322.2</v>
      </c>
      <c r="E72" s="119">
        <v>322.2</v>
      </c>
      <c r="F72" s="112">
        <f t="shared" si="0"/>
        <v>100</v>
      </c>
    </row>
    <row r="73" spans="1:6" ht="12.75" hidden="1">
      <c r="A73" s="8" t="s">
        <v>219</v>
      </c>
      <c r="B73" s="40"/>
      <c r="C73" s="60"/>
      <c r="D73" s="94">
        <v>0</v>
      </c>
      <c r="E73" s="119"/>
      <c r="F73" s="112" t="e">
        <f t="shared" si="0"/>
        <v>#DIV/0!</v>
      </c>
    </row>
    <row r="74" spans="1:6" ht="12.75" hidden="1">
      <c r="A74" s="8" t="s">
        <v>158</v>
      </c>
      <c r="B74" s="40"/>
      <c r="C74" s="60"/>
      <c r="D74" s="94">
        <v>0</v>
      </c>
      <c r="E74" s="119"/>
      <c r="F74" s="112" t="e">
        <f t="shared" si="0"/>
        <v>#DIV/0!</v>
      </c>
    </row>
    <row r="75" spans="1:6" ht="12.75" hidden="1">
      <c r="A75" s="8" t="s">
        <v>29</v>
      </c>
      <c r="B75" s="40"/>
      <c r="C75" s="60"/>
      <c r="D75" s="94">
        <v>0</v>
      </c>
      <c r="E75" s="119"/>
      <c r="F75" s="112" t="e">
        <f t="shared" si="0"/>
        <v>#DIV/0!</v>
      </c>
    </row>
    <row r="76" spans="1:6" ht="12.75" hidden="1">
      <c r="A76" s="8" t="s">
        <v>39</v>
      </c>
      <c r="B76" s="40"/>
      <c r="C76" s="60"/>
      <c r="D76" s="94">
        <v>0</v>
      </c>
      <c r="E76" s="119"/>
      <c r="F76" s="112" t="e">
        <f t="shared" si="0"/>
        <v>#DIV/0!</v>
      </c>
    </row>
    <row r="77" spans="1:6" ht="12.75">
      <c r="A77" s="8" t="s">
        <v>30</v>
      </c>
      <c r="B77" s="40"/>
      <c r="C77" s="60"/>
      <c r="D77" s="94">
        <v>33430</v>
      </c>
      <c r="E77" s="119">
        <v>33430</v>
      </c>
      <c r="F77" s="112">
        <f t="shared" si="0"/>
        <v>100</v>
      </c>
    </row>
    <row r="78" spans="1:6" ht="12.75" hidden="1">
      <c r="A78" s="8" t="s">
        <v>31</v>
      </c>
      <c r="B78" s="40"/>
      <c r="C78" s="60"/>
      <c r="D78" s="94">
        <v>0</v>
      </c>
      <c r="E78" s="119"/>
      <c r="F78" s="112" t="e">
        <f t="shared" si="0"/>
        <v>#DIV/0!</v>
      </c>
    </row>
    <row r="79" spans="1:6" ht="12.75">
      <c r="A79" s="8" t="s">
        <v>339</v>
      </c>
      <c r="B79" s="40"/>
      <c r="C79" s="60">
        <v>250</v>
      </c>
      <c r="D79" s="94">
        <v>1874.8700000000001</v>
      </c>
      <c r="E79" s="119">
        <v>1874.87</v>
      </c>
      <c r="F79" s="112">
        <f t="shared" si="0"/>
        <v>99.99999999999999</v>
      </c>
    </row>
    <row r="80" spans="1:6" ht="12.75" hidden="1">
      <c r="A80" s="8" t="s">
        <v>163</v>
      </c>
      <c r="B80" s="40"/>
      <c r="C80" s="60"/>
      <c r="D80" s="94">
        <v>0</v>
      </c>
      <c r="E80" s="119"/>
      <c r="F80" s="112" t="e">
        <f t="shared" si="0"/>
        <v>#DIV/0!</v>
      </c>
    </row>
    <row r="81" spans="1:6" ht="12.75" hidden="1">
      <c r="A81" s="9" t="s">
        <v>32</v>
      </c>
      <c r="B81" s="41"/>
      <c r="C81" s="61">
        <f>SUM(C83:C85)</f>
        <v>0</v>
      </c>
      <c r="D81" s="96">
        <f>SUM(D83:D85)</f>
        <v>0</v>
      </c>
      <c r="E81" s="119"/>
      <c r="F81" s="112" t="e">
        <f t="shared" si="0"/>
        <v>#DIV/0!</v>
      </c>
    </row>
    <row r="82" spans="1:6" ht="12.75" hidden="1">
      <c r="A82" s="6" t="s">
        <v>18</v>
      </c>
      <c r="B82" s="38"/>
      <c r="C82" s="60"/>
      <c r="D82" s="94"/>
      <c r="E82" s="119"/>
      <c r="F82" s="112" t="e">
        <f aca="true" t="shared" si="1" ref="F82:F147">E82/D82*100</f>
        <v>#DIV/0!</v>
      </c>
    </row>
    <row r="83" spans="1:6" ht="12.75" hidden="1">
      <c r="A83" s="8" t="s">
        <v>33</v>
      </c>
      <c r="B83" s="40"/>
      <c r="C83" s="60"/>
      <c r="D83" s="94">
        <v>0</v>
      </c>
      <c r="E83" s="119"/>
      <c r="F83" s="112" t="e">
        <f t="shared" si="1"/>
        <v>#DIV/0!</v>
      </c>
    </row>
    <row r="84" spans="1:6" ht="12.75" hidden="1">
      <c r="A84" s="8" t="s">
        <v>34</v>
      </c>
      <c r="B84" s="40"/>
      <c r="C84" s="60"/>
      <c r="D84" s="94">
        <v>0</v>
      </c>
      <c r="E84" s="119"/>
      <c r="F84" s="112" t="e">
        <f t="shared" si="1"/>
        <v>#DIV/0!</v>
      </c>
    </row>
    <row r="85" spans="1:6" ht="12.75" hidden="1">
      <c r="A85" s="8" t="s">
        <v>35</v>
      </c>
      <c r="B85" s="40"/>
      <c r="C85" s="60"/>
      <c r="D85" s="94">
        <v>0</v>
      </c>
      <c r="E85" s="119"/>
      <c r="F85" s="112" t="e">
        <f t="shared" si="1"/>
        <v>#DIV/0!</v>
      </c>
    </row>
    <row r="86" spans="1:6" ht="12.75">
      <c r="A86" s="5" t="s">
        <v>36</v>
      </c>
      <c r="B86" s="37"/>
      <c r="C86" s="59">
        <f>SUM(C88:C102)</f>
        <v>0</v>
      </c>
      <c r="D86" s="93">
        <f>SUM(D88:D102)</f>
        <v>825646.3</v>
      </c>
      <c r="E86" s="134">
        <f>SUM(E88:E102)</f>
        <v>825646.3</v>
      </c>
      <c r="F86" s="124">
        <f t="shared" si="1"/>
        <v>100</v>
      </c>
    </row>
    <row r="87" spans="1:6" ht="12.75">
      <c r="A87" s="10" t="s">
        <v>18</v>
      </c>
      <c r="B87" s="42"/>
      <c r="C87" s="60"/>
      <c r="D87" s="94"/>
      <c r="E87" s="119"/>
      <c r="F87" s="112"/>
    </row>
    <row r="88" spans="1:6" ht="12.75">
      <c r="A88" s="8" t="s">
        <v>21</v>
      </c>
      <c r="B88" s="40"/>
      <c r="C88" s="60"/>
      <c r="D88" s="94">
        <v>342.15999999999997</v>
      </c>
      <c r="E88" s="119">
        <v>342.16</v>
      </c>
      <c r="F88" s="112">
        <f t="shared" si="1"/>
        <v>100.00000000000003</v>
      </c>
    </row>
    <row r="89" spans="1:6" ht="13.5" thickBot="1">
      <c r="A89" s="80" t="s">
        <v>22</v>
      </c>
      <c r="B89" s="145"/>
      <c r="C89" s="79"/>
      <c r="D89" s="146">
        <v>14241.489999999998</v>
      </c>
      <c r="E89" s="144">
        <v>14241.49</v>
      </c>
      <c r="F89" s="126">
        <f t="shared" si="1"/>
        <v>100.00000000000003</v>
      </c>
    </row>
    <row r="90" spans="1:6" ht="12.75">
      <c r="A90" s="12" t="s">
        <v>20</v>
      </c>
      <c r="B90" s="43"/>
      <c r="C90" s="60"/>
      <c r="D90" s="94">
        <v>2598.55</v>
      </c>
      <c r="E90" s="119">
        <v>2598.55</v>
      </c>
      <c r="F90" s="112">
        <f t="shared" si="1"/>
        <v>100</v>
      </c>
    </row>
    <row r="91" spans="1:6" ht="12.75">
      <c r="A91" s="12" t="s">
        <v>37</v>
      </c>
      <c r="B91" s="43"/>
      <c r="C91" s="60"/>
      <c r="D91" s="94">
        <v>40671.189999999995</v>
      </c>
      <c r="E91" s="119">
        <v>40671.19</v>
      </c>
      <c r="F91" s="112">
        <f t="shared" si="1"/>
        <v>100.00000000000003</v>
      </c>
    </row>
    <row r="92" spans="1:6" ht="12.75">
      <c r="A92" s="8" t="s">
        <v>23</v>
      </c>
      <c r="B92" s="40"/>
      <c r="C92" s="60"/>
      <c r="D92" s="94">
        <v>305004.06999999995</v>
      </c>
      <c r="E92" s="119">
        <v>305004.07</v>
      </c>
      <c r="F92" s="112">
        <f t="shared" si="1"/>
        <v>100.00000000000003</v>
      </c>
    </row>
    <row r="93" spans="1:6" ht="12.75">
      <c r="A93" s="8" t="s">
        <v>25</v>
      </c>
      <c r="B93" s="40"/>
      <c r="C93" s="60"/>
      <c r="D93" s="94">
        <v>12535.4</v>
      </c>
      <c r="E93" s="119">
        <v>12535.4</v>
      </c>
      <c r="F93" s="112">
        <f t="shared" si="1"/>
        <v>100</v>
      </c>
    </row>
    <row r="94" spans="1:6" ht="12.75" hidden="1">
      <c r="A94" s="8" t="s">
        <v>242</v>
      </c>
      <c r="B94" s="40"/>
      <c r="C94" s="60"/>
      <c r="D94" s="94">
        <v>0</v>
      </c>
      <c r="E94" s="119"/>
      <c r="F94" s="112" t="e">
        <f t="shared" si="1"/>
        <v>#DIV/0!</v>
      </c>
    </row>
    <row r="95" spans="1:6" ht="12.75">
      <c r="A95" s="8" t="s">
        <v>157</v>
      </c>
      <c r="B95" s="40"/>
      <c r="C95" s="60"/>
      <c r="D95" s="94">
        <v>194478.17</v>
      </c>
      <c r="E95" s="119">
        <v>194478.17</v>
      </c>
      <c r="F95" s="112">
        <f t="shared" si="1"/>
        <v>100</v>
      </c>
    </row>
    <row r="96" spans="1:6" ht="12.75">
      <c r="A96" s="8" t="s">
        <v>346</v>
      </c>
      <c r="B96" s="40"/>
      <c r="C96" s="60"/>
      <c r="D96" s="94">
        <v>3314.94</v>
      </c>
      <c r="E96" s="119">
        <v>3314.94</v>
      </c>
      <c r="F96" s="112">
        <f t="shared" si="1"/>
        <v>100</v>
      </c>
    </row>
    <row r="97" spans="1:6" ht="12.75" hidden="1">
      <c r="A97" s="8" t="s">
        <v>158</v>
      </c>
      <c r="B97" s="40"/>
      <c r="C97" s="60"/>
      <c r="D97" s="94">
        <v>0</v>
      </c>
      <c r="E97" s="119"/>
      <c r="F97" s="112" t="e">
        <f t="shared" si="1"/>
        <v>#DIV/0!</v>
      </c>
    </row>
    <row r="98" spans="1:6" ht="12.75">
      <c r="A98" s="8" t="s">
        <v>38</v>
      </c>
      <c r="B98" s="40"/>
      <c r="C98" s="60"/>
      <c r="D98" s="94">
        <v>191544.05</v>
      </c>
      <c r="E98" s="119">
        <v>191544.05</v>
      </c>
      <c r="F98" s="112">
        <f t="shared" si="1"/>
        <v>100</v>
      </c>
    </row>
    <row r="99" spans="1:6" ht="12.75" hidden="1">
      <c r="A99" s="8" t="s">
        <v>39</v>
      </c>
      <c r="B99" s="40"/>
      <c r="C99" s="60"/>
      <c r="D99" s="94">
        <v>0</v>
      </c>
      <c r="E99" s="119"/>
      <c r="F99" s="112" t="e">
        <f t="shared" si="1"/>
        <v>#DIV/0!</v>
      </c>
    </row>
    <row r="100" spans="1:6" ht="12.75">
      <c r="A100" s="8" t="s">
        <v>40</v>
      </c>
      <c r="B100" s="40"/>
      <c r="C100" s="60"/>
      <c r="D100" s="94">
        <v>60916.28</v>
      </c>
      <c r="E100" s="119">
        <v>60916.28</v>
      </c>
      <c r="F100" s="112">
        <f t="shared" si="1"/>
        <v>100</v>
      </c>
    </row>
    <row r="101" spans="1:6" ht="12.75" hidden="1">
      <c r="A101" s="8" t="s">
        <v>27</v>
      </c>
      <c r="B101" s="40"/>
      <c r="C101" s="60"/>
      <c r="D101" s="94">
        <v>0</v>
      </c>
      <c r="E101" s="119"/>
      <c r="F101" s="112" t="e">
        <f t="shared" si="1"/>
        <v>#DIV/0!</v>
      </c>
    </row>
    <row r="102" spans="1:6" ht="12.75" hidden="1">
      <c r="A102" s="8" t="s">
        <v>163</v>
      </c>
      <c r="B102" s="40"/>
      <c r="C102" s="60"/>
      <c r="D102" s="94">
        <v>0</v>
      </c>
      <c r="E102" s="119"/>
      <c r="F102" s="112" t="e">
        <f t="shared" si="1"/>
        <v>#DIV/0!</v>
      </c>
    </row>
    <row r="103" spans="1:6" ht="15" customHeight="1" hidden="1">
      <c r="A103" s="9" t="s">
        <v>41</v>
      </c>
      <c r="B103" s="41"/>
      <c r="C103" s="61">
        <f>SUM(C105:C107)</f>
        <v>0</v>
      </c>
      <c r="D103" s="96">
        <f>SUM(D105:D107)</f>
        <v>0</v>
      </c>
      <c r="E103" s="119"/>
      <c r="F103" s="112" t="e">
        <f t="shared" si="1"/>
        <v>#DIV/0!</v>
      </c>
    </row>
    <row r="104" spans="1:6" ht="12.75" hidden="1">
      <c r="A104" s="6" t="s">
        <v>18</v>
      </c>
      <c r="B104" s="38"/>
      <c r="C104" s="60"/>
      <c r="D104" s="94"/>
      <c r="E104" s="119"/>
      <c r="F104" s="112" t="e">
        <f t="shared" si="1"/>
        <v>#DIV/0!</v>
      </c>
    </row>
    <row r="105" spans="1:6" ht="12.75" hidden="1">
      <c r="A105" s="8" t="s">
        <v>42</v>
      </c>
      <c r="B105" s="40"/>
      <c r="C105" s="60"/>
      <c r="D105" s="94">
        <v>0</v>
      </c>
      <c r="E105" s="119"/>
      <c r="F105" s="112" t="e">
        <f t="shared" si="1"/>
        <v>#DIV/0!</v>
      </c>
    </row>
    <row r="106" spans="1:6" ht="12.75" hidden="1">
      <c r="A106" s="8" t="s">
        <v>15</v>
      </c>
      <c r="B106" s="40"/>
      <c r="C106" s="60"/>
      <c r="D106" s="94">
        <v>0</v>
      </c>
      <c r="E106" s="119"/>
      <c r="F106" s="112" t="e">
        <f t="shared" si="1"/>
        <v>#DIV/0!</v>
      </c>
    </row>
    <row r="107" spans="1:6" ht="12.75" hidden="1">
      <c r="A107" s="8" t="s">
        <v>34</v>
      </c>
      <c r="B107" s="40"/>
      <c r="C107" s="60"/>
      <c r="D107" s="94">
        <v>0</v>
      </c>
      <c r="E107" s="119"/>
      <c r="F107" s="112" t="e">
        <f t="shared" si="1"/>
        <v>#DIV/0!</v>
      </c>
    </row>
    <row r="108" spans="1:6" ht="16.5" thickBot="1">
      <c r="A108" s="13" t="s">
        <v>43</v>
      </c>
      <c r="B108" s="44"/>
      <c r="C108" s="62">
        <f>C10+C15+C58+C86+C49+C103</f>
        <v>3896837</v>
      </c>
      <c r="D108" s="97">
        <f>D10+D15+D58+D86+D49</f>
        <v>11885191.940000001</v>
      </c>
      <c r="E108" s="136">
        <f>E10+E15+E58+E86+E49</f>
        <v>12168215.09</v>
      </c>
      <c r="F108" s="128">
        <f t="shared" si="1"/>
        <v>102.38130903925476</v>
      </c>
    </row>
    <row r="109" spans="1:6" ht="12.75">
      <c r="A109" s="5" t="s">
        <v>44</v>
      </c>
      <c r="B109" s="37"/>
      <c r="C109" s="59"/>
      <c r="D109" s="94"/>
      <c r="E109" s="119"/>
      <c r="F109" s="112"/>
    </row>
    <row r="110" spans="1:6" ht="12.75">
      <c r="A110" s="5" t="s">
        <v>45</v>
      </c>
      <c r="B110" s="47"/>
      <c r="C110" s="59">
        <f>C111+C121</f>
        <v>46742</v>
      </c>
      <c r="D110" s="93">
        <f>D111+D121</f>
        <v>52101.490000000005</v>
      </c>
      <c r="E110" s="134">
        <f>E111+E121</f>
        <v>40955.04</v>
      </c>
      <c r="F110" s="124">
        <f t="shared" si="1"/>
        <v>78.60627402402503</v>
      </c>
    </row>
    <row r="111" spans="1:6" ht="12.75">
      <c r="A111" s="14" t="s">
        <v>46</v>
      </c>
      <c r="B111" s="47"/>
      <c r="C111" s="63">
        <f>SUM(C113:C120)</f>
        <v>46742</v>
      </c>
      <c r="D111" s="98">
        <f>SUM(D113:D120)</f>
        <v>52101.490000000005</v>
      </c>
      <c r="E111" s="118">
        <f>SUM(E113:E120)</f>
        <v>40955.04</v>
      </c>
      <c r="F111" s="129">
        <f t="shared" si="1"/>
        <v>78.60627402402503</v>
      </c>
    </row>
    <row r="112" spans="1:6" ht="10.5" customHeight="1">
      <c r="A112" s="10" t="s">
        <v>18</v>
      </c>
      <c r="B112" s="34"/>
      <c r="C112" s="60"/>
      <c r="D112" s="94"/>
      <c r="E112" s="119"/>
      <c r="F112" s="112"/>
    </row>
    <row r="113" spans="1:6" ht="12.75">
      <c r="A113" s="17" t="s">
        <v>140</v>
      </c>
      <c r="B113" s="45"/>
      <c r="C113" s="60">
        <v>17854.5</v>
      </c>
      <c r="D113" s="94">
        <v>21220.45</v>
      </c>
      <c r="E113" s="119">
        <v>17704.97</v>
      </c>
      <c r="F113" s="112">
        <f t="shared" si="1"/>
        <v>83.43352756421282</v>
      </c>
    </row>
    <row r="114" spans="1:6" ht="12.75">
      <c r="A114" s="8" t="s">
        <v>47</v>
      </c>
      <c r="B114" s="45"/>
      <c r="C114" s="60">
        <v>4209</v>
      </c>
      <c r="D114" s="94">
        <v>4448.77</v>
      </c>
      <c r="E114" s="119">
        <v>4240</v>
      </c>
      <c r="F114" s="112">
        <f t="shared" si="1"/>
        <v>95.30724222650304</v>
      </c>
    </row>
    <row r="115" spans="1:6" ht="12.75">
      <c r="A115" s="8" t="s">
        <v>264</v>
      </c>
      <c r="B115" s="45"/>
      <c r="C115" s="60">
        <v>1100</v>
      </c>
      <c r="D115" s="94">
        <v>1450</v>
      </c>
      <c r="E115" s="119">
        <v>1335.55</v>
      </c>
      <c r="F115" s="112">
        <f t="shared" si="1"/>
        <v>92.10689655172413</v>
      </c>
    </row>
    <row r="116" spans="1:6" ht="12.75">
      <c r="A116" s="8" t="s">
        <v>48</v>
      </c>
      <c r="B116" s="45"/>
      <c r="C116" s="60">
        <v>17204.5</v>
      </c>
      <c r="D116" s="94">
        <v>12435.27</v>
      </c>
      <c r="E116" s="119">
        <v>7563.48</v>
      </c>
      <c r="F116" s="112">
        <f t="shared" si="1"/>
        <v>60.82280481244074</v>
      </c>
    </row>
    <row r="117" spans="1:6" ht="12.75" hidden="1">
      <c r="A117" s="8" t="s">
        <v>213</v>
      </c>
      <c r="B117" s="45">
        <v>95029</v>
      </c>
      <c r="C117" s="60"/>
      <c r="D117" s="94"/>
      <c r="E117" s="119"/>
      <c r="F117" s="112" t="e">
        <f t="shared" si="1"/>
        <v>#DIV/0!</v>
      </c>
    </row>
    <row r="118" spans="1:6" ht="12.75" hidden="1">
      <c r="A118" s="8" t="s">
        <v>75</v>
      </c>
      <c r="B118" s="45"/>
      <c r="C118" s="60"/>
      <c r="D118" s="94"/>
      <c r="E118" s="119"/>
      <c r="F118" s="112" t="e">
        <f t="shared" si="1"/>
        <v>#DIV/0!</v>
      </c>
    </row>
    <row r="119" spans="1:6" ht="12.75">
      <c r="A119" s="8" t="s">
        <v>49</v>
      </c>
      <c r="B119" s="45"/>
      <c r="C119" s="60">
        <v>500</v>
      </c>
      <c r="D119" s="94">
        <v>500</v>
      </c>
      <c r="E119" s="119">
        <v>10.38</v>
      </c>
      <c r="F119" s="112">
        <f t="shared" si="1"/>
        <v>2.076</v>
      </c>
    </row>
    <row r="120" spans="1:6" ht="12.75">
      <c r="A120" s="11" t="s">
        <v>50</v>
      </c>
      <c r="B120" s="48"/>
      <c r="C120" s="64">
        <v>5874</v>
      </c>
      <c r="D120" s="99">
        <v>12047</v>
      </c>
      <c r="E120" s="137">
        <v>10100.66</v>
      </c>
      <c r="F120" s="114">
        <f t="shared" si="1"/>
        <v>83.84377853407487</v>
      </c>
    </row>
    <row r="121" spans="1:6" ht="12.75" hidden="1">
      <c r="A121" s="15" t="s">
        <v>51</v>
      </c>
      <c r="B121" s="49"/>
      <c r="C121" s="65">
        <f>SUM(C123:C126)</f>
        <v>0</v>
      </c>
      <c r="D121" s="100">
        <f>SUM(D123:D126)</f>
        <v>0</v>
      </c>
      <c r="E121" s="119"/>
      <c r="F121" s="112" t="e">
        <f t="shared" si="1"/>
        <v>#DIV/0!</v>
      </c>
    </row>
    <row r="122" spans="1:6" ht="11.25" customHeight="1" hidden="1">
      <c r="A122" s="6" t="s">
        <v>18</v>
      </c>
      <c r="B122" s="45"/>
      <c r="C122" s="61"/>
      <c r="D122" s="94"/>
      <c r="E122" s="119"/>
      <c r="F122" s="112" t="e">
        <f t="shared" si="1"/>
        <v>#DIV/0!</v>
      </c>
    </row>
    <row r="123" spans="1:6" ht="12.75" hidden="1">
      <c r="A123" s="8" t="s">
        <v>160</v>
      </c>
      <c r="B123" s="45"/>
      <c r="C123" s="60"/>
      <c r="D123" s="94">
        <v>0</v>
      </c>
      <c r="E123" s="119"/>
      <c r="F123" s="112" t="e">
        <f t="shared" si="1"/>
        <v>#DIV/0!</v>
      </c>
    </row>
    <row r="124" spans="1:6" ht="12.75" hidden="1">
      <c r="A124" s="8" t="s">
        <v>213</v>
      </c>
      <c r="B124" s="45"/>
      <c r="C124" s="60"/>
      <c r="D124" s="94">
        <v>0</v>
      </c>
      <c r="E124" s="119"/>
      <c r="F124" s="112" t="e">
        <f t="shared" si="1"/>
        <v>#DIV/0!</v>
      </c>
    </row>
    <row r="125" spans="1:6" ht="12.75" hidden="1">
      <c r="A125" s="8" t="s">
        <v>50</v>
      </c>
      <c r="B125" s="45"/>
      <c r="C125" s="60"/>
      <c r="D125" s="99">
        <v>0</v>
      </c>
      <c r="E125" s="119"/>
      <c r="F125" s="112" t="e">
        <f t="shared" si="1"/>
        <v>#DIV/0!</v>
      </c>
    </row>
    <row r="126" spans="1:6" ht="12.75" hidden="1">
      <c r="A126" s="11" t="s">
        <v>52</v>
      </c>
      <c r="B126" s="48"/>
      <c r="C126" s="64"/>
      <c r="D126" s="94">
        <v>0</v>
      </c>
      <c r="E126" s="119"/>
      <c r="F126" s="112" t="e">
        <f t="shared" si="1"/>
        <v>#DIV/0!</v>
      </c>
    </row>
    <row r="127" spans="1:6" ht="12.75">
      <c r="A127" s="5" t="s">
        <v>53</v>
      </c>
      <c r="B127" s="49"/>
      <c r="C127" s="59">
        <f>C128+C142</f>
        <v>335211.19999999995</v>
      </c>
      <c r="D127" s="93">
        <f>D128+D142</f>
        <v>356791.44</v>
      </c>
      <c r="E127" s="134">
        <f>E128+E142</f>
        <v>334231.2</v>
      </c>
      <c r="F127" s="124">
        <f t="shared" si="1"/>
        <v>93.67691108284437</v>
      </c>
    </row>
    <row r="128" spans="1:6" ht="12.75">
      <c r="A128" s="14" t="s">
        <v>46</v>
      </c>
      <c r="B128" s="49"/>
      <c r="C128" s="63">
        <f>SUM(C130:C141)</f>
        <v>335211.19999999995</v>
      </c>
      <c r="D128" s="98">
        <f>SUM(D130:D141)</f>
        <v>354736.7</v>
      </c>
      <c r="E128" s="118">
        <f>SUM(E130:E141)</f>
        <v>333929.94</v>
      </c>
      <c r="F128" s="129">
        <f t="shared" si="1"/>
        <v>94.13459052869354</v>
      </c>
    </row>
    <row r="129" spans="1:6" ht="12.75">
      <c r="A129" s="10" t="s">
        <v>18</v>
      </c>
      <c r="B129" s="45"/>
      <c r="C129" s="60"/>
      <c r="D129" s="94"/>
      <c r="E129" s="119"/>
      <c r="F129" s="112"/>
    </row>
    <row r="130" spans="1:6" ht="12.75">
      <c r="A130" s="17" t="s">
        <v>141</v>
      </c>
      <c r="B130" s="45"/>
      <c r="C130" s="60">
        <v>166947.3</v>
      </c>
      <c r="D130" s="94">
        <v>173303.22</v>
      </c>
      <c r="E130" s="119">
        <v>171361.09</v>
      </c>
      <c r="F130" s="112">
        <f t="shared" si="1"/>
        <v>98.87934569248048</v>
      </c>
    </row>
    <row r="131" spans="1:6" ht="12.75">
      <c r="A131" s="8" t="s">
        <v>47</v>
      </c>
      <c r="B131" s="45"/>
      <c r="C131" s="60">
        <v>56898.9</v>
      </c>
      <c r="D131" s="94">
        <v>59707.67</v>
      </c>
      <c r="E131" s="119">
        <v>58936.76</v>
      </c>
      <c r="F131" s="112">
        <f t="shared" si="1"/>
        <v>98.70885934755117</v>
      </c>
    </row>
    <row r="132" spans="1:6" ht="12.75">
      <c r="A132" s="8" t="s">
        <v>264</v>
      </c>
      <c r="B132" s="45"/>
      <c r="C132" s="60">
        <v>200</v>
      </c>
      <c r="D132" s="94">
        <v>200</v>
      </c>
      <c r="E132" s="119">
        <v>178.48</v>
      </c>
      <c r="F132" s="112">
        <f t="shared" si="1"/>
        <v>89.24</v>
      </c>
    </row>
    <row r="133" spans="1:6" ht="12.75">
      <c r="A133" s="8" t="s">
        <v>48</v>
      </c>
      <c r="B133" s="45"/>
      <c r="C133" s="60">
        <v>50038.4</v>
      </c>
      <c r="D133" s="94">
        <v>58297.62</v>
      </c>
      <c r="E133" s="119">
        <v>42224.1</v>
      </c>
      <c r="F133" s="112">
        <f t="shared" si="1"/>
        <v>72.42851423437182</v>
      </c>
    </row>
    <row r="134" spans="1:6" ht="12.75">
      <c r="A134" s="8" t="s">
        <v>54</v>
      </c>
      <c r="B134" s="45" t="s">
        <v>189</v>
      </c>
      <c r="C134" s="60">
        <v>352</v>
      </c>
      <c r="D134" s="94">
        <v>352</v>
      </c>
      <c r="E134" s="119">
        <v>163.15</v>
      </c>
      <c r="F134" s="112">
        <f t="shared" si="1"/>
        <v>46.34943181818182</v>
      </c>
    </row>
    <row r="135" spans="1:6" ht="12.75" hidden="1">
      <c r="A135" s="8" t="s">
        <v>55</v>
      </c>
      <c r="B135" s="45" t="s">
        <v>188</v>
      </c>
      <c r="C135" s="60"/>
      <c r="D135" s="94">
        <v>0</v>
      </c>
      <c r="E135" s="119"/>
      <c r="F135" s="112" t="e">
        <f t="shared" si="1"/>
        <v>#DIV/0!</v>
      </c>
    </row>
    <row r="136" spans="1:6" ht="12.75">
      <c r="A136" s="8" t="s">
        <v>56</v>
      </c>
      <c r="B136" s="45"/>
      <c r="C136" s="60">
        <v>60774.6</v>
      </c>
      <c r="D136" s="94">
        <v>61039.4</v>
      </c>
      <c r="E136" s="119">
        <v>59344.16</v>
      </c>
      <c r="F136" s="112">
        <f t="shared" si="1"/>
        <v>97.22271188773153</v>
      </c>
    </row>
    <row r="137" spans="1:6" ht="12.75">
      <c r="A137" s="8" t="s">
        <v>74</v>
      </c>
      <c r="B137" s="45"/>
      <c r="C137" s="60"/>
      <c r="D137" s="94">
        <v>52.540000000000006</v>
      </c>
      <c r="E137" s="119">
        <v>0</v>
      </c>
      <c r="F137" s="112">
        <f t="shared" si="1"/>
        <v>0</v>
      </c>
    </row>
    <row r="138" spans="1:6" ht="12.75">
      <c r="A138" s="8" t="s">
        <v>356</v>
      </c>
      <c r="B138" s="45">
        <v>98008</v>
      </c>
      <c r="C138" s="60"/>
      <c r="D138" s="94">
        <v>30</v>
      </c>
      <c r="E138" s="119">
        <v>0</v>
      </c>
      <c r="F138" s="112">
        <f t="shared" si="1"/>
        <v>0</v>
      </c>
    </row>
    <row r="139" spans="1:6" ht="12.75">
      <c r="A139" s="8" t="s">
        <v>326</v>
      </c>
      <c r="B139" s="45">
        <v>98071</v>
      </c>
      <c r="C139" s="60"/>
      <c r="D139" s="94">
        <v>100</v>
      </c>
      <c r="E139" s="119">
        <v>83.62</v>
      </c>
      <c r="F139" s="112">
        <f t="shared" si="1"/>
        <v>83.62</v>
      </c>
    </row>
    <row r="140" spans="1:6" ht="12.75">
      <c r="A140" s="8" t="s">
        <v>295</v>
      </c>
      <c r="B140" s="45">
        <v>13015</v>
      </c>
      <c r="C140" s="60"/>
      <c r="D140" s="94">
        <v>1420.05</v>
      </c>
      <c r="E140" s="119">
        <v>1420.05</v>
      </c>
      <c r="F140" s="112">
        <f t="shared" si="1"/>
        <v>100</v>
      </c>
    </row>
    <row r="141" spans="1:6" ht="12.75">
      <c r="A141" s="8" t="s">
        <v>57</v>
      </c>
      <c r="B141" s="45">
        <v>4001</v>
      </c>
      <c r="C141" s="60"/>
      <c r="D141" s="94">
        <v>234.2</v>
      </c>
      <c r="E141" s="119">
        <v>218.53</v>
      </c>
      <c r="F141" s="112">
        <f t="shared" si="1"/>
        <v>93.30913748932537</v>
      </c>
    </row>
    <row r="142" spans="1:6" ht="12.75">
      <c r="A142" s="14" t="s">
        <v>51</v>
      </c>
      <c r="B142" s="49"/>
      <c r="C142" s="63">
        <f>C145+C144</f>
        <v>0</v>
      </c>
      <c r="D142" s="98">
        <f>D145+D144</f>
        <v>2054.74</v>
      </c>
      <c r="E142" s="118">
        <f>E145+E144</f>
        <v>301.26</v>
      </c>
      <c r="F142" s="129">
        <f t="shared" si="1"/>
        <v>14.661709024012772</v>
      </c>
    </row>
    <row r="143" spans="1:6" ht="12.75">
      <c r="A143" s="10" t="s">
        <v>18</v>
      </c>
      <c r="B143" s="45"/>
      <c r="C143" s="60"/>
      <c r="D143" s="94"/>
      <c r="E143" s="119"/>
      <c r="F143" s="112"/>
    </row>
    <row r="144" spans="1:6" ht="12.75" hidden="1">
      <c r="A144" s="7" t="s">
        <v>52</v>
      </c>
      <c r="B144" s="45"/>
      <c r="C144" s="60"/>
      <c r="D144" s="94">
        <v>0</v>
      </c>
      <c r="E144" s="119"/>
      <c r="F144" s="112" t="e">
        <f t="shared" si="1"/>
        <v>#DIV/0!</v>
      </c>
    </row>
    <row r="145" spans="1:6" ht="12.75">
      <c r="A145" s="11" t="s">
        <v>75</v>
      </c>
      <c r="B145" s="48"/>
      <c r="C145" s="64"/>
      <c r="D145" s="99">
        <v>2054.74</v>
      </c>
      <c r="E145" s="137">
        <v>301.26</v>
      </c>
      <c r="F145" s="114">
        <f t="shared" si="1"/>
        <v>14.661709024012772</v>
      </c>
    </row>
    <row r="146" spans="1:6" ht="12.75">
      <c r="A146" s="5" t="s">
        <v>58</v>
      </c>
      <c r="B146" s="49"/>
      <c r="C146" s="59">
        <f>C147+C156</f>
        <v>64180</v>
      </c>
      <c r="D146" s="93">
        <f>D147+D156</f>
        <v>169802.53999999998</v>
      </c>
      <c r="E146" s="134">
        <f>E147+E156</f>
        <v>95209.78</v>
      </c>
      <c r="F146" s="124">
        <f aca="true" t="shared" si="2" ref="F146:F208">E146/D146*100</f>
        <v>56.07088091850688</v>
      </c>
    </row>
    <row r="147" spans="1:6" ht="12.75">
      <c r="A147" s="14" t="s">
        <v>46</v>
      </c>
      <c r="B147" s="49"/>
      <c r="C147" s="63">
        <f>SUM(C149:C154)</f>
        <v>19180</v>
      </c>
      <c r="D147" s="98">
        <f>SUM(D149:D154)</f>
        <v>43346.759999999995</v>
      </c>
      <c r="E147" s="118">
        <f>SUM(E149:E154)</f>
        <v>36670.38999999999</v>
      </c>
      <c r="F147" s="129">
        <f t="shared" si="1"/>
        <v>84.597764631082</v>
      </c>
    </row>
    <row r="148" spans="1:6" ht="12.75">
      <c r="A148" s="10" t="s">
        <v>18</v>
      </c>
      <c r="B148" s="45"/>
      <c r="C148" s="60"/>
      <c r="D148" s="94"/>
      <c r="E148" s="119"/>
      <c r="F148" s="112"/>
    </row>
    <row r="149" spans="1:6" ht="12.75">
      <c r="A149" s="8" t="s">
        <v>48</v>
      </c>
      <c r="B149" s="45"/>
      <c r="C149" s="60">
        <v>19180</v>
      </c>
      <c r="D149" s="94">
        <v>11252.68</v>
      </c>
      <c r="E149" s="119">
        <v>7076.31</v>
      </c>
      <c r="F149" s="112">
        <f t="shared" si="2"/>
        <v>62.88555259724795</v>
      </c>
    </row>
    <row r="150" spans="1:6" ht="12.75">
      <c r="A150" s="8" t="s">
        <v>60</v>
      </c>
      <c r="B150" s="45"/>
      <c r="C150" s="60"/>
      <c r="D150" s="94">
        <v>51</v>
      </c>
      <c r="E150" s="119">
        <v>51</v>
      </c>
      <c r="F150" s="112">
        <f t="shared" si="2"/>
        <v>100</v>
      </c>
    </row>
    <row r="151" spans="1:6" ht="12.75">
      <c r="A151" s="12" t="s">
        <v>226</v>
      </c>
      <c r="B151" s="45"/>
      <c r="C151" s="60"/>
      <c r="D151" s="94">
        <v>29000</v>
      </c>
      <c r="E151" s="119">
        <v>29000</v>
      </c>
      <c r="F151" s="112">
        <f t="shared" si="2"/>
        <v>100</v>
      </c>
    </row>
    <row r="152" spans="1:6" ht="12.75">
      <c r="A152" s="8" t="s">
        <v>61</v>
      </c>
      <c r="B152" s="45">
        <v>98278</v>
      </c>
      <c r="C152" s="60"/>
      <c r="D152" s="94">
        <v>476.70000000000005</v>
      </c>
      <c r="E152" s="119">
        <v>476.7</v>
      </c>
      <c r="F152" s="112">
        <f t="shared" si="2"/>
        <v>99.99999999999999</v>
      </c>
    </row>
    <row r="153" spans="1:6" ht="12.75" hidden="1">
      <c r="A153" s="8" t="s">
        <v>74</v>
      </c>
      <c r="B153" s="45"/>
      <c r="C153" s="60"/>
      <c r="D153" s="94">
        <v>0</v>
      </c>
      <c r="E153" s="119"/>
      <c r="F153" s="112" t="e">
        <f t="shared" si="2"/>
        <v>#DIV/0!</v>
      </c>
    </row>
    <row r="154" spans="1:6" ht="12.75">
      <c r="A154" s="7" t="s">
        <v>62</v>
      </c>
      <c r="B154" s="45"/>
      <c r="C154" s="60"/>
      <c r="D154" s="94">
        <v>2566.38</v>
      </c>
      <c r="E154" s="119">
        <v>66.38</v>
      </c>
      <c r="F154" s="112">
        <f t="shared" si="2"/>
        <v>2.586522650581753</v>
      </c>
    </row>
    <row r="155" spans="1:6" ht="12.75">
      <c r="A155" s="7" t="s">
        <v>63</v>
      </c>
      <c r="B155" s="45"/>
      <c r="C155" s="60"/>
      <c r="D155" s="94">
        <v>2566.38</v>
      </c>
      <c r="E155" s="119">
        <v>66.38</v>
      </c>
      <c r="F155" s="112">
        <f t="shared" si="2"/>
        <v>2.586522650581753</v>
      </c>
    </row>
    <row r="156" spans="1:6" ht="12.75">
      <c r="A156" s="15" t="s">
        <v>51</v>
      </c>
      <c r="B156" s="49"/>
      <c r="C156" s="65">
        <f>SUM(C158:C163)</f>
        <v>45000</v>
      </c>
      <c r="D156" s="100">
        <f>SUM(D158:D163)</f>
        <v>126455.78</v>
      </c>
      <c r="E156" s="138">
        <f>SUM(E158:E163)</f>
        <v>58539.39</v>
      </c>
      <c r="F156" s="129">
        <f t="shared" si="2"/>
        <v>46.29237983427883</v>
      </c>
    </row>
    <row r="157" spans="1:6" ht="12.75">
      <c r="A157" s="6" t="s">
        <v>18</v>
      </c>
      <c r="B157" s="45"/>
      <c r="C157" s="61"/>
      <c r="D157" s="94"/>
      <c r="E157" s="119"/>
      <c r="F157" s="112"/>
    </row>
    <row r="158" spans="1:6" ht="12.75">
      <c r="A158" s="7" t="s">
        <v>64</v>
      </c>
      <c r="B158" s="45"/>
      <c r="C158" s="60"/>
      <c r="D158" s="94">
        <v>45464.869999999995</v>
      </c>
      <c r="E158" s="119">
        <v>29887.12</v>
      </c>
      <c r="F158" s="112">
        <f t="shared" si="2"/>
        <v>65.73673255856664</v>
      </c>
    </row>
    <row r="159" spans="1:6" ht="12.75">
      <c r="A159" s="12" t="s">
        <v>282</v>
      </c>
      <c r="B159" s="45"/>
      <c r="C159" s="60"/>
      <c r="D159" s="94">
        <v>10000</v>
      </c>
      <c r="E159" s="119">
        <v>10000</v>
      </c>
      <c r="F159" s="112">
        <f t="shared" si="2"/>
        <v>100</v>
      </c>
    </row>
    <row r="160" spans="1:6" ht="12.75">
      <c r="A160" s="7" t="s">
        <v>52</v>
      </c>
      <c r="B160" s="45"/>
      <c r="C160" s="60"/>
      <c r="D160" s="94">
        <v>4900.55</v>
      </c>
      <c r="E160" s="119">
        <v>4900</v>
      </c>
      <c r="F160" s="112">
        <f t="shared" si="2"/>
        <v>99.98877676995438</v>
      </c>
    </row>
    <row r="161" spans="1:6" ht="12.75" hidden="1">
      <c r="A161" s="8" t="s">
        <v>224</v>
      </c>
      <c r="B161" s="45"/>
      <c r="C161" s="60"/>
      <c r="D161" s="94"/>
      <c r="E161" s="119"/>
      <c r="F161" s="112" t="e">
        <f t="shared" si="2"/>
        <v>#DIV/0!</v>
      </c>
    </row>
    <row r="162" spans="1:6" ht="12.75" hidden="1">
      <c r="A162" s="8" t="s">
        <v>74</v>
      </c>
      <c r="B162" s="45"/>
      <c r="C162" s="60"/>
      <c r="D162" s="94">
        <v>0</v>
      </c>
      <c r="E162" s="119"/>
      <c r="F162" s="112" t="e">
        <f t="shared" si="2"/>
        <v>#DIV/0!</v>
      </c>
    </row>
    <row r="163" spans="1:6" ht="12.75">
      <c r="A163" s="7" t="s">
        <v>62</v>
      </c>
      <c r="B163" s="45"/>
      <c r="C163" s="60">
        <v>45000</v>
      </c>
      <c r="D163" s="94">
        <v>66090.36</v>
      </c>
      <c r="E163" s="119">
        <v>13752.27</v>
      </c>
      <c r="F163" s="112">
        <f t="shared" si="2"/>
        <v>20.808284294411468</v>
      </c>
    </row>
    <row r="164" spans="1:6" ht="12.75">
      <c r="A164" s="16" t="s">
        <v>65</v>
      </c>
      <c r="B164" s="48"/>
      <c r="C164" s="64"/>
      <c r="D164" s="99">
        <v>33456.21</v>
      </c>
      <c r="E164" s="137">
        <v>13752.27</v>
      </c>
      <c r="F164" s="114">
        <f t="shared" si="2"/>
        <v>41.10528359309079</v>
      </c>
    </row>
    <row r="165" spans="1:6" ht="12.75">
      <c r="A165" s="9" t="s">
        <v>66</v>
      </c>
      <c r="B165" s="49"/>
      <c r="C165" s="61">
        <f>C166+C171</f>
        <v>7660</v>
      </c>
      <c r="D165" s="96">
        <f>D166+D171</f>
        <v>11238.35</v>
      </c>
      <c r="E165" s="135">
        <f>E166+E171</f>
        <v>9952.67</v>
      </c>
      <c r="F165" s="124">
        <f t="shared" si="2"/>
        <v>88.55988646020101</v>
      </c>
    </row>
    <row r="166" spans="1:6" ht="12.75">
      <c r="A166" s="14" t="s">
        <v>46</v>
      </c>
      <c r="B166" s="49"/>
      <c r="C166" s="63">
        <f>SUM(C168:C170)</f>
        <v>7660</v>
      </c>
      <c r="D166" s="98">
        <f>SUM(D168:D170)</f>
        <v>11148.35</v>
      </c>
      <c r="E166" s="118">
        <f>SUM(E168:E170)</f>
        <v>9862.67</v>
      </c>
      <c r="F166" s="129">
        <f t="shared" si="2"/>
        <v>88.46753106962016</v>
      </c>
    </row>
    <row r="167" spans="1:6" ht="12.75">
      <c r="A167" s="10" t="s">
        <v>18</v>
      </c>
      <c r="B167" s="45"/>
      <c r="C167" s="60"/>
      <c r="D167" s="94"/>
      <c r="E167" s="119"/>
      <c r="F167" s="112"/>
    </row>
    <row r="168" spans="1:6" ht="12.75">
      <c r="A168" s="8" t="s">
        <v>48</v>
      </c>
      <c r="B168" s="45"/>
      <c r="C168" s="60">
        <v>7660</v>
      </c>
      <c r="D168" s="94">
        <v>9715.35</v>
      </c>
      <c r="E168" s="119">
        <v>8429.67</v>
      </c>
      <c r="F168" s="112">
        <f t="shared" si="2"/>
        <v>86.76650866927079</v>
      </c>
    </row>
    <row r="169" spans="1:6" ht="12.75">
      <c r="A169" s="12" t="s">
        <v>67</v>
      </c>
      <c r="B169" s="45">
        <v>33166</v>
      </c>
      <c r="C169" s="60"/>
      <c r="D169" s="94">
        <v>1373</v>
      </c>
      <c r="E169" s="119">
        <v>1373</v>
      </c>
      <c r="F169" s="112">
        <f t="shared" si="2"/>
        <v>100</v>
      </c>
    </row>
    <row r="170" spans="1:6" ht="12.75">
      <c r="A170" s="12" t="s">
        <v>60</v>
      </c>
      <c r="B170" s="45"/>
      <c r="C170" s="60"/>
      <c r="D170" s="94">
        <v>60</v>
      </c>
      <c r="E170" s="119">
        <v>60</v>
      </c>
      <c r="F170" s="112">
        <f t="shared" si="2"/>
        <v>100</v>
      </c>
    </row>
    <row r="171" spans="1:6" ht="12.75">
      <c r="A171" s="14" t="s">
        <v>51</v>
      </c>
      <c r="B171" s="49"/>
      <c r="C171" s="63">
        <f>C174+C173</f>
        <v>0</v>
      </c>
      <c r="D171" s="98">
        <f>D174+D173</f>
        <v>90</v>
      </c>
      <c r="E171" s="118">
        <f>E174+E173</f>
        <v>90</v>
      </c>
      <c r="F171" s="129">
        <f t="shared" si="2"/>
        <v>100</v>
      </c>
    </row>
    <row r="172" spans="1:6" ht="12.75">
      <c r="A172" s="10" t="s">
        <v>18</v>
      </c>
      <c r="B172" s="45"/>
      <c r="C172" s="60"/>
      <c r="D172" s="94"/>
      <c r="E172" s="119"/>
      <c r="F172" s="112"/>
    </row>
    <row r="173" spans="1:6" ht="12.75">
      <c r="A173" s="16" t="s">
        <v>52</v>
      </c>
      <c r="B173" s="48"/>
      <c r="C173" s="64"/>
      <c r="D173" s="99">
        <v>90</v>
      </c>
      <c r="E173" s="137">
        <v>90</v>
      </c>
      <c r="F173" s="114">
        <f t="shared" si="2"/>
        <v>100</v>
      </c>
    </row>
    <row r="174" spans="1:6" ht="12.75" hidden="1">
      <c r="A174" s="11" t="s">
        <v>169</v>
      </c>
      <c r="B174" s="48"/>
      <c r="C174" s="64"/>
      <c r="D174" s="99">
        <v>0</v>
      </c>
      <c r="E174" s="119"/>
      <c r="F174" s="112" t="e">
        <f t="shared" si="2"/>
        <v>#DIV/0!</v>
      </c>
    </row>
    <row r="175" spans="1:6" ht="12.75">
      <c r="A175" s="5" t="s">
        <v>68</v>
      </c>
      <c r="B175" s="49"/>
      <c r="C175" s="59">
        <f>C176+C188</f>
        <v>1120747.5</v>
      </c>
      <c r="D175" s="93">
        <f>D176+D188</f>
        <v>1529491.7700000003</v>
      </c>
      <c r="E175" s="134">
        <f>E176+E188</f>
        <v>1506731.45</v>
      </c>
      <c r="F175" s="124">
        <f t="shared" si="2"/>
        <v>98.51190307483641</v>
      </c>
    </row>
    <row r="176" spans="1:6" ht="12.75">
      <c r="A176" s="14" t="s">
        <v>46</v>
      </c>
      <c r="B176" s="49"/>
      <c r="C176" s="63">
        <f>SUM(C179:C187)</f>
        <v>1113747.5</v>
      </c>
      <c r="D176" s="98">
        <f>SUM(D179:D187)</f>
        <v>1514547.9200000002</v>
      </c>
      <c r="E176" s="118">
        <f>SUM(E179:E187)</f>
        <v>1495590.47</v>
      </c>
      <c r="F176" s="129">
        <f t="shared" si="2"/>
        <v>98.74830966061475</v>
      </c>
    </row>
    <row r="177" spans="1:6" ht="12.75">
      <c r="A177" s="10" t="s">
        <v>18</v>
      </c>
      <c r="B177" s="45"/>
      <c r="C177" s="60"/>
      <c r="D177" s="94"/>
      <c r="E177" s="119"/>
      <c r="F177" s="112"/>
    </row>
    <row r="178" spans="1:6" ht="12.75">
      <c r="A178" s="12" t="s">
        <v>69</v>
      </c>
      <c r="B178" s="45"/>
      <c r="C178" s="60">
        <f>C179+C180</f>
        <v>674371</v>
      </c>
      <c r="D178" s="94">
        <f>D179+D180</f>
        <v>735427.0700000001</v>
      </c>
      <c r="E178" s="119">
        <f>E179+E180</f>
        <v>716469.62</v>
      </c>
      <c r="F178" s="112">
        <f t="shared" si="2"/>
        <v>97.42225289585818</v>
      </c>
    </row>
    <row r="179" spans="1:6" ht="12.75">
      <c r="A179" s="12" t="s">
        <v>70</v>
      </c>
      <c r="B179" s="45"/>
      <c r="C179" s="60">
        <v>296942</v>
      </c>
      <c r="D179" s="94">
        <v>359430.57</v>
      </c>
      <c r="E179" s="119">
        <v>340473.12</v>
      </c>
      <c r="F179" s="112">
        <f t="shared" si="2"/>
        <v>94.72569904112497</v>
      </c>
    </row>
    <row r="180" spans="1:6" ht="12.75">
      <c r="A180" s="8" t="s">
        <v>71</v>
      </c>
      <c r="B180" s="45"/>
      <c r="C180" s="60">
        <v>377429</v>
      </c>
      <c r="D180" s="94">
        <v>375996.5</v>
      </c>
      <c r="E180" s="119">
        <v>375996.5</v>
      </c>
      <c r="F180" s="112">
        <f t="shared" si="2"/>
        <v>100</v>
      </c>
    </row>
    <row r="181" spans="1:6" ht="12.75">
      <c r="A181" s="12" t="s">
        <v>72</v>
      </c>
      <c r="B181" s="45"/>
      <c r="C181" s="60">
        <v>20876.5</v>
      </c>
      <c r="D181" s="94">
        <v>13000</v>
      </c>
      <c r="E181" s="119">
        <v>13000</v>
      </c>
      <c r="F181" s="112">
        <f t="shared" si="2"/>
        <v>100</v>
      </c>
    </row>
    <row r="182" spans="1:6" ht="12.75">
      <c r="A182" s="8" t="s">
        <v>73</v>
      </c>
      <c r="B182" s="45"/>
      <c r="C182" s="60"/>
      <c r="D182" s="94">
        <v>250</v>
      </c>
      <c r="E182" s="119">
        <v>250</v>
      </c>
      <c r="F182" s="112">
        <f t="shared" si="2"/>
        <v>100</v>
      </c>
    </row>
    <row r="183" spans="1:6" ht="13.5" thickBot="1">
      <c r="A183" s="147" t="s">
        <v>60</v>
      </c>
      <c r="B183" s="78"/>
      <c r="C183" s="79"/>
      <c r="D183" s="146">
        <v>347.68</v>
      </c>
      <c r="E183" s="144">
        <v>347.68</v>
      </c>
      <c r="F183" s="126">
        <f t="shared" si="2"/>
        <v>100</v>
      </c>
    </row>
    <row r="184" spans="1:6" ht="12.75">
      <c r="A184" s="30" t="s">
        <v>292</v>
      </c>
      <c r="B184" s="45">
        <v>91252</v>
      </c>
      <c r="C184" s="60"/>
      <c r="D184" s="94">
        <v>33430</v>
      </c>
      <c r="E184" s="119">
        <v>33430</v>
      </c>
      <c r="F184" s="112">
        <f t="shared" si="2"/>
        <v>100</v>
      </c>
    </row>
    <row r="185" spans="1:6" ht="12.75">
      <c r="A185" s="8" t="s">
        <v>145</v>
      </c>
      <c r="B185" s="45">
        <v>27355</v>
      </c>
      <c r="C185" s="60"/>
      <c r="D185" s="94">
        <v>268513.86</v>
      </c>
      <c r="E185" s="119">
        <v>268513.86</v>
      </c>
      <c r="F185" s="112">
        <f t="shared" si="2"/>
        <v>100</v>
      </c>
    </row>
    <row r="186" spans="1:6" ht="12.75">
      <c r="A186" s="8" t="s">
        <v>48</v>
      </c>
      <c r="B186" s="45"/>
      <c r="C186" s="60">
        <v>418500</v>
      </c>
      <c r="D186" s="94">
        <v>463579.31</v>
      </c>
      <c r="E186" s="119">
        <v>463579.31</v>
      </c>
      <c r="F186" s="112">
        <f t="shared" si="2"/>
        <v>100</v>
      </c>
    </row>
    <row r="187" spans="1:6" ht="12" customHeight="1" hidden="1">
      <c r="A187" s="8" t="s">
        <v>74</v>
      </c>
      <c r="B187" s="45"/>
      <c r="C187" s="60"/>
      <c r="D187" s="94">
        <v>0</v>
      </c>
      <c r="E187" s="119"/>
      <c r="F187" s="112" t="e">
        <f t="shared" si="2"/>
        <v>#DIV/0!</v>
      </c>
    </row>
    <row r="188" spans="1:6" ht="12.75">
      <c r="A188" s="15" t="s">
        <v>51</v>
      </c>
      <c r="B188" s="49"/>
      <c r="C188" s="65">
        <f>SUM(C190:C192)</f>
        <v>7000</v>
      </c>
      <c r="D188" s="100">
        <f>SUM(D190:D192)</f>
        <v>14943.85</v>
      </c>
      <c r="E188" s="138">
        <f>SUM(E190:E192)</f>
        <v>11140.98</v>
      </c>
      <c r="F188" s="129">
        <f t="shared" si="2"/>
        <v>74.55227401238636</v>
      </c>
    </row>
    <row r="189" spans="1:6" ht="12.75">
      <c r="A189" s="6" t="s">
        <v>18</v>
      </c>
      <c r="B189" s="45"/>
      <c r="C189" s="61"/>
      <c r="D189" s="94"/>
      <c r="E189" s="119"/>
      <c r="F189" s="112"/>
    </row>
    <row r="190" spans="1:6" ht="12.75">
      <c r="A190" s="7" t="s">
        <v>52</v>
      </c>
      <c r="B190" s="45"/>
      <c r="C190" s="60"/>
      <c r="D190" s="94">
        <v>4943.85</v>
      </c>
      <c r="E190" s="119">
        <v>1140.98</v>
      </c>
      <c r="F190" s="112">
        <f t="shared" si="2"/>
        <v>23.078774639198194</v>
      </c>
    </row>
    <row r="191" spans="1:6" ht="12.75">
      <c r="A191" s="11" t="s">
        <v>89</v>
      </c>
      <c r="B191" s="48"/>
      <c r="C191" s="64">
        <v>7000</v>
      </c>
      <c r="D191" s="99">
        <v>10000</v>
      </c>
      <c r="E191" s="137">
        <v>10000</v>
      </c>
      <c r="F191" s="114">
        <f t="shared" si="2"/>
        <v>100</v>
      </c>
    </row>
    <row r="192" spans="1:6" ht="12.75" hidden="1">
      <c r="A192" s="11" t="s">
        <v>75</v>
      </c>
      <c r="B192" s="48"/>
      <c r="C192" s="64"/>
      <c r="D192" s="99">
        <v>0</v>
      </c>
      <c r="E192" s="119"/>
      <c r="F192" s="112" t="e">
        <f t="shared" si="2"/>
        <v>#DIV/0!</v>
      </c>
    </row>
    <row r="193" spans="1:6" ht="12.75">
      <c r="A193" s="9" t="s">
        <v>76</v>
      </c>
      <c r="B193" s="49"/>
      <c r="C193" s="61">
        <f>C194+C199</f>
        <v>33600.8</v>
      </c>
      <c r="D193" s="96">
        <f>D194+D199</f>
        <v>100134.48000000001</v>
      </c>
      <c r="E193" s="135">
        <f>E194+E199</f>
        <v>95268.93</v>
      </c>
      <c r="F193" s="124">
        <f t="shared" si="2"/>
        <v>95.14098440417325</v>
      </c>
    </row>
    <row r="194" spans="1:6" ht="12.75">
      <c r="A194" s="14" t="s">
        <v>46</v>
      </c>
      <c r="B194" s="49"/>
      <c r="C194" s="63">
        <f>SUM(C196:C198)</f>
        <v>31600.8</v>
      </c>
      <c r="D194" s="98">
        <f>SUM(D196:D198)</f>
        <v>34367.21</v>
      </c>
      <c r="E194" s="118">
        <f>SUM(E196:E198)</f>
        <v>32142.5</v>
      </c>
      <c r="F194" s="129">
        <f t="shared" si="2"/>
        <v>93.52664938468965</v>
      </c>
    </row>
    <row r="195" spans="1:6" ht="12.75">
      <c r="A195" s="10" t="s">
        <v>18</v>
      </c>
      <c r="B195" s="45"/>
      <c r="C195" s="60"/>
      <c r="D195" s="94"/>
      <c r="E195" s="119"/>
      <c r="F195" s="112"/>
    </row>
    <row r="196" spans="1:6" ht="12.75">
      <c r="A196" s="8" t="s">
        <v>48</v>
      </c>
      <c r="B196" s="45"/>
      <c r="C196" s="60">
        <v>7600.8</v>
      </c>
      <c r="D196" s="94">
        <v>10367.21</v>
      </c>
      <c r="E196" s="119">
        <v>8615.42</v>
      </c>
      <c r="F196" s="112">
        <f t="shared" si="2"/>
        <v>83.10258979995582</v>
      </c>
    </row>
    <row r="197" spans="1:6" ht="12.75" hidden="1">
      <c r="A197" s="8" t="s">
        <v>75</v>
      </c>
      <c r="B197" s="45"/>
      <c r="C197" s="60"/>
      <c r="D197" s="94">
        <v>0</v>
      </c>
      <c r="E197" s="119"/>
      <c r="F197" s="112" t="e">
        <f t="shared" si="2"/>
        <v>#DIV/0!</v>
      </c>
    </row>
    <row r="198" spans="1:6" ht="12.75">
      <c r="A198" s="8" t="s">
        <v>77</v>
      </c>
      <c r="B198" s="45"/>
      <c r="C198" s="60">
        <v>24000</v>
      </c>
      <c r="D198" s="94">
        <v>24000</v>
      </c>
      <c r="E198" s="119">
        <v>23527.08</v>
      </c>
      <c r="F198" s="112">
        <f t="shared" si="2"/>
        <v>98.0295</v>
      </c>
    </row>
    <row r="199" spans="1:6" ht="12.75">
      <c r="A199" s="15" t="s">
        <v>51</v>
      </c>
      <c r="B199" s="49"/>
      <c r="C199" s="65">
        <f>C204+C201+C202+C203</f>
        <v>2000</v>
      </c>
      <c r="D199" s="100">
        <f>D204+D202+D201+D203</f>
        <v>65767.27</v>
      </c>
      <c r="E199" s="138">
        <f>E204+E202+E201+E203</f>
        <v>63126.43</v>
      </c>
      <c r="F199" s="129">
        <f t="shared" si="2"/>
        <v>95.98456800776435</v>
      </c>
    </row>
    <row r="200" spans="1:6" ht="12.75">
      <c r="A200" s="6" t="s">
        <v>18</v>
      </c>
      <c r="B200" s="45"/>
      <c r="C200" s="61"/>
      <c r="D200" s="94"/>
      <c r="E200" s="119"/>
      <c r="F200" s="112"/>
    </row>
    <row r="201" spans="1:6" ht="12.75">
      <c r="A201" s="8" t="s">
        <v>165</v>
      </c>
      <c r="B201" s="45">
        <v>98861</v>
      </c>
      <c r="C201" s="60"/>
      <c r="D201" s="94">
        <v>2598.55</v>
      </c>
      <c r="E201" s="119">
        <v>0</v>
      </c>
      <c r="F201" s="112">
        <f t="shared" si="2"/>
        <v>0</v>
      </c>
    </row>
    <row r="202" spans="1:6" ht="12.75" hidden="1">
      <c r="A202" s="8" t="s">
        <v>243</v>
      </c>
      <c r="B202" s="45">
        <v>7938</v>
      </c>
      <c r="C202" s="60"/>
      <c r="D202" s="94">
        <v>0</v>
      </c>
      <c r="E202" s="119"/>
      <c r="F202" s="112" t="e">
        <f t="shared" si="2"/>
        <v>#DIV/0!</v>
      </c>
    </row>
    <row r="203" spans="1:6" ht="12.75">
      <c r="A203" s="8" t="s">
        <v>327</v>
      </c>
      <c r="B203" s="45"/>
      <c r="C203" s="60"/>
      <c r="D203" s="94">
        <v>60000</v>
      </c>
      <c r="E203" s="119">
        <v>60000</v>
      </c>
      <c r="F203" s="112">
        <f t="shared" si="2"/>
        <v>100</v>
      </c>
    </row>
    <row r="204" spans="1:6" ht="12.75">
      <c r="A204" s="19" t="s">
        <v>52</v>
      </c>
      <c r="B204" s="48"/>
      <c r="C204" s="64">
        <v>2000</v>
      </c>
      <c r="D204" s="99">
        <v>3168.7200000000003</v>
      </c>
      <c r="E204" s="137">
        <v>3126.43</v>
      </c>
      <c r="F204" s="114">
        <f t="shared" si="2"/>
        <v>98.66539170390567</v>
      </c>
    </row>
    <row r="205" spans="1:6" ht="12.75">
      <c r="A205" s="5" t="s">
        <v>173</v>
      </c>
      <c r="B205" s="49"/>
      <c r="C205" s="59">
        <f>C206+C220</f>
        <v>3709.3</v>
      </c>
      <c r="D205" s="93">
        <f>D206+D220</f>
        <v>276018.22000000003</v>
      </c>
      <c r="E205" s="134">
        <f>E206+E220</f>
        <v>139200.16999999998</v>
      </c>
      <c r="F205" s="124">
        <f t="shared" si="2"/>
        <v>50.43151499201755</v>
      </c>
    </row>
    <row r="206" spans="1:6" ht="12.75">
      <c r="A206" s="14" t="s">
        <v>46</v>
      </c>
      <c r="B206" s="49"/>
      <c r="C206" s="63">
        <f>SUM(C208:C219)</f>
        <v>3709.3</v>
      </c>
      <c r="D206" s="98">
        <f>SUM(D208:D219)</f>
        <v>39344.810000000005</v>
      </c>
      <c r="E206" s="118">
        <f>SUM(E208:E219)</f>
        <v>27661.520000000004</v>
      </c>
      <c r="F206" s="129">
        <f t="shared" si="2"/>
        <v>70.30538462379155</v>
      </c>
    </row>
    <row r="207" spans="1:6" ht="12.75">
      <c r="A207" s="6" t="s">
        <v>18</v>
      </c>
      <c r="B207" s="45"/>
      <c r="C207" s="61"/>
      <c r="D207" s="94"/>
      <c r="E207" s="119"/>
      <c r="F207" s="112"/>
    </row>
    <row r="208" spans="1:6" ht="12.75">
      <c r="A208" s="8" t="s">
        <v>48</v>
      </c>
      <c r="B208" s="45"/>
      <c r="C208" s="60">
        <v>1830.7</v>
      </c>
      <c r="D208" s="94">
        <v>1598.7</v>
      </c>
      <c r="E208" s="119">
        <v>1405.03</v>
      </c>
      <c r="F208" s="112">
        <f t="shared" si="2"/>
        <v>87.8857821980359</v>
      </c>
    </row>
    <row r="209" spans="1:6" ht="12.75">
      <c r="A209" s="17" t="s">
        <v>317</v>
      </c>
      <c r="B209" s="45">
        <v>2058</v>
      </c>
      <c r="C209" s="60"/>
      <c r="D209" s="94">
        <v>537.4000000000001</v>
      </c>
      <c r="E209" s="119">
        <v>0</v>
      </c>
      <c r="F209" s="112">
        <f aca="true" t="shared" si="3" ref="F209:F273">E209/D209*100</f>
        <v>0</v>
      </c>
    </row>
    <row r="210" spans="1:6" ht="12.75" hidden="1">
      <c r="A210" s="46" t="s">
        <v>283</v>
      </c>
      <c r="B210" s="45">
        <v>2042</v>
      </c>
      <c r="C210" s="60"/>
      <c r="D210" s="94"/>
      <c r="E210" s="119"/>
      <c r="F210" s="112" t="e">
        <f t="shared" si="3"/>
        <v>#DIV/0!</v>
      </c>
    </row>
    <row r="211" spans="1:6" ht="12.75">
      <c r="A211" s="46" t="s">
        <v>316</v>
      </c>
      <c r="B211" s="45">
        <v>2042</v>
      </c>
      <c r="C211" s="60"/>
      <c r="D211" s="94">
        <f>905.56+3462.05</f>
        <v>4367.610000000001</v>
      </c>
      <c r="E211" s="119">
        <v>2480.19</v>
      </c>
      <c r="F211" s="112">
        <f t="shared" si="3"/>
        <v>56.785976769903904</v>
      </c>
    </row>
    <row r="212" spans="1:6" ht="12.75" hidden="1">
      <c r="A212" s="46" t="s">
        <v>284</v>
      </c>
      <c r="B212" s="45">
        <v>2054</v>
      </c>
      <c r="C212" s="60"/>
      <c r="D212" s="94"/>
      <c r="E212" s="119"/>
      <c r="F212" s="112" t="e">
        <f t="shared" si="3"/>
        <v>#DIV/0!</v>
      </c>
    </row>
    <row r="213" spans="1:6" ht="12.75">
      <c r="A213" s="46" t="s">
        <v>288</v>
      </c>
      <c r="B213" s="45">
        <v>2054</v>
      </c>
      <c r="C213" s="60"/>
      <c r="D213" s="94">
        <f>1492.02+28.65</f>
        <v>1520.67</v>
      </c>
      <c r="E213" s="119">
        <v>1520.67</v>
      </c>
      <c r="F213" s="112">
        <f t="shared" si="3"/>
        <v>100</v>
      </c>
    </row>
    <row r="214" spans="1:6" ht="12.75">
      <c r="A214" s="46" t="s">
        <v>281</v>
      </c>
      <c r="B214" s="45">
        <v>2045</v>
      </c>
      <c r="C214" s="60"/>
      <c r="D214" s="94">
        <v>9786.900000000001</v>
      </c>
      <c r="E214" s="119">
        <v>8513.51</v>
      </c>
      <c r="F214" s="112">
        <f t="shared" si="3"/>
        <v>86.98883201013598</v>
      </c>
    </row>
    <row r="215" spans="1:6" ht="12.75">
      <c r="A215" s="46" t="s">
        <v>286</v>
      </c>
      <c r="B215" s="45">
        <v>2016</v>
      </c>
      <c r="C215" s="60"/>
      <c r="D215" s="94">
        <v>2252.06</v>
      </c>
      <c r="E215" s="119">
        <v>731.62</v>
      </c>
      <c r="F215" s="112">
        <f t="shared" si="3"/>
        <v>32.486701064802894</v>
      </c>
    </row>
    <row r="216" spans="1:6" ht="12.75" hidden="1">
      <c r="A216" s="46" t="s">
        <v>328</v>
      </c>
      <c r="B216" s="45">
        <v>2057</v>
      </c>
      <c r="C216" s="60"/>
      <c r="D216" s="94"/>
      <c r="E216" s="119"/>
      <c r="F216" s="112" t="e">
        <f t="shared" si="3"/>
        <v>#DIV/0!</v>
      </c>
    </row>
    <row r="217" spans="1:6" ht="12.75">
      <c r="A217" s="46" t="s">
        <v>235</v>
      </c>
      <c r="B217" s="45" t="s">
        <v>349</v>
      </c>
      <c r="C217" s="60"/>
      <c r="D217" s="94">
        <f>6392.53+931.4</f>
        <v>7323.929999999999</v>
      </c>
      <c r="E217" s="119">
        <v>3288.96</v>
      </c>
      <c r="F217" s="112">
        <f t="shared" si="3"/>
        <v>44.90703761505094</v>
      </c>
    </row>
    <row r="218" spans="1:6" ht="12.75">
      <c r="A218" s="46" t="s">
        <v>313</v>
      </c>
      <c r="B218" s="45">
        <v>13014</v>
      </c>
      <c r="C218" s="60"/>
      <c r="D218" s="94">
        <v>3749.66</v>
      </c>
      <c r="E218" s="119">
        <v>3749.66</v>
      </c>
      <c r="F218" s="112">
        <f t="shared" si="3"/>
        <v>100</v>
      </c>
    </row>
    <row r="219" spans="1:6" ht="12.75">
      <c r="A219" s="8" t="s">
        <v>75</v>
      </c>
      <c r="B219" s="45"/>
      <c r="C219" s="60">
        <v>1878.6</v>
      </c>
      <c r="D219" s="94">
        <v>8207.88</v>
      </c>
      <c r="E219" s="119">
        <v>5971.88</v>
      </c>
      <c r="F219" s="112">
        <f t="shared" si="3"/>
        <v>72.75788632387415</v>
      </c>
    </row>
    <row r="220" spans="1:6" ht="12.75">
      <c r="A220" s="15" t="s">
        <v>51</v>
      </c>
      <c r="B220" s="49"/>
      <c r="C220" s="65">
        <f>SUM(C222:C226)</f>
        <v>0</v>
      </c>
      <c r="D220" s="100">
        <f>SUM(D222:D226)</f>
        <v>236673.41</v>
      </c>
      <c r="E220" s="138">
        <f>SUM(E222:E226)</f>
        <v>111538.65</v>
      </c>
      <c r="F220" s="129">
        <f t="shared" si="3"/>
        <v>47.12766423570776</v>
      </c>
    </row>
    <row r="221" spans="1:6" ht="12.75">
      <c r="A221" s="17" t="s">
        <v>18</v>
      </c>
      <c r="B221" s="45"/>
      <c r="C221" s="60"/>
      <c r="D221" s="94"/>
      <c r="E221" s="119"/>
      <c r="F221" s="112"/>
    </row>
    <row r="222" spans="1:6" ht="12.75" hidden="1">
      <c r="A222" s="46" t="s">
        <v>328</v>
      </c>
      <c r="B222" s="45">
        <v>2057</v>
      </c>
      <c r="C222" s="60"/>
      <c r="D222" s="94"/>
      <c r="E222" s="119"/>
      <c r="F222" s="112" t="e">
        <f t="shared" si="3"/>
        <v>#DIV/0!</v>
      </c>
    </row>
    <row r="223" spans="1:6" ht="12.75">
      <c r="A223" s="46" t="s">
        <v>235</v>
      </c>
      <c r="B223" s="45">
        <v>2057</v>
      </c>
      <c r="C223" s="60"/>
      <c r="D223" s="94">
        <f>193395.06+42924.35</f>
        <v>236319.41</v>
      </c>
      <c r="E223" s="119">
        <v>111184.65</v>
      </c>
      <c r="F223" s="112">
        <f t="shared" si="3"/>
        <v>47.048462925664886</v>
      </c>
    </row>
    <row r="224" spans="1:6" ht="12.75" hidden="1">
      <c r="A224" s="8" t="s">
        <v>64</v>
      </c>
      <c r="B224" s="45"/>
      <c r="C224" s="60"/>
      <c r="D224" s="94">
        <v>0</v>
      </c>
      <c r="E224" s="119"/>
      <c r="F224" s="112" t="e">
        <f t="shared" si="3"/>
        <v>#DIV/0!</v>
      </c>
    </row>
    <row r="225" spans="1:6" ht="12.75">
      <c r="A225" s="11" t="s">
        <v>52</v>
      </c>
      <c r="B225" s="48"/>
      <c r="C225" s="64"/>
      <c r="D225" s="99">
        <v>354</v>
      </c>
      <c r="E225" s="137">
        <v>354</v>
      </c>
      <c r="F225" s="114">
        <f t="shared" si="3"/>
        <v>100</v>
      </c>
    </row>
    <row r="226" spans="1:6" ht="12.75" hidden="1">
      <c r="A226" s="11" t="s">
        <v>75</v>
      </c>
      <c r="B226" s="48"/>
      <c r="C226" s="64"/>
      <c r="D226" s="99">
        <v>0</v>
      </c>
      <c r="E226" s="119"/>
      <c r="F226" s="112" t="e">
        <f t="shared" si="3"/>
        <v>#DIV/0!</v>
      </c>
    </row>
    <row r="227" spans="1:6" ht="12.75">
      <c r="A227" s="5" t="s">
        <v>80</v>
      </c>
      <c r="B227" s="49"/>
      <c r="C227" s="59">
        <f>C228+C268</f>
        <v>353164.7</v>
      </c>
      <c r="D227" s="93">
        <f>D228+D268</f>
        <v>6005760.3500000015</v>
      </c>
      <c r="E227" s="134">
        <f>E228+E268</f>
        <v>5974577.670000002</v>
      </c>
      <c r="F227" s="124">
        <f t="shared" si="3"/>
        <v>99.48078714129845</v>
      </c>
    </row>
    <row r="228" spans="1:6" ht="12.75">
      <c r="A228" s="14" t="s">
        <v>46</v>
      </c>
      <c r="B228" s="49"/>
      <c r="C228" s="63">
        <f>SUM(C230:C267)</f>
        <v>353164.7</v>
      </c>
      <c r="D228" s="98">
        <f>SUM(D230:D267)</f>
        <v>5983488.950000001</v>
      </c>
      <c r="E228" s="118">
        <f>SUM(E230:E267)</f>
        <v>5965966.280000002</v>
      </c>
      <c r="F228" s="129">
        <f t="shared" si="3"/>
        <v>99.70714962212809</v>
      </c>
    </row>
    <row r="229" spans="1:6" ht="12.75">
      <c r="A229" s="6" t="s">
        <v>18</v>
      </c>
      <c r="B229" s="45"/>
      <c r="C229" s="60"/>
      <c r="D229" s="94"/>
      <c r="E229" s="119"/>
      <c r="F229" s="112"/>
    </row>
    <row r="230" spans="1:6" ht="12.75">
      <c r="A230" s="12" t="s">
        <v>72</v>
      </c>
      <c r="B230" s="45"/>
      <c r="C230" s="60">
        <v>324459.7</v>
      </c>
      <c r="D230" s="94">
        <v>375622.77</v>
      </c>
      <c r="E230" s="119">
        <v>375602.47</v>
      </c>
      <c r="F230" s="112">
        <f t="shared" si="3"/>
        <v>99.99459564179242</v>
      </c>
    </row>
    <row r="231" spans="1:6" ht="12.75">
      <c r="A231" s="12" t="s">
        <v>258</v>
      </c>
      <c r="B231" s="45"/>
      <c r="C231" s="60"/>
      <c r="D231" s="94"/>
      <c r="E231" s="119"/>
      <c r="F231" s="112"/>
    </row>
    <row r="232" spans="1:6" ht="12.75">
      <c r="A232" s="12" t="s">
        <v>81</v>
      </c>
      <c r="B232" s="45">
        <v>33353</v>
      </c>
      <c r="C232" s="60"/>
      <c r="D232" s="94">
        <v>1601096.0500000003</v>
      </c>
      <c r="E232" s="119">
        <v>1601096.05</v>
      </c>
      <c r="F232" s="112">
        <f t="shared" si="3"/>
        <v>99.99999999999999</v>
      </c>
    </row>
    <row r="233" spans="1:6" ht="12.75">
      <c r="A233" s="12" t="s">
        <v>83</v>
      </c>
      <c r="B233" s="45">
        <v>33353</v>
      </c>
      <c r="C233" s="60"/>
      <c r="D233" s="94">
        <v>3511380.24</v>
      </c>
      <c r="E233" s="119">
        <v>3511380.24</v>
      </c>
      <c r="F233" s="112">
        <f t="shared" si="3"/>
        <v>100</v>
      </c>
    </row>
    <row r="234" spans="1:6" ht="12.75">
      <c r="A234" s="12" t="s">
        <v>82</v>
      </c>
      <c r="B234" s="45">
        <v>33155</v>
      </c>
      <c r="C234" s="60"/>
      <c r="D234" s="94">
        <v>255651.22</v>
      </c>
      <c r="E234" s="119">
        <v>255651.22</v>
      </c>
      <c r="F234" s="112">
        <f t="shared" si="3"/>
        <v>100</v>
      </c>
    </row>
    <row r="235" spans="1:6" ht="12.75">
      <c r="A235" s="12" t="s">
        <v>84</v>
      </c>
      <c r="B235" s="45" t="s">
        <v>240</v>
      </c>
      <c r="C235" s="60"/>
      <c r="D235" s="94">
        <v>295.40999999999997</v>
      </c>
      <c r="E235" s="119">
        <v>295.41</v>
      </c>
      <c r="F235" s="112">
        <f t="shared" si="3"/>
        <v>100.00000000000003</v>
      </c>
    </row>
    <row r="236" spans="1:6" ht="12.75" hidden="1">
      <c r="A236" s="12" t="s">
        <v>85</v>
      </c>
      <c r="B236" s="45"/>
      <c r="C236" s="60"/>
      <c r="D236" s="94">
        <v>0</v>
      </c>
      <c r="E236" s="119"/>
      <c r="F236" s="112" t="e">
        <f t="shared" si="3"/>
        <v>#DIV/0!</v>
      </c>
    </row>
    <row r="237" spans="1:6" ht="12.75" hidden="1">
      <c r="A237" s="12" t="s">
        <v>159</v>
      </c>
      <c r="B237" s="45"/>
      <c r="C237" s="60"/>
      <c r="D237" s="94">
        <v>0</v>
      </c>
      <c r="E237" s="119"/>
      <c r="F237" s="112" t="e">
        <f t="shared" si="3"/>
        <v>#DIV/0!</v>
      </c>
    </row>
    <row r="238" spans="1:6" ht="12.75" hidden="1">
      <c r="A238" s="12" t="s">
        <v>86</v>
      </c>
      <c r="B238" s="45"/>
      <c r="C238" s="60"/>
      <c r="D238" s="94">
        <v>0</v>
      </c>
      <c r="E238" s="119"/>
      <c r="F238" s="112" t="e">
        <f t="shared" si="3"/>
        <v>#DIV/0!</v>
      </c>
    </row>
    <row r="239" spans="1:6" ht="12.75" hidden="1">
      <c r="A239" s="12" t="s">
        <v>143</v>
      </c>
      <c r="B239" s="45"/>
      <c r="C239" s="60"/>
      <c r="D239" s="94">
        <v>0</v>
      </c>
      <c r="E239" s="119"/>
      <c r="F239" s="112" t="e">
        <f t="shared" si="3"/>
        <v>#DIV/0!</v>
      </c>
    </row>
    <row r="240" spans="1:6" ht="12.75">
      <c r="A240" s="12" t="s">
        <v>236</v>
      </c>
      <c r="B240" s="45">
        <v>33215</v>
      </c>
      <c r="C240" s="60"/>
      <c r="D240" s="94">
        <v>7372.54</v>
      </c>
      <c r="E240" s="119">
        <v>7372.54</v>
      </c>
      <c r="F240" s="112">
        <f t="shared" si="3"/>
        <v>100</v>
      </c>
    </row>
    <row r="241" spans="1:6" ht="12.75">
      <c r="A241" s="12" t="s">
        <v>237</v>
      </c>
      <c r="B241" s="45">
        <v>33457</v>
      </c>
      <c r="C241" s="60"/>
      <c r="D241" s="94">
        <v>8923.279999999999</v>
      </c>
      <c r="E241" s="119">
        <v>8923.28</v>
      </c>
      <c r="F241" s="112">
        <f t="shared" si="3"/>
        <v>100.00000000000003</v>
      </c>
    </row>
    <row r="242" spans="1:6" ht="12.75">
      <c r="A242" s="30" t="s">
        <v>214</v>
      </c>
      <c r="B242" s="45">
        <v>33052</v>
      </c>
      <c r="C242" s="60"/>
      <c r="D242" s="94">
        <v>103664.26</v>
      </c>
      <c r="E242" s="119">
        <v>103664.26</v>
      </c>
      <c r="F242" s="112">
        <f t="shared" si="3"/>
        <v>100</v>
      </c>
    </row>
    <row r="243" spans="1:6" ht="12.75">
      <c r="A243" s="30" t="s">
        <v>299</v>
      </c>
      <c r="B243" s="45">
        <v>33073</v>
      </c>
      <c r="C243" s="60"/>
      <c r="D243" s="94">
        <v>31534.039999999997</v>
      </c>
      <c r="E243" s="119">
        <v>31534.04</v>
      </c>
      <c r="F243" s="112">
        <f t="shared" si="3"/>
        <v>100.00000000000003</v>
      </c>
    </row>
    <row r="244" spans="1:6" ht="12.75">
      <c r="A244" s="30" t="s">
        <v>259</v>
      </c>
      <c r="B244" s="45">
        <v>33069</v>
      </c>
      <c r="C244" s="60"/>
      <c r="D244" s="94">
        <v>7152.57</v>
      </c>
      <c r="E244" s="119">
        <v>7152.57</v>
      </c>
      <c r="F244" s="112">
        <f t="shared" si="3"/>
        <v>100</v>
      </c>
    </row>
    <row r="245" spans="1:6" ht="12.75">
      <c r="A245" s="12" t="s">
        <v>314</v>
      </c>
      <c r="B245" s="45">
        <v>33071</v>
      </c>
      <c r="C245" s="60"/>
      <c r="D245" s="94">
        <v>509.6</v>
      </c>
      <c r="E245" s="119">
        <v>509.6</v>
      </c>
      <c r="F245" s="112">
        <f t="shared" si="3"/>
        <v>100</v>
      </c>
    </row>
    <row r="246" spans="1:6" ht="12.75">
      <c r="A246" s="30" t="s">
        <v>329</v>
      </c>
      <c r="B246" s="45">
        <v>33034</v>
      </c>
      <c r="C246" s="60"/>
      <c r="D246" s="94">
        <v>638.28</v>
      </c>
      <c r="E246" s="119">
        <v>638.28</v>
      </c>
      <c r="F246" s="112">
        <f t="shared" si="3"/>
        <v>100</v>
      </c>
    </row>
    <row r="247" spans="1:6" ht="12.75">
      <c r="A247" s="12" t="s">
        <v>215</v>
      </c>
      <c r="B247" s="45">
        <v>33050</v>
      </c>
      <c r="C247" s="60"/>
      <c r="D247" s="94">
        <v>131.44</v>
      </c>
      <c r="E247" s="119">
        <v>131.44</v>
      </c>
      <c r="F247" s="112">
        <f t="shared" si="3"/>
        <v>100</v>
      </c>
    </row>
    <row r="248" spans="1:6" ht="12.75">
      <c r="A248" s="12" t="s">
        <v>155</v>
      </c>
      <c r="B248" s="45">
        <v>33435</v>
      </c>
      <c r="C248" s="60"/>
      <c r="D248" s="94">
        <v>984</v>
      </c>
      <c r="E248" s="119">
        <v>984</v>
      </c>
      <c r="F248" s="112">
        <f t="shared" si="3"/>
        <v>100</v>
      </c>
    </row>
    <row r="249" spans="1:6" ht="12.75">
      <c r="A249" s="12" t="s">
        <v>244</v>
      </c>
      <c r="B249" s="45">
        <v>33049</v>
      </c>
      <c r="C249" s="60"/>
      <c r="D249" s="94">
        <v>11813.48</v>
      </c>
      <c r="E249" s="119">
        <v>11813.48</v>
      </c>
      <c r="F249" s="112">
        <f t="shared" si="3"/>
        <v>100</v>
      </c>
    </row>
    <row r="250" spans="1:6" ht="12.75" hidden="1">
      <c r="A250" s="12" t="s">
        <v>216</v>
      </c>
      <c r="B250" s="45">
        <v>33044</v>
      </c>
      <c r="C250" s="60"/>
      <c r="D250" s="94">
        <v>0</v>
      </c>
      <c r="E250" s="119"/>
      <c r="F250" s="112" t="e">
        <f t="shared" si="3"/>
        <v>#DIV/0!</v>
      </c>
    </row>
    <row r="251" spans="1:6" ht="12.75">
      <c r="A251" s="12" t="s">
        <v>220</v>
      </c>
      <c r="B251" s="45">
        <v>33024</v>
      </c>
      <c r="C251" s="60"/>
      <c r="D251" s="94">
        <v>307.94</v>
      </c>
      <c r="E251" s="119">
        <v>307.94</v>
      </c>
      <c r="F251" s="112">
        <f t="shared" si="3"/>
        <v>100</v>
      </c>
    </row>
    <row r="252" spans="1:6" ht="12.75" hidden="1">
      <c r="A252" s="30" t="s">
        <v>161</v>
      </c>
      <c r="B252" s="45">
        <v>33018</v>
      </c>
      <c r="C252" s="60"/>
      <c r="D252" s="94">
        <v>0</v>
      </c>
      <c r="E252" s="119"/>
      <c r="F252" s="112" t="e">
        <f t="shared" si="3"/>
        <v>#DIV/0!</v>
      </c>
    </row>
    <row r="253" spans="1:6" ht="12.75" hidden="1">
      <c r="A253" s="10" t="s">
        <v>162</v>
      </c>
      <c r="B253" s="45"/>
      <c r="C253" s="60"/>
      <c r="D253" s="94">
        <v>0</v>
      </c>
      <c r="E253" s="119"/>
      <c r="F253" s="112" t="e">
        <f t="shared" si="3"/>
        <v>#DIV/0!</v>
      </c>
    </row>
    <row r="254" spans="1:6" ht="12.75">
      <c r="A254" s="30" t="s">
        <v>190</v>
      </c>
      <c r="B254" s="45">
        <v>33160</v>
      </c>
      <c r="C254" s="60"/>
      <c r="D254" s="94">
        <v>339.65</v>
      </c>
      <c r="E254" s="119">
        <v>339.65</v>
      </c>
      <c r="F254" s="112">
        <f t="shared" si="3"/>
        <v>100</v>
      </c>
    </row>
    <row r="255" spans="1:6" ht="12.75">
      <c r="A255" s="12" t="s">
        <v>315</v>
      </c>
      <c r="B255" s="45">
        <v>33070</v>
      </c>
      <c r="C255" s="60"/>
      <c r="D255" s="94">
        <v>941.49</v>
      </c>
      <c r="E255" s="119">
        <v>941.49</v>
      </c>
      <c r="F255" s="112">
        <f t="shared" si="3"/>
        <v>100</v>
      </c>
    </row>
    <row r="256" spans="1:6" ht="12.75" hidden="1">
      <c r="A256" s="30" t="s">
        <v>148</v>
      </c>
      <c r="B256" s="45"/>
      <c r="C256" s="60"/>
      <c r="D256" s="94">
        <v>0</v>
      </c>
      <c r="E256" s="119"/>
      <c r="F256" s="112" t="e">
        <f t="shared" si="3"/>
        <v>#DIV/0!</v>
      </c>
    </row>
    <row r="257" spans="1:6" ht="12.75" hidden="1">
      <c r="A257" s="12" t="s">
        <v>87</v>
      </c>
      <c r="B257" s="45">
        <v>33025</v>
      </c>
      <c r="C257" s="60"/>
      <c r="D257" s="94">
        <v>0</v>
      </c>
      <c r="E257" s="119"/>
      <c r="F257" s="112" t="e">
        <f t="shared" si="3"/>
        <v>#DIV/0!</v>
      </c>
    </row>
    <row r="258" spans="1:6" ht="12.75">
      <c r="A258" s="46" t="s">
        <v>288</v>
      </c>
      <c r="B258" s="45">
        <v>2054</v>
      </c>
      <c r="C258" s="60"/>
      <c r="D258" s="94">
        <v>2177.1</v>
      </c>
      <c r="E258" s="119">
        <v>1204.13</v>
      </c>
      <c r="F258" s="112">
        <f t="shared" si="3"/>
        <v>55.30889715676819</v>
      </c>
    </row>
    <row r="259" spans="1:6" ht="12.75">
      <c r="A259" s="12" t="s">
        <v>170</v>
      </c>
      <c r="B259" s="45">
        <v>33038</v>
      </c>
      <c r="C259" s="60"/>
      <c r="D259" s="94">
        <v>1167.64</v>
      </c>
      <c r="E259" s="119">
        <v>1167.65</v>
      </c>
      <c r="F259" s="112">
        <f t="shared" si="3"/>
        <v>100.0008564283512</v>
      </c>
    </row>
    <row r="260" spans="1:6" ht="12.75">
      <c r="A260" s="12" t="s">
        <v>357</v>
      </c>
      <c r="B260" s="45">
        <v>33065</v>
      </c>
      <c r="C260" s="60"/>
      <c r="D260" s="94">
        <v>377.73</v>
      </c>
      <c r="E260" s="119">
        <v>377.73</v>
      </c>
      <c r="F260" s="112">
        <f t="shared" si="3"/>
        <v>100</v>
      </c>
    </row>
    <row r="261" spans="1:6" ht="12.75">
      <c r="A261" s="30" t="s">
        <v>335</v>
      </c>
      <c r="B261" s="45">
        <v>33063</v>
      </c>
      <c r="C261" s="60"/>
      <c r="D261" s="94">
        <v>2900</v>
      </c>
      <c r="E261" s="119">
        <v>2900</v>
      </c>
      <c r="F261" s="112">
        <f t="shared" si="3"/>
        <v>100</v>
      </c>
    </row>
    <row r="262" spans="1:6" ht="12.75">
      <c r="A262" s="12" t="s">
        <v>289</v>
      </c>
      <c r="B262" s="45">
        <v>33063</v>
      </c>
      <c r="C262" s="60"/>
      <c r="D262" s="94">
        <v>20445.97</v>
      </c>
      <c r="E262" s="119">
        <v>20445.97</v>
      </c>
      <c r="F262" s="112">
        <f t="shared" si="3"/>
        <v>100</v>
      </c>
    </row>
    <row r="263" spans="1:6" ht="12.75">
      <c r="A263" s="12" t="s">
        <v>278</v>
      </c>
      <c r="B263" s="45">
        <v>33063</v>
      </c>
      <c r="C263" s="60"/>
      <c r="D263" s="94">
        <v>19533.829999999998</v>
      </c>
      <c r="E263" s="119">
        <v>19533.83</v>
      </c>
      <c r="F263" s="112">
        <f t="shared" si="3"/>
        <v>100.00000000000003</v>
      </c>
    </row>
    <row r="264" spans="1:6" ht="12.75">
      <c r="A264" s="12" t="s">
        <v>337</v>
      </c>
      <c r="B264" s="45">
        <v>29014</v>
      </c>
      <c r="C264" s="60"/>
      <c r="D264" s="94">
        <v>225.63</v>
      </c>
      <c r="E264" s="119">
        <v>225.63</v>
      </c>
      <c r="F264" s="112">
        <f t="shared" si="3"/>
        <v>100</v>
      </c>
    </row>
    <row r="265" spans="1:6" ht="12.75" hidden="1">
      <c r="A265" s="12" t="s">
        <v>88</v>
      </c>
      <c r="B265" s="45"/>
      <c r="C265" s="60"/>
      <c r="D265" s="94">
        <v>0</v>
      </c>
      <c r="E265" s="119"/>
      <c r="F265" s="112" t="e">
        <f t="shared" si="3"/>
        <v>#DIV/0!</v>
      </c>
    </row>
    <row r="266" spans="1:6" ht="12.75">
      <c r="A266" s="12" t="s">
        <v>74</v>
      </c>
      <c r="B266" s="45"/>
      <c r="C266" s="60"/>
      <c r="D266" s="94">
        <v>16246.27</v>
      </c>
      <c r="E266" s="119">
        <v>63.37</v>
      </c>
      <c r="F266" s="112">
        <f t="shared" si="3"/>
        <v>0.3900587642578881</v>
      </c>
    </row>
    <row r="267" spans="1:6" ht="12.75">
      <c r="A267" s="12" t="s">
        <v>48</v>
      </c>
      <c r="B267" s="45"/>
      <c r="C267" s="60">
        <v>28705</v>
      </c>
      <c r="D267" s="94">
        <v>2056.5200000000023</v>
      </c>
      <c r="E267" s="119">
        <v>1710.01</v>
      </c>
      <c r="F267" s="112">
        <f t="shared" si="3"/>
        <v>83.15066228385808</v>
      </c>
    </row>
    <row r="268" spans="1:6" ht="12.75">
      <c r="A268" s="15" t="s">
        <v>51</v>
      </c>
      <c r="B268" s="49"/>
      <c r="C268" s="65">
        <f>SUM(C270:C276)</f>
        <v>0</v>
      </c>
      <c r="D268" s="100">
        <f>SUM(D270:D276)</f>
        <v>22271.4</v>
      </c>
      <c r="E268" s="138">
        <f>SUM(E270:E276)</f>
        <v>8611.39</v>
      </c>
      <c r="F268" s="129">
        <f t="shared" si="3"/>
        <v>38.66568783282595</v>
      </c>
    </row>
    <row r="269" spans="1:6" ht="12.75">
      <c r="A269" s="10" t="s">
        <v>18</v>
      </c>
      <c r="B269" s="45"/>
      <c r="C269" s="60"/>
      <c r="D269" s="94"/>
      <c r="E269" s="119"/>
      <c r="F269" s="112"/>
    </row>
    <row r="270" spans="1:6" ht="12.75">
      <c r="A270" s="12" t="s">
        <v>89</v>
      </c>
      <c r="B270" s="45"/>
      <c r="C270" s="60"/>
      <c r="D270" s="94">
        <v>1634.3000000000002</v>
      </c>
      <c r="E270" s="119">
        <v>1634.3</v>
      </c>
      <c r="F270" s="112">
        <f t="shared" si="3"/>
        <v>99.99999999999999</v>
      </c>
    </row>
    <row r="271" spans="1:6" ht="12.75" hidden="1">
      <c r="A271" s="12" t="s">
        <v>64</v>
      </c>
      <c r="B271" s="45"/>
      <c r="C271" s="60"/>
      <c r="D271" s="94">
        <v>0</v>
      </c>
      <c r="E271" s="119"/>
      <c r="F271" s="112" t="e">
        <f t="shared" si="3"/>
        <v>#DIV/0!</v>
      </c>
    </row>
    <row r="272" spans="1:6" ht="12.75">
      <c r="A272" s="12" t="s">
        <v>334</v>
      </c>
      <c r="B272" s="45">
        <v>33500</v>
      </c>
      <c r="C272" s="60"/>
      <c r="D272" s="94">
        <v>193.16</v>
      </c>
      <c r="E272" s="119">
        <v>193.16</v>
      </c>
      <c r="F272" s="112">
        <f t="shared" si="3"/>
        <v>100</v>
      </c>
    </row>
    <row r="273" spans="1:6" ht="12.75">
      <c r="A273" s="12" t="s">
        <v>278</v>
      </c>
      <c r="B273" s="45">
        <v>33982</v>
      </c>
      <c r="C273" s="60"/>
      <c r="D273" s="94">
        <v>149</v>
      </c>
      <c r="E273" s="119">
        <v>149</v>
      </c>
      <c r="F273" s="112">
        <f t="shared" si="3"/>
        <v>100</v>
      </c>
    </row>
    <row r="274" spans="1:6" ht="12.75">
      <c r="A274" s="12" t="s">
        <v>338</v>
      </c>
      <c r="B274" s="45">
        <v>29501</v>
      </c>
      <c r="C274" s="60"/>
      <c r="D274" s="94">
        <v>3314.94</v>
      </c>
      <c r="E274" s="119">
        <v>3314.93</v>
      </c>
      <c r="F274" s="112">
        <f aca="true" t="shared" si="4" ref="F274:F337">E274/D274*100</f>
        <v>99.9996983354148</v>
      </c>
    </row>
    <row r="275" spans="1:6" ht="12.75" hidden="1">
      <c r="A275" s="12" t="s">
        <v>52</v>
      </c>
      <c r="B275" s="45"/>
      <c r="C275" s="60"/>
      <c r="D275" s="94">
        <v>0</v>
      </c>
      <c r="E275" s="119"/>
      <c r="F275" s="112" t="e">
        <f t="shared" si="4"/>
        <v>#DIV/0!</v>
      </c>
    </row>
    <row r="276" spans="1:6" ht="13.5" thickBot="1">
      <c r="A276" s="80" t="s">
        <v>74</v>
      </c>
      <c r="B276" s="78"/>
      <c r="C276" s="79"/>
      <c r="D276" s="146">
        <v>16980</v>
      </c>
      <c r="E276" s="144">
        <v>3320</v>
      </c>
      <c r="F276" s="126">
        <f t="shared" si="4"/>
        <v>19.55241460541814</v>
      </c>
    </row>
    <row r="277" spans="1:6" ht="12.75">
      <c r="A277" s="5" t="s">
        <v>90</v>
      </c>
      <c r="B277" s="49"/>
      <c r="C277" s="59">
        <f>C278+C293</f>
        <v>383327.2</v>
      </c>
      <c r="D277" s="93">
        <f>D278+D293</f>
        <v>529677.36</v>
      </c>
      <c r="E277" s="134">
        <f>E278+E293</f>
        <v>509196.43</v>
      </c>
      <c r="F277" s="124">
        <f t="shared" si="4"/>
        <v>96.13331972504923</v>
      </c>
    </row>
    <row r="278" spans="1:6" ht="12.75">
      <c r="A278" s="14" t="s">
        <v>46</v>
      </c>
      <c r="B278" s="49"/>
      <c r="C278" s="63">
        <f>SUM(C280:C292)</f>
        <v>383327.2</v>
      </c>
      <c r="D278" s="98">
        <f>SUM(D280:D292)</f>
        <v>483677.36</v>
      </c>
      <c r="E278" s="118">
        <f>SUM(E280:E292)</f>
        <v>463196.43</v>
      </c>
      <c r="F278" s="129">
        <f t="shared" si="4"/>
        <v>95.76558017931623</v>
      </c>
    </row>
    <row r="279" spans="1:6" ht="12.75">
      <c r="A279" s="10" t="s">
        <v>18</v>
      </c>
      <c r="B279" s="45"/>
      <c r="C279" s="60"/>
      <c r="D279" s="94"/>
      <c r="E279" s="119"/>
      <c r="F279" s="112"/>
    </row>
    <row r="280" spans="1:6" ht="12.75">
      <c r="A280" s="7" t="s">
        <v>72</v>
      </c>
      <c r="B280" s="45"/>
      <c r="C280" s="60">
        <v>223604</v>
      </c>
      <c r="D280" s="94">
        <v>227854</v>
      </c>
      <c r="E280" s="119">
        <v>227854</v>
      </c>
      <c r="F280" s="112">
        <f t="shared" si="4"/>
        <v>100</v>
      </c>
    </row>
    <row r="281" spans="1:6" ht="12.75">
      <c r="A281" s="46" t="s">
        <v>330</v>
      </c>
      <c r="B281" s="45"/>
      <c r="C281" s="60">
        <v>8417.5</v>
      </c>
      <c r="D281" s="94">
        <v>16015.5</v>
      </c>
      <c r="E281" s="119">
        <v>0</v>
      </c>
      <c r="F281" s="112">
        <f t="shared" si="4"/>
        <v>0</v>
      </c>
    </row>
    <row r="282" spans="1:6" ht="12.75">
      <c r="A282" s="12" t="s">
        <v>59</v>
      </c>
      <c r="B282" s="45"/>
      <c r="C282" s="60">
        <v>100000</v>
      </c>
      <c r="D282" s="94">
        <v>191053.2</v>
      </c>
      <c r="E282" s="119">
        <v>191053.2</v>
      </c>
      <c r="F282" s="112">
        <f t="shared" si="4"/>
        <v>100</v>
      </c>
    </row>
    <row r="283" spans="1:6" ht="12.75">
      <c r="A283" s="12" t="s">
        <v>181</v>
      </c>
      <c r="B283" s="45"/>
      <c r="C283" s="60">
        <v>30000</v>
      </c>
      <c r="D283" s="94">
        <v>0</v>
      </c>
      <c r="E283" s="119">
        <v>0</v>
      </c>
      <c r="F283" s="116" t="s">
        <v>348</v>
      </c>
    </row>
    <row r="284" spans="1:6" ht="12.75">
      <c r="A284" s="12" t="s">
        <v>48</v>
      </c>
      <c r="B284" s="45"/>
      <c r="C284" s="66">
        <v>21305.7</v>
      </c>
      <c r="D284" s="94">
        <v>23464.5</v>
      </c>
      <c r="E284" s="119">
        <v>18909.07</v>
      </c>
      <c r="F284" s="112">
        <f t="shared" si="4"/>
        <v>80.5858637516248</v>
      </c>
    </row>
    <row r="285" spans="1:6" ht="12.75">
      <c r="A285" s="12" t="s">
        <v>75</v>
      </c>
      <c r="B285" s="45"/>
      <c r="C285" s="66"/>
      <c r="D285" s="94">
        <v>14.64</v>
      </c>
      <c r="E285" s="119">
        <v>14.64</v>
      </c>
      <c r="F285" s="112">
        <f t="shared" si="4"/>
        <v>100</v>
      </c>
    </row>
    <row r="286" spans="1:6" ht="12.75">
      <c r="A286" s="12" t="s">
        <v>308</v>
      </c>
      <c r="B286" s="45">
        <v>35020</v>
      </c>
      <c r="C286" s="66"/>
      <c r="D286" s="94">
        <v>16892.789999999997</v>
      </c>
      <c r="E286" s="119">
        <v>16982.79</v>
      </c>
      <c r="F286" s="112">
        <f t="shared" si="4"/>
        <v>100.53277167359569</v>
      </c>
    </row>
    <row r="287" spans="1:6" ht="12.75">
      <c r="A287" s="12" t="s">
        <v>290</v>
      </c>
      <c r="B287" s="90">
        <v>13013</v>
      </c>
      <c r="C287" s="66"/>
      <c r="D287" s="94">
        <v>1310.51</v>
      </c>
      <c r="E287" s="119">
        <v>1310.51</v>
      </c>
      <c r="F287" s="112">
        <f t="shared" si="4"/>
        <v>100</v>
      </c>
    </row>
    <row r="288" spans="1:6" ht="12.75">
      <c r="A288" s="12" t="s">
        <v>300</v>
      </c>
      <c r="B288" s="45">
        <v>35018</v>
      </c>
      <c r="C288" s="66"/>
      <c r="D288" s="94">
        <v>5508.04</v>
      </c>
      <c r="E288" s="119">
        <v>5508.04</v>
      </c>
      <c r="F288" s="112">
        <f t="shared" si="4"/>
        <v>100</v>
      </c>
    </row>
    <row r="289" spans="1:6" ht="12.75">
      <c r="A289" s="12" t="s">
        <v>91</v>
      </c>
      <c r="B289" s="45">
        <v>98335</v>
      </c>
      <c r="C289" s="60"/>
      <c r="D289" s="94">
        <v>719.81</v>
      </c>
      <c r="E289" s="119">
        <v>719.81</v>
      </c>
      <c r="F289" s="112">
        <f t="shared" si="4"/>
        <v>100</v>
      </c>
    </row>
    <row r="290" spans="1:6" ht="12.75">
      <c r="A290" s="12" t="s">
        <v>92</v>
      </c>
      <c r="B290" s="45">
        <v>35063</v>
      </c>
      <c r="C290" s="60"/>
      <c r="D290" s="94">
        <v>100</v>
      </c>
      <c r="E290" s="119">
        <v>100</v>
      </c>
      <c r="F290" s="112">
        <f t="shared" si="4"/>
        <v>100</v>
      </c>
    </row>
    <row r="291" spans="1:6" ht="12.75">
      <c r="A291" s="12" t="s">
        <v>296</v>
      </c>
      <c r="B291" s="45">
        <v>35050</v>
      </c>
      <c r="C291" s="60"/>
      <c r="D291" s="94">
        <v>41</v>
      </c>
      <c r="E291" s="119">
        <v>41</v>
      </c>
      <c r="F291" s="112">
        <f t="shared" si="4"/>
        <v>100</v>
      </c>
    </row>
    <row r="292" spans="1:6" ht="12.75">
      <c r="A292" s="12" t="s">
        <v>93</v>
      </c>
      <c r="B292" s="45">
        <v>98297</v>
      </c>
      <c r="C292" s="60"/>
      <c r="D292" s="94">
        <v>703.37</v>
      </c>
      <c r="E292" s="119">
        <v>703.37</v>
      </c>
      <c r="F292" s="112">
        <f t="shared" si="4"/>
        <v>100</v>
      </c>
    </row>
    <row r="293" spans="1:6" ht="12.75">
      <c r="A293" s="14" t="s">
        <v>51</v>
      </c>
      <c r="B293" s="49"/>
      <c r="C293" s="63">
        <f>SUM(C295:C299)</f>
        <v>0</v>
      </c>
      <c r="D293" s="98">
        <f>SUM(D295:D299)</f>
        <v>46000</v>
      </c>
      <c r="E293" s="118">
        <f>SUM(E295:E299)</f>
        <v>46000</v>
      </c>
      <c r="F293" s="129">
        <f t="shared" si="4"/>
        <v>100</v>
      </c>
    </row>
    <row r="294" spans="1:6" ht="12.75">
      <c r="A294" s="10" t="s">
        <v>18</v>
      </c>
      <c r="B294" s="45"/>
      <c r="C294" s="60"/>
      <c r="D294" s="94"/>
      <c r="E294" s="119"/>
      <c r="F294" s="112"/>
    </row>
    <row r="295" spans="1:6" ht="12.75" hidden="1">
      <c r="A295" s="12" t="s">
        <v>52</v>
      </c>
      <c r="B295" s="45"/>
      <c r="C295" s="60"/>
      <c r="D295" s="94"/>
      <c r="E295" s="119"/>
      <c r="F295" s="112" t="e">
        <f t="shared" si="4"/>
        <v>#DIV/0!</v>
      </c>
    </row>
    <row r="296" spans="1:6" ht="12.75">
      <c r="A296" s="19" t="s">
        <v>280</v>
      </c>
      <c r="B296" s="48"/>
      <c r="C296" s="64"/>
      <c r="D296" s="99">
        <v>46000</v>
      </c>
      <c r="E296" s="137">
        <v>46000</v>
      </c>
      <c r="F296" s="114">
        <f t="shared" si="4"/>
        <v>100</v>
      </c>
    </row>
    <row r="297" spans="1:6" ht="12.75" hidden="1">
      <c r="A297" s="12" t="s">
        <v>64</v>
      </c>
      <c r="B297" s="45"/>
      <c r="C297" s="60"/>
      <c r="D297" s="94">
        <v>0</v>
      </c>
      <c r="E297" s="119"/>
      <c r="F297" s="112" t="e">
        <f t="shared" si="4"/>
        <v>#DIV/0!</v>
      </c>
    </row>
    <row r="298" spans="1:6" ht="12.75" hidden="1">
      <c r="A298" s="19" t="s">
        <v>238</v>
      </c>
      <c r="B298" s="48"/>
      <c r="C298" s="64"/>
      <c r="D298" s="99">
        <v>0</v>
      </c>
      <c r="E298" s="119"/>
      <c r="F298" s="112" t="e">
        <f t="shared" si="4"/>
        <v>#DIV/0!</v>
      </c>
    </row>
    <row r="299" spans="1:6" ht="12.75" hidden="1">
      <c r="A299" s="11" t="s">
        <v>75</v>
      </c>
      <c r="B299" s="48"/>
      <c r="C299" s="64"/>
      <c r="D299" s="99">
        <v>0</v>
      </c>
      <c r="E299" s="119"/>
      <c r="F299" s="112" t="e">
        <f t="shared" si="4"/>
        <v>#DIV/0!</v>
      </c>
    </row>
    <row r="300" spans="1:6" ht="12.75">
      <c r="A300" s="20" t="s">
        <v>94</v>
      </c>
      <c r="B300" s="50"/>
      <c r="C300" s="61">
        <f>C301+C315</f>
        <v>159458.4</v>
      </c>
      <c r="D300" s="96">
        <f>D301+D315</f>
        <v>184620.1</v>
      </c>
      <c r="E300" s="135">
        <f>E301+E315</f>
        <v>184113.27000000002</v>
      </c>
      <c r="F300" s="124">
        <f t="shared" si="4"/>
        <v>99.72547409518249</v>
      </c>
    </row>
    <row r="301" spans="1:6" ht="12.75">
      <c r="A301" s="14" t="s">
        <v>46</v>
      </c>
      <c r="B301" s="49"/>
      <c r="C301" s="63">
        <f>SUM(C303:C314)</f>
        <v>159458.4</v>
      </c>
      <c r="D301" s="98">
        <f>SUM(D303:D314)</f>
        <v>184620.1</v>
      </c>
      <c r="E301" s="118">
        <f>SUM(E303:E314)</f>
        <v>184113.27000000002</v>
      </c>
      <c r="F301" s="129">
        <f t="shared" si="4"/>
        <v>99.72547409518249</v>
      </c>
    </row>
    <row r="302" spans="1:6" ht="12.75">
      <c r="A302" s="10" t="s">
        <v>18</v>
      </c>
      <c r="B302" s="45"/>
      <c r="C302" s="60"/>
      <c r="D302" s="94"/>
      <c r="E302" s="119"/>
      <c r="F302" s="112"/>
    </row>
    <row r="303" spans="1:6" ht="12.75">
      <c r="A303" s="12" t="s">
        <v>72</v>
      </c>
      <c r="B303" s="45"/>
      <c r="C303" s="60">
        <v>137599.9</v>
      </c>
      <c r="D303" s="94">
        <v>159299.6</v>
      </c>
      <c r="E303" s="119">
        <v>159299.6</v>
      </c>
      <c r="F303" s="112">
        <f t="shared" si="4"/>
        <v>100</v>
      </c>
    </row>
    <row r="304" spans="1:6" ht="12.75">
      <c r="A304" s="12" t="s">
        <v>48</v>
      </c>
      <c r="B304" s="45"/>
      <c r="C304" s="60">
        <v>18564.5</v>
      </c>
      <c r="D304" s="94">
        <v>14329.5</v>
      </c>
      <c r="E304" s="119">
        <v>13822.67</v>
      </c>
      <c r="F304" s="112">
        <f t="shared" si="4"/>
        <v>96.46303081056561</v>
      </c>
    </row>
    <row r="305" spans="1:6" ht="12.75">
      <c r="A305" s="12" t="s">
        <v>137</v>
      </c>
      <c r="B305" s="45"/>
      <c r="C305" s="60">
        <v>3294</v>
      </c>
      <c r="D305" s="94">
        <v>3239</v>
      </c>
      <c r="E305" s="119">
        <v>3239</v>
      </c>
      <c r="F305" s="112">
        <f t="shared" si="4"/>
        <v>100</v>
      </c>
    </row>
    <row r="306" spans="1:6" ht="12.75">
      <c r="A306" s="12" t="s">
        <v>60</v>
      </c>
      <c r="B306" s="45"/>
      <c r="C306" s="60"/>
      <c r="D306" s="94">
        <v>6017</v>
      </c>
      <c r="E306" s="119">
        <v>6017</v>
      </c>
      <c r="F306" s="112">
        <f t="shared" si="4"/>
        <v>100</v>
      </c>
    </row>
    <row r="307" spans="1:6" ht="12.75">
      <c r="A307" s="12" t="s">
        <v>95</v>
      </c>
      <c r="B307" s="45">
        <v>34070</v>
      </c>
      <c r="C307" s="60"/>
      <c r="D307" s="94">
        <v>552</v>
      </c>
      <c r="E307" s="119">
        <v>552</v>
      </c>
      <c r="F307" s="112">
        <f t="shared" si="4"/>
        <v>100</v>
      </c>
    </row>
    <row r="308" spans="1:6" ht="12.75">
      <c r="A308" s="12" t="s">
        <v>309</v>
      </c>
      <c r="B308" s="45">
        <v>34012</v>
      </c>
      <c r="C308" s="60"/>
      <c r="D308" s="94">
        <v>126</v>
      </c>
      <c r="E308" s="119">
        <v>126</v>
      </c>
      <c r="F308" s="112">
        <f t="shared" si="4"/>
        <v>100</v>
      </c>
    </row>
    <row r="309" spans="1:6" ht="12.75">
      <c r="A309" s="12" t="s">
        <v>304</v>
      </c>
      <c r="B309" s="45">
        <v>34013</v>
      </c>
      <c r="C309" s="60"/>
      <c r="D309" s="94">
        <v>174</v>
      </c>
      <c r="E309" s="119">
        <v>174</v>
      </c>
      <c r="F309" s="112">
        <f t="shared" si="4"/>
        <v>100</v>
      </c>
    </row>
    <row r="310" spans="1:6" ht="12.75">
      <c r="A310" s="12" t="s">
        <v>303</v>
      </c>
      <c r="B310" s="45">
        <v>34017</v>
      </c>
      <c r="C310" s="60"/>
      <c r="D310" s="94">
        <v>275</v>
      </c>
      <c r="E310" s="119">
        <v>275</v>
      </c>
      <c r="F310" s="112">
        <f t="shared" si="4"/>
        <v>100</v>
      </c>
    </row>
    <row r="311" spans="1:6" ht="12.75">
      <c r="A311" s="12" t="s">
        <v>305</v>
      </c>
      <c r="B311" s="45">
        <v>34021</v>
      </c>
      <c r="C311" s="60"/>
      <c r="D311" s="94">
        <v>130</v>
      </c>
      <c r="E311" s="119">
        <v>130</v>
      </c>
      <c r="F311" s="112">
        <f t="shared" si="4"/>
        <v>100</v>
      </c>
    </row>
    <row r="312" spans="1:6" ht="12.75">
      <c r="A312" s="12" t="s">
        <v>96</v>
      </c>
      <c r="B312" s="45">
        <v>34053</v>
      </c>
      <c r="C312" s="60"/>
      <c r="D312" s="94">
        <v>270</v>
      </c>
      <c r="E312" s="119">
        <v>270</v>
      </c>
      <c r="F312" s="112">
        <f t="shared" si="4"/>
        <v>100</v>
      </c>
    </row>
    <row r="313" spans="1:6" ht="12.75">
      <c r="A313" s="19" t="s">
        <v>293</v>
      </c>
      <c r="B313" s="48">
        <v>34019</v>
      </c>
      <c r="C313" s="64"/>
      <c r="D313" s="99">
        <v>208</v>
      </c>
      <c r="E313" s="137">
        <v>208</v>
      </c>
      <c r="F313" s="114">
        <f t="shared" si="4"/>
        <v>100</v>
      </c>
    </row>
    <row r="314" spans="1:6" ht="12.75" hidden="1">
      <c r="A314" s="12" t="s">
        <v>75</v>
      </c>
      <c r="B314" s="45"/>
      <c r="C314" s="60"/>
      <c r="D314" s="94">
        <v>0</v>
      </c>
      <c r="E314" s="119"/>
      <c r="F314" s="112" t="e">
        <f t="shared" si="4"/>
        <v>#DIV/0!</v>
      </c>
    </row>
    <row r="315" spans="1:6" ht="12.75" hidden="1">
      <c r="A315" s="14" t="s">
        <v>51</v>
      </c>
      <c r="B315" s="49"/>
      <c r="C315" s="63">
        <f>SUM(C317:C320)</f>
        <v>0</v>
      </c>
      <c r="D315" s="98">
        <f>SUM(D317:D320)</f>
        <v>0</v>
      </c>
      <c r="E315" s="119"/>
      <c r="F315" s="112" t="e">
        <f t="shared" si="4"/>
        <v>#DIV/0!</v>
      </c>
    </row>
    <row r="316" spans="1:6" ht="12.75" hidden="1">
      <c r="A316" s="10" t="s">
        <v>18</v>
      </c>
      <c r="B316" s="45"/>
      <c r="C316" s="60"/>
      <c r="D316" s="94"/>
      <c r="E316" s="119"/>
      <c r="F316" s="112" t="e">
        <f t="shared" si="4"/>
        <v>#DIV/0!</v>
      </c>
    </row>
    <row r="317" spans="1:6" ht="12.75" hidden="1">
      <c r="A317" s="12" t="s">
        <v>96</v>
      </c>
      <c r="B317" s="45">
        <v>34544</v>
      </c>
      <c r="C317" s="60"/>
      <c r="D317" s="94">
        <v>0</v>
      </c>
      <c r="E317" s="119"/>
      <c r="F317" s="112" t="e">
        <f t="shared" si="4"/>
        <v>#DIV/0!</v>
      </c>
    </row>
    <row r="318" spans="1:6" ht="12.75" hidden="1">
      <c r="A318" s="34" t="s">
        <v>64</v>
      </c>
      <c r="B318" s="45"/>
      <c r="C318" s="60"/>
      <c r="D318" s="94">
        <v>0</v>
      </c>
      <c r="E318" s="119"/>
      <c r="F318" s="112" t="e">
        <f t="shared" si="4"/>
        <v>#DIV/0!</v>
      </c>
    </row>
    <row r="319" spans="1:6" ht="12.75" hidden="1">
      <c r="A319" s="34" t="s">
        <v>52</v>
      </c>
      <c r="B319" s="45"/>
      <c r="C319" s="60"/>
      <c r="D319" s="94">
        <v>0</v>
      </c>
      <c r="E319" s="119"/>
      <c r="F319" s="112" t="e">
        <f t="shared" si="4"/>
        <v>#DIV/0!</v>
      </c>
    </row>
    <row r="320" spans="1:6" ht="13.5" hidden="1" thickBot="1">
      <c r="A320" s="80" t="s">
        <v>75</v>
      </c>
      <c r="B320" s="78"/>
      <c r="C320" s="79"/>
      <c r="D320" s="99">
        <v>0</v>
      </c>
      <c r="E320" s="119"/>
      <c r="F320" s="112" t="e">
        <f t="shared" si="4"/>
        <v>#DIV/0!</v>
      </c>
    </row>
    <row r="321" spans="1:6" ht="12.75">
      <c r="A321" s="20" t="s">
        <v>171</v>
      </c>
      <c r="B321" s="50"/>
      <c r="C321" s="59">
        <f>C322+C346</f>
        <v>389067</v>
      </c>
      <c r="D321" s="93">
        <f>D322+D346</f>
        <v>2383674.85</v>
      </c>
      <c r="E321" s="134">
        <f>E322+E346</f>
        <v>1019421.24</v>
      </c>
      <c r="F321" s="124">
        <f t="shared" si="4"/>
        <v>42.76679094885781</v>
      </c>
    </row>
    <row r="322" spans="1:6" ht="12.75">
      <c r="A322" s="14" t="s">
        <v>46</v>
      </c>
      <c r="B322" s="49"/>
      <c r="C322" s="63">
        <f>SUM(C324:C334)</f>
        <v>58906</v>
      </c>
      <c r="D322" s="98">
        <f>SUM(D324:D334)</f>
        <v>114244.09999999999</v>
      </c>
      <c r="E322" s="118">
        <f>SUM(E324:E334)</f>
        <v>57139.850000000006</v>
      </c>
      <c r="F322" s="129">
        <f t="shared" si="4"/>
        <v>50.01558067331268</v>
      </c>
    </row>
    <row r="323" spans="1:6" ht="12.75">
      <c r="A323" s="10" t="s">
        <v>18</v>
      </c>
      <c r="B323" s="45"/>
      <c r="C323" s="63"/>
      <c r="D323" s="94"/>
      <c r="E323" s="119"/>
      <c r="F323" s="112"/>
    </row>
    <row r="324" spans="1:6" ht="12.75">
      <c r="A324" s="12" t="s">
        <v>48</v>
      </c>
      <c r="B324" s="45"/>
      <c r="C324" s="60">
        <v>1582</v>
      </c>
      <c r="D324" s="94">
        <v>1534.4</v>
      </c>
      <c r="E324" s="119">
        <v>954.52</v>
      </c>
      <c r="F324" s="112">
        <f t="shared" si="4"/>
        <v>62.208029197080286</v>
      </c>
    </row>
    <row r="325" spans="1:6" ht="12.75">
      <c r="A325" s="12" t="s">
        <v>182</v>
      </c>
      <c r="B325" s="45">
        <v>1080</v>
      </c>
      <c r="C325" s="60"/>
      <c r="D325" s="94">
        <v>2721.15</v>
      </c>
      <c r="E325" s="119">
        <v>290.4</v>
      </c>
      <c r="F325" s="112">
        <f t="shared" si="4"/>
        <v>10.671958546937875</v>
      </c>
    </row>
    <row r="326" spans="1:6" ht="12.75">
      <c r="A326" s="12" t="s">
        <v>183</v>
      </c>
      <c r="B326" s="115">
        <v>1081.1202</v>
      </c>
      <c r="C326" s="60">
        <v>3090</v>
      </c>
      <c r="D326" s="94">
        <v>4204.3</v>
      </c>
      <c r="E326" s="119">
        <v>3089.68</v>
      </c>
      <c r="F326" s="112">
        <f t="shared" si="4"/>
        <v>73.48857122469852</v>
      </c>
    </row>
    <row r="327" spans="1:6" ht="12.75">
      <c r="A327" s="46" t="s">
        <v>78</v>
      </c>
      <c r="C327" s="60">
        <v>600</v>
      </c>
      <c r="D327" s="94">
        <v>600</v>
      </c>
      <c r="E327" s="119">
        <v>600</v>
      </c>
      <c r="F327" s="112">
        <f t="shared" si="4"/>
        <v>100</v>
      </c>
    </row>
    <row r="328" spans="1:6" ht="12.75">
      <c r="A328" s="8" t="s">
        <v>193</v>
      </c>
      <c r="B328" s="45"/>
      <c r="C328" s="60">
        <v>6400</v>
      </c>
      <c r="D328" s="94">
        <v>6400</v>
      </c>
      <c r="E328" s="119">
        <v>6400</v>
      </c>
      <c r="F328" s="112">
        <f t="shared" si="4"/>
        <v>100</v>
      </c>
    </row>
    <row r="329" spans="1:6" ht="12.75">
      <c r="A329" s="12" t="s">
        <v>194</v>
      </c>
      <c r="B329" s="45"/>
      <c r="C329" s="60">
        <v>3500</v>
      </c>
      <c r="D329" s="94">
        <v>3500</v>
      </c>
      <c r="E329" s="119">
        <v>3500</v>
      </c>
      <c r="F329" s="112">
        <f t="shared" si="4"/>
        <v>100</v>
      </c>
    </row>
    <row r="330" spans="1:6" ht="12.75" hidden="1">
      <c r="A330" s="12" t="s">
        <v>261</v>
      </c>
      <c r="B330" s="45"/>
      <c r="C330" s="60"/>
      <c r="D330" s="94">
        <v>0</v>
      </c>
      <c r="E330" s="119"/>
      <c r="F330" s="112" t="e">
        <f t="shared" si="4"/>
        <v>#DIV/0!</v>
      </c>
    </row>
    <row r="331" spans="1:6" ht="12.75">
      <c r="A331" s="12" t="s">
        <v>265</v>
      </c>
      <c r="B331" s="45"/>
      <c r="C331" s="60"/>
      <c r="D331" s="94">
        <v>482.7</v>
      </c>
      <c r="E331" s="119">
        <v>290.4</v>
      </c>
      <c r="F331" s="112">
        <f t="shared" si="4"/>
        <v>60.161591050341826</v>
      </c>
    </row>
    <row r="332" spans="1:6" ht="12.75">
      <c r="A332" s="8" t="s">
        <v>218</v>
      </c>
      <c r="B332" s="84">
        <v>212163</v>
      </c>
      <c r="C332" s="60"/>
      <c r="D332" s="94">
        <v>2165.82</v>
      </c>
      <c r="E332" s="119">
        <v>441.77</v>
      </c>
      <c r="F332" s="112">
        <f t="shared" si="4"/>
        <v>20.397355274214846</v>
      </c>
    </row>
    <row r="333" spans="1:6" ht="12.75">
      <c r="A333" s="12" t="s">
        <v>175</v>
      </c>
      <c r="B333" s="84">
        <v>212162</v>
      </c>
      <c r="C333" s="60"/>
      <c r="D333" s="94">
        <v>658.97</v>
      </c>
      <c r="E333" s="119">
        <v>0</v>
      </c>
      <c r="F333" s="112">
        <f t="shared" si="4"/>
        <v>0</v>
      </c>
    </row>
    <row r="334" spans="1:6" ht="12.75">
      <c r="A334" s="8" t="s">
        <v>75</v>
      </c>
      <c r="B334" s="45"/>
      <c r="C334" s="66">
        <f>SUM(C335:C345)</f>
        <v>43734</v>
      </c>
      <c r="D334" s="101">
        <f>SUM(D335:D345)</f>
        <v>91976.76</v>
      </c>
      <c r="E334" s="127">
        <f>SUM(E335:E345)</f>
        <v>41573.08</v>
      </c>
      <c r="F334" s="112">
        <f t="shared" si="4"/>
        <v>45.199548233706</v>
      </c>
    </row>
    <row r="335" spans="1:6" ht="12.75">
      <c r="A335" s="8" t="s">
        <v>247</v>
      </c>
      <c r="B335" s="45"/>
      <c r="C335" s="66">
        <v>35450</v>
      </c>
      <c r="D335" s="94">
        <v>54335.19</v>
      </c>
      <c r="E335" s="119">
        <v>35117.76</v>
      </c>
      <c r="F335" s="112">
        <f t="shared" si="4"/>
        <v>64.63170553006256</v>
      </c>
    </row>
    <row r="336" spans="1:6" ht="12.75">
      <c r="A336" s="8" t="s">
        <v>192</v>
      </c>
      <c r="B336" s="45"/>
      <c r="C336" s="66"/>
      <c r="D336" s="94">
        <v>16958.989999999998</v>
      </c>
      <c r="E336" s="119">
        <v>918.57</v>
      </c>
      <c r="F336" s="112">
        <f t="shared" si="4"/>
        <v>5.416419256099568</v>
      </c>
    </row>
    <row r="337" spans="1:6" ht="12.75" hidden="1">
      <c r="A337" s="8" t="s">
        <v>233</v>
      </c>
      <c r="B337" s="45"/>
      <c r="C337" s="66"/>
      <c r="D337" s="94">
        <v>0</v>
      </c>
      <c r="E337" s="119"/>
      <c r="F337" s="112" t="e">
        <f t="shared" si="4"/>
        <v>#DIV/0!</v>
      </c>
    </row>
    <row r="338" spans="1:6" ht="12.75" hidden="1">
      <c r="A338" s="8" t="s">
        <v>227</v>
      </c>
      <c r="B338" s="45"/>
      <c r="C338" s="66"/>
      <c r="D338" s="94">
        <v>0</v>
      </c>
      <c r="E338" s="119"/>
      <c r="F338" s="112" t="e">
        <f aca="true" t="shared" si="5" ref="F338:F401">E338/D338*100</f>
        <v>#DIV/0!</v>
      </c>
    </row>
    <row r="339" spans="1:6" ht="12.75">
      <c r="A339" s="8" t="s">
        <v>262</v>
      </c>
      <c r="B339" s="45"/>
      <c r="C339" s="66"/>
      <c r="D339" s="94">
        <v>10745.160000000003</v>
      </c>
      <c r="E339" s="119">
        <v>1808.06</v>
      </c>
      <c r="F339" s="112">
        <f t="shared" si="5"/>
        <v>16.82673873632407</v>
      </c>
    </row>
    <row r="340" spans="1:6" ht="12.75">
      <c r="A340" s="8" t="s">
        <v>191</v>
      </c>
      <c r="B340" s="45"/>
      <c r="C340" s="66"/>
      <c r="D340" s="94">
        <v>346.72999999999996</v>
      </c>
      <c r="E340" s="119">
        <v>340.4</v>
      </c>
      <c r="F340" s="112">
        <f t="shared" si="5"/>
        <v>98.17437198973265</v>
      </c>
    </row>
    <row r="341" spans="1:6" ht="12.75">
      <c r="A341" s="8" t="s">
        <v>195</v>
      </c>
      <c r="B341" s="45"/>
      <c r="C341" s="66"/>
      <c r="D341" s="94">
        <v>2617.13</v>
      </c>
      <c r="E341" s="119">
        <v>0</v>
      </c>
      <c r="F341" s="112">
        <f t="shared" si="5"/>
        <v>0</v>
      </c>
    </row>
    <row r="342" spans="1:6" ht="12.75" hidden="1">
      <c r="A342" s="8" t="s">
        <v>200</v>
      </c>
      <c r="B342" s="45"/>
      <c r="C342" s="66"/>
      <c r="D342" s="94">
        <v>0</v>
      </c>
      <c r="E342" s="119"/>
      <c r="F342" s="112" t="e">
        <f t="shared" si="5"/>
        <v>#DIV/0!</v>
      </c>
    </row>
    <row r="343" spans="1:6" ht="12.75">
      <c r="A343" s="8" t="s">
        <v>198</v>
      </c>
      <c r="B343" s="45"/>
      <c r="C343" s="66">
        <v>6163</v>
      </c>
      <c r="D343" s="94">
        <v>5652.56</v>
      </c>
      <c r="E343" s="119">
        <v>3388.29</v>
      </c>
      <c r="F343" s="112">
        <f t="shared" si="5"/>
        <v>59.94257469182105</v>
      </c>
    </row>
    <row r="344" spans="1:6" ht="12.75">
      <c r="A344" s="8" t="s">
        <v>234</v>
      </c>
      <c r="B344" s="45"/>
      <c r="C344" s="66">
        <v>2121</v>
      </c>
      <c r="D344" s="94">
        <v>1321</v>
      </c>
      <c r="E344" s="119">
        <v>0</v>
      </c>
      <c r="F344" s="112">
        <f t="shared" si="5"/>
        <v>0</v>
      </c>
    </row>
    <row r="345" spans="1:6" ht="12.75" hidden="1">
      <c r="A345" s="8" t="s">
        <v>285</v>
      </c>
      <c r="B345" s="45"/>
      <c r="C345" s="66"/>
      <c r="D345" s="94"/>
      <c r="E345" s="119"/>
      <c r="F345" s="112" t="e">
        <f t="shared" si="5"/>
        <v>#DIV/0!</v>
      </c>
    </row>
    <row r="346" spans="1:6" ht="12.75">
      <c r="A346" s="14" t="s">
        <v>51</v>
      </c>
      <c r="B346" s="49"/>
      <c r="C346" s="63">
        <f>SUM(C348:C364)</f>
        <v>330161</v>
      </c>
      <c r="D346" s="98">
        <f>SUM(D348:D364)</f>
        <v>2269430.75</v>
      </c>
      <c r="E346" s="118">
        <f>SUM(E348:E364)</f>
        <v>962281.39</v>
      </c>
      <c r="F346" s="129">
        <f t="shared" si="5"/>
        <v>42.40188382042501</v>
      </c>
    </row>
    <row r="347" spans="1:6" ht="12.75">
      <c r="A347" s="12" t="s">
        <v>18</v>
      </c>
      <c r="B347" s="45"/>
      <c r="C347" s="60"/>
      <c r="D347" s="94"/>
      <c r="E347" s="119"/>
      <c r="F347" s="112"/>
    </row>
    <row r="348" spans="1:6" ht="12.75" hidden="1">
      <c r="A348" s="12" t="s">
        <v>184</v>
      </c>
      <c r="B348" s="45"/>
      <c r="C348" s="60"/>
      <c r="D348" s="94"/>
      <c r="E348" s="119"/>
      <c r="F348" s="112" t="e">
        <f t="shared" si="5"/>
        <v>#DIV/0!</v>
      </c>
    </row>
    <row r="349" spans="1:6" ht="12.75">
      <c r="A349" s="12" t="s">
        <v>183</v>
      </c>
      <c r="B349" s="115">
        <v>1081.1202</v>
      </c>
      <c r="C349" s="60">
        <v>5136</v>
      </c>
      <c r="D349" s="94">
        <v>6128.88</v>
      </c>
      <c r="E349" s="119">
        <v>5236.51</v>
      </c>
      <c r="F349" s="112">
        <f t="shared" si="5"/>
        <v>85.43991724425996</v>
      </c>
    </row>
    <row r="350" spans="1:6" ht="12.75">
      <c r="A350" s="12" t="s">
        <v>174</v>
      </c>
      <c r="B350" s="45"/>
      <c r="C350" s="60">
        <v>13580</v>
      </c>
      <c r="D350" s="94">
        <v>39726.42</v>
      </c>
      <c r="E350" s="119">
        <v>30502.96</v>
      </c>
      <c r="F350" s="112">
        <f t="shared" si="5"/>
        <v>76.78255427999805</v>
      </c>
    </row>
    <row r="351" spans="1:6" ht="12.75" hidden="1">
      <c r="A351" s="12" t="s">
        <v>331</v>
      </c>
      <c r="B351" s="45"/>
      <c r="C351" s="60"/>
      <c r="D351" s="94">
        <v>0</v>
      </c>
      <c r="E351" s="119"/>
      <c r="F351" s="112" t="e">
        <f t="shared" si="5"/>
        <v>#DIV/0!</v>
      </c>
    </row>
    <row r="352" spans="1:6" ht="12.75">
      <c r="A352" s="12" t="s">
        <v>336</v>
      </c>
      <c r="B352" s="45">
        <v>35672</v>
      </c>
      <c r="C352" s="60"/>
      <c r="D352" s="94">
        <v>12535.4</v>
      </c>
      <c r="E352" s="119">
        <v>12535.4</v>
      </c>
      <c r="F352" s="112">
        <f t="shared" si="5"/>
        <v>100</v>
      </c>
    </row>
    <row r="353" spans="1:6" ht="12.75">
      <c r="A353" s="12" t="s">
        <v>245</v>
      </c>
      <c r="B353" s="45"/>
      <c r="C353" s="60"/>
      <c r="D353" s="94">
        <v>1100</v>
      </c>
      <c r="E353" s="119">
        <v>297.1</v>
      </c>
      <c r="F353" s="112">
        <f t="shared" si="5"/>
        <v>27.00909090909091</v>
      </c>
    </row>
    <row r="354" spans="1:6" ht="12.75">
      <c r="A354" s="82" t="s">
        <v>265</v>
      </c>
      <c r="B354" s="45">
        <v>93</v>
      </c>
      <c r="C354" s="60">
        <v>50000</v>
      </c>
      <c r="D354" s="94">
        <v>324936.33</v>
      </c>
      <c r="E354" s="119">
        <v>1833.98</v>
      </c>
      <c r="F354" s="112">
        <f t="shared" si="5"/>
        <v>0.5644121111357415</v>
      </c>
    </row>
    <row r="355" spans="1:6" ht="12.75" hidden="1">
      <c r="A355" s="12" t="s">
        <v>249</v>
      </c>
      <c r="B355" s="84">
        <v>212161</v>
      </c>
      <c r="C355" s="60"/>
      <c r="D355" s="94">
        <v>0</v>
      </c>
      <c r="E355" s="119"/>
      <c r="F355" s="112" t="e">
        <f t="shared" si="5"/>
        <v>#DIV/0!</v>
      </c>
    </row>
    <row r="356" spans="1:6" ht="12.75">
      <c r="A356" s="8" t="s">
        <v>248</v>
      </c>
      <c r="B356" s="84">
        <v>212163</v>
      </c>
      <c r="C356" s="60">
        <v>59070</v>
      </c>
      <c r="D356" s="94">
        <v>100521.08</v>
      </c>
      <c r="E356" s="119">
        <v>46511.25</v>
      </c>
      <c r="F356" s="112">
        <f t="shared" si="5"/>
        <v>46.27014552569471</v>
      </c>
    </row>
    <row r="357" spans="1:6" ht="12.75">
      <c r="A357" s="12" t="s">
        <v>275</v>
      </c>
      <c r="B357" s="84">
        <v>97573</v>
      </c>
      <c r="C357" s="60"/>
      <c r="D357" s="94">
        <v>60916.28</v>
      </c>
      <c r="E357" s="119">
        <v>60916.28</v>
      </c>
      <c r="F357" s="112">
        <f t="shared" si="5"/>
        <v>100</v>
      </c>
    </row>
    <row r="358" spans="1:6" ht="12.75">
      <c r="A358" s="12" t="s">
        <v>175</v>
      </c>
      <c r="B358" s="84">
        <v>212162</v>
      </c>
      <c r="C358" s="60">
        <v>30000</v>
      </c>
      <c r="D358" s="94">
        <v>102447.68</v>
      </c>
      <c r="E358" s="119">
        <v>14597.54</v>
      </c>
      <c r="F358" s="112">
        <f t="shared" si="5"/>
        <v>14.248775570125163</v>
      </c>
    </row>
    <row r="359" spans="1:6" ht="12.75">
      <c r="A359" s="12" t="s">
        <v>301</v>
      </c>
      <c r="B359" s="84">
        <v>22777</v>
      </c>
      <c r="C359" s="60"/>
      <c r="D359" s="94">
        <v>40671.189999999995</v>
      </c>
      <c r="E359" s="119">
        <v>40671.19</v>
      </c>
      <c r="F359" s="112">
        <f t="shared" si="5"/>
        <v>100.00000000000003</v>
      </c>
    </row>
    <row r="360" spans="1:6" ht="12.75">
      <c r="A360" s="30" t="s">
        <v>292</v>
      </c>
      <c r="B360" s="84">
        <v>91628</v>
      </c>
      <c r="C360" s="60"/>
      <c r="D360" s="94">
        <v>185316</v>
      </c>
      <c r="E360" s="119">
        <v>185316</v>
      </c>
      <c r="F360" s="112">
        <f t="shared" si="5"/>
        <v>100</v>
      </c>
    </row>
    <row r="361" spans="1:6" ht="12.75">
      <c r="A361" s="30" t="s">
        <v>298</v>
      </c>
      <c r="B361" s="84">
        <v>91628</v>
      </c>
      <c r="C361" s="60"/>
      <c r="D361" s="94">
        <v>3999.050000000003</v>
      </c>
      <c r="E361" s="119">
        <v>3999.05</v>
      </c>
      <c r="F361" s="112">
        <f t="shared" si="5"/>
        <v>99.99999999999993</v>
      </c>
    </row>
    <row r="362" spans="1:6" ht="12.75">
      <c r="A362" s="30" t="s">
        <v>310</v>
      </c>
      <c r="B362" s="84">
        <v>91628</v>
      </c>
      <c r="C362" s="60"/>
      <c r="D362" s="94">
        <v>2229</v>
      </c>
      <c r="E362" s="119">
        <v>2229</v>
      </c>
      <c r="F362" s="112">
        <f t="shared" si="5"/>
        <v>100</v>
      </c>
    </row>
    <row r="363" spans="1:6" ht="12.75" hidden="1">
      <c r="A363" s="12" t="s">
        <v>222</v>
      </c>
      <c r="B363" s="45"/>
      <c r="C363" s="60"/>
      <c r="D363" s="94">
        <v>0</v>
      </c>
      <c r="E363" s="119"/>
      <c r="F363" s="112" t="e">
        <f t="shared" si="5"/>
        <v>#DIV/0!</v>
      </c>
    </row>
    <row r="364" spans="1:6" ht="12.75">
      <c r="A364" s="12" t="s">
        <v>176</v>
      </c>
      <c r="B364" s="45"/>
      <c r="C364" s="60">
        <f>SUM(C365:C376)</f>
        <v>172375</v>
      </c>
      <c r="D364" s="95">
        <f>SUM(D365:D376)</f>
        <v>1388903.44</v>
      </c>
      <c r="E364" s="127">
        <f>SUM(E365:E376)</f>
        <v>557635.13</v>
      </c>
      <c r="F364" s="112">
        <f t="shared" si="5"/>
        <v>40.14930872372236</v>
      </c>
    </row>
    <row r="365" spans="1:6" ht="12.75">
      <c r="A365" s="12" t="s">
        <v>177</v>
      </c>
      <c r="B365" s="45"/>
      <c r="C365" s="60">
        <v>26000</v>
      </c>
      <c r="D365" s="94">
        <v>162806.35</v>
      </c>
      <c r="E365" s="119">
        <v>38042.09</v>
      </c>
      <c r="F365" s="112">
        <f t="shared" si="5"/>
        <v>23.366465742890245</v>
      </c>
    </row>
    <row r="366" spans="1:6" ht="12.75">
      <c r="A366" s="12" t="s">
        <v>201</v>
      </c>
      <c r="B366" s="45"/>
      <c r="C366" s="60">
        <v>1000</v>
      </c>
      <c r="D366" s="94">
        <v>1000</v>
      </c>
      <c r="E366" s="119">
        <v>1000</v>
      </c>
      <c r="F366" s="112">
        <f t="shared" si="5"/>
        <v>100</v>
      </c>
    </row>
    <row r="367" spans="1:6" ht="13.5" thickBot="1">
      <c r="A367" s="80" t="s">
        <v>185</v>
      </c>
      <c r="B367" s="78"/>
      <c r="C367" s="79">
        <v>3450</v>
      </c>
      <c r="D367" s="146">
        <v>6918.679999999999</v>
      </c>
      <c r="E367" s="144">
        <v>0</v>
      </c>
      <c r="F367" s="126">
        <f t="shared" si="5"/>
        <v>0</v>
      </c>
    </row>
    <row r="368" spans="1:6" ht="12.75" hidden="1">
      <c r="A368" s="12" t="s">
        <v>217</v>
      </c>
      <c r="B368" s="45"/>
      <c r="C368" s="60"/>
      <c r="D368" s="94">
        <v>0</v>
      </c>
      <c r="E368" s="119"/>
      <c r="F368" s="112" t="e">
        <f t="shared" si="5"/>
        <v>#DIV/0!</v>
      </c>
    </row>
    <row r="369" spans="1:6" ht="12.75">
      <c r="A369" s="12" t="s">
        <v>178</v>
      </c>
      <c r="B369" s="45"/>
      <c r="C369" s="60">
        <v>65000</v>
      </c>
      <c r="D369" s="94">
        <v>589739.9500000001</v>
      </c>
      <c r="E369" s="119">
        <v>410425.89</v>
      </c>
      <c r="F369" s="112">
        <f t="shared" si="5"/>
        <v>69.59438477925735</v>
      </c>
    </row>
    <row r="370" spans="1:6" ht="12.75">
      <c r="A370" s="12" t="s">
        <v>179</v>
      </c>
      <c r="B370" s="45"/>
      <c r="C370" s="60">
        <v>35000</v>
      </c>
      <c r="D370" s="94">
        <v>70565.79000000001</v>
      </c>
      <c r="E370" s="119">
        <v>45479.17</v>
      </c>
      <c r="F370" s="112">
        <f t="shared" si="5"/>
        <v>64.44931743837913</v>
      </c>
    </row>
    <row r="371" spans="1:6" ht="12.75">
      <c r="A371" s="12" t="s">
        <v>186</v>
      </c>
      <c r="B371" s="45"/>
      <c r="C371" s="60">
        <v>8000</v>
      </c>
      <c r="D371" s="94">
        <v>29817.4</v>
      </c>
      <c r="E371" s="119">
        <v>1661.42</v>
      </c>
      <c r="F371" s="112">
        <f t="shared" si="5"/>
        <v>5.571981460489512</v>
      </c>
    </row>
    <row r="372" spans="1:6" ht="12.75">
      <c r="A372" s="12" t="s">
        <v>199</v>
      </c>
      <c r="B372" s="45"/>
      <c r="C372" s="60">
        <v>26000</v>
      </c>
      <c r="D372" s="94">
        <v>37817.74</v>
      </c>
      <c r="E372" s="119">
        <v>4233.13</v>
      </c>
      <c r="F372" s="112">
        <f t="shared" si="5"/>
        <v>11.193503366409521</v>
      </c>
    </row>
    <row r="373" spans="1:6" ht="12.75">
      <c r="A373" s="12" t="s">
        <v>180</v>
      </c>
      <c r="B373" s="45"/>
      <c r="C373" s="60">
        <v>5925</v>
      </c>
      <c r="D373" s="94">
        <v>104728.06</v>
      </c>
      <c r="E373" s="119">
        <v>56793.43</v>
      </c>
      <c r="F373" s="112">
        <f t="shared" si="5"/>
        <v>54.22943001140287</v>
      </c>
    </row>
    <row r="374" spans="1:6" ht="12.75">
      <c r="A374" s="12" t="s">
        <v>271</v>
      </c>
      <c r="B374" s="45">
        <v>2088</v>
      </c>
      <c r="C374" s="60"/>
      <c r="D374" s="94">
        <v>70948.69</v>
      </c>
      <c r="E374" s="119">
        <v>0</v>
      </c>
      <c r="F374" s="112">
        <f t="shared" si="5"/>
        <v>0</v>
      </c>
    </row>
    <row r="375" spans="1:6" ht="12.75">
      <c r="A375" s="12" t="s">
        <v>272</v>
      </c>
      <c r="B375" s="45">
        <v>2077</v>
      </c>
      <c r="C375" s="60">
        <v>2000</v>
      </c>
      <c r="D375" s="94">
        <v>115737.10999999996</v>
      </c>
      <c r="E375" s="119">
        <v>0</v>
      </c>
      <c r="F375" s="112">
        <f t="shared" si="5"/>
        <v>0</v>
      </c>
    </row>
    <row r="376" spans="1:6" ht="12.75">
      <c r="A376" s="19" t="s">
        <v>273</v>
      </c>
      <c r="B376" s="48">
        <v>2099</v>
      </c>
      <c r="C376" s="64"/>
      <c r="D376" s="99">
        <v>198823.67</v>
      </c>
      <c r="E376" s="137">
        <v>0</v>
      </c>
      <c r="F376" s="150">
        <f t="shared" si="5"/>
        <v>0</v>
      </c>
    </row>
    <row r="377" spans="1:6" ht="12.75">
      <c r="A377" s="5" t="s">
        <v>97</v>
      </c>
      <c r="B377" s="49"/>
      <c r="C377" s="59">
        <f>C378+C398</f>
        <v>188000</v>
      </c>
      <c r="D377" s="93">
        <f>D378+D398</f>
        <v>984656.6199999999</v>
      </c>
      <c r="E377" s="134">
        <f>E378+E398</f>
        <v>942447.34</v>
      </c>
      <c r="F377" s="124">
        <f t="shared" si="5"/>
        <v>95.71329952567628</v>
      </c>
    </row>
    <row r="378" spans="1:6" ht="12.75">
      <c r="A378" s="14" t="s">
        <v>46</v>
      </c>
      <c r="B378" s="49"/>
      <c r="C378" s="63">
        <f>SUM(C380:C397)</f>
        <v>188000</v>
      </c>
      <c r="D378" s="98">
        <f>SUM(D380:D397)</f>
        <v>983954.4299999999</v>
      </c>
      <c r="E378" s="118">
        <f>SUM(E380:E397)</f>
        <v>942087.24</v>
      </c>
      <c r="F378" s="129">
        <f t="shared" si="5"/>
        <v>95.74500721542563</v>
      </c>
    </row>
    <row r="379" spans="1:6" ht="12.75">
      <c r="A379" s="10" t="s">
        <v>18</v>
      </c>
      <c r="B379" s="45"/>
      <c r="C379" s="60"/>
      <c r="D379" s="94"/>
      <c r="E379" s="119"/>
      <c r="F379" s="112"/>
    </row>
    <row r="380" spans="1:6" ht="12.75">
      <c r="A380" s="21" t="s">
        <v>98</v>
      </c>
      <c r="B380" s="51"/>
      <c r="C380" s="60">
        <v>149300</v>
      </c>
      <c r="D380" s="94">
        <v>170036</v>
      </c>
      <c r="E380" s="119">
        <v>170036</v>
      </c>
      <c r="F380" s="112">
        <f t="shared" si="5"/>
        <v>100</v>
      </c>
    </row>
    <row r="381" spans="1:6" ht="12.75" hidden="1">
      <c r="A381" s="46" t="s">
        <v>228</v>
      </c>
      <c r="B381" s="51"/>
      <c r="C381" s="60"/>
      <c r="D381" s="94">
        <v>0</v>
      </c>
      <c r="E381" s="119"/>
      <c r="F381" s="112" t="e">
        <f t="shared" si="5"/>
        <v>#DIV/0!</v>
      </c>
    </row>
    <row r="382" spans="1:6" ht="12.75" hidden="1">
      <c r="A382" s="8" t="s">
        <v>149</v>
      </c>
      <c r="B382" s="45"/>
      <c r="C382" s="60"/>
      <c r="D382" s="94">
        <v>0</v>
      </c>
      <c r="E382" s="119"/>
      <c r="F382" s="112" t="e">
        <f t="shared" si="5"/>
        <v>#DIV/0!</v>
      </c>
    </row>
    <row r="383" spans="1:6" ht="12.75">
      <c r="A383" s="8" t="s">
        <v>166</v>
      </c>
      <c r="B383" s="45"/>
      <c r="C383" s="60">
        <v>30700</v>
      </c>
      <c r="D383" s="94">
        <v>47165.97</v>
      </c>
      <c r="E383" s="119">
        <v>47165.97</v>
      </c>
      <c r="F383" s="112">
        <f t="shared" si="5"/>
        <v>100</v>
      </c>
    </row>
    <row r="384" spans="1:6" ht="12.75">
      <c r="A384" s="8" t="s">
        <v>48</v>
      </c>
      <c r="B384" s="45"/>
      <c r="C384" s="60">
        <v>8000</v>
      </c>
      <c r="D384" s="94">
        <v>9965.8</v>
      </c>
      <c r="E384" s="119">
        <v>8831.41</v>
      </c>
      <c r="F384" s="112">
        <f t="shared" si="5"/>
        <v>88.61717072387566</v>
      </c>
    </row>
    <row r="385" spans="1:6" ht="12.75" hidden="1">
      <c r="A385" s="8" t="s">
        <v>60</v>
      </c>
      <c r="B385" s="45"/>
      <c r="C385" s="60"/>
      <c r="D385" s="94">
        <v>0</v>
      </c>
      <c r="E385" s="119"/>
      <c r="F385" s="112" t="e">
        <f t="shared" si="5"/>
        <v>#DIV/0!</v>
      </c>
    </row>
    <row r="386" spans="1:6" ht="12.75">
      <c r="A386" s="8" t="s">
        <v>294</v>
      </c>
      <c r="B386" s="45">
        <v>13013</v>
      </c>
      <c r="C386" s="60"/>
      <c r="D386" s="94">
        <v>2501.85</v>
      </c>
      <c r="E386" s="119">
        <v>2501.85</v>
      </c>
      <c r="F386" s="112">
        <f t="shared" si="5"/>
        <v>100</v>
      </c>
    </row>
    <row r="387" spans="1:6" ht="12.75" hidden="1">
      <c r="A387" s="46" t="s">
        <v>287</v>
      </c>
      <c r="B387" s="45">
        <v>2043</v>
      </c>
      <c r="C387" s="60"/>
      <c r="D387" s="94"/>
      <c r="E387" s="119"/>
      <c r="F387" s="112" t="e">
        <f t="shared" si="5"/>
        <v>#DIV/0!</v>
      </c>
    </row>
    <row r="388" spans="1:6" ht="12.75">
      <c r="A388" s="46" t="s">
        <v>302</v>
      </c>
      <c r="B388" s="45">
        <v>2043</v>
      </c>
      <c r="C388" s="60"/>
      <c r="D388" s="94">
        <f>2584.62+2680.55</f>
        <v>5265.17</v>
      </c>
      <c r="E388" s="119">
        <v>3814.4</v>
      </c>
      <c r="F388" s="112">
        <f t="shared" si="5"/>
        <v>72.4459039309272</v>
      </c>
    </row>
    <row r="389" spans="1:6" ht="12.75" hidden="1">
      <c r="A389" s="8" t="s">
        <v>274</v>
      </c>
      <c r="B389" s="45">
        <v>2050</v>
      </c>
      <c r="C389" s="60"/>
      <c r="D389" s="94"/>
      <c r="E389" s="119"/>
      <c r="F389" s="112" t="e">
        <f t="shared" si="5"/>
        <v>#DIV/0!</v>
      </c>
    </row>
    <row r="390" spans="1:6" ht="12.75">
      <c r="A390" s="8" t="s">
        <v>279</v>
      </c>
      <c r="B390" s="45">
        <v>2050</v>
      </c>
      <c r="C390" s="60"/>
      <c r="D390" s="94">
        <f>127058.06+6416.23</f>
        <v>133474.29</v>
      </c>
      <c r="E390" s="119">
        <v>96759.31</v>
      </c>
      <c r="F390" s="112">
        <f t="shared" si="5"/>
        <v>72.49284487671746</v>
      </c>
    </row>
    <row r="391" spans="1:6" ht="12.75">
      <c r="A391" s="8" t="s">
        <v>332</v>
      </c>
      <c r="B391" s="45">
        <v>2044</v>
      </c>
      <c r="C391" s="60"/>
      <c r="D391" s="94">
        <v>6509.74</v>
      </c>
      <c r="E391" s="119">
        <v>6193.98</v>
      </c>
      <c r="F391" s="112">
        <f t="shared" si="5"/>
        <v>95.14942225035101</v>
      </c>
    </row>
    <row r="392" spans="1:6" ht="12.75">
      <c r="A392" s="46" t="s">
        <v>223</v>
      </c>
      <c r="B392" s="45">
        <v>13305</v>
      </c>
      <c r="C392" s="60"/>
      <c r="D392" s="94">
        <v>593660.07</v>
      </c>
      <c r="E392" s="119">
        <v>593660.07</v>
      </c>
      <c r="F392" s="112">
        <f t="shared" si="5"/>
        <v>100</v>
      </c>
    </row>
    <row r="393" spans="1:6" ht="12.75">
      <c r="A393" s="8" t="s">
        <v>99</v>
      </c>
      <c r="B393" s="45">
        <v>13307</v>
      </c>
      <c r="C393" s="60"/>
      <c r="D393" s="94">
        <v>7000</v>
      </c>
      <c r="E393" s="119">
        <v>6716</v>
      </c>
      <c r="F393" s="112">
        <f t="shared" si="5"/>
        <v>95.94285714285714</v>
      </c>
    </row>
    <row r="394" spans="1:6" ht="12.75">
      <c r="A394" s="8" t="s">
        <v>297</v>
      </c>
      <c r="B394" s="45">
        <v>14032</v>
      </c>
      <c r="C394" s="60"/>
      <c r="D394" s="94">
        <v>288</v>
      </c>
      <c r="E394" s="119">
        <v>288</v>
      </c>
      <c r="F394" s="112">
        <f t="shared" si="5"/>
        <v>100</v>
      </c>
    </row>
    <row r="395" spans="1:6" ht="12.75">
      <c r="A395" s="8" t="s">
        <v>306</v>
      </c>
      <c r="B395" s="45">
        <v>13016</v>
      </c>
      <c r="C395" s="60"/>
      <c r="D395" s="94">
        <v>412</v>
      </c>
      <c r="E395" s="119">
        <v>412</v>
      </c>
      <c r="F395" s="112">
        <f t="shared" si="5"/>
        <v>100</v>
      </c>
    </row>
    <row r="396" spans="1:6" ht="12.75">
      <c r="A396" s="17" t="s">
        <v>156</v>
      </c>
      <c r="B396" s="45">
        <v>4359</v>
      </c>
      <c r="C396" s="60"/>
      <c r="D396" s="94">
        <v>88</v>
      </c>
      <c r="E396" s="119">
        <v>88</v>
      </c>
      <c r="F396" s="112">
        <f t="shared" si="5"/>
        <v>100</v>
      </c>
    </row>
    <row r="397" spans="1:6" ht="12.75">
      <c r="A397" s="8" t="s">
        <v>74</v>
      </c>
      <c r="B397" s="45"/>
      <c r="C397" s="60"/>
      <c r="D397" s="94">
        <v>7587.540000000001</v>
      </c>
      <c r="E397" s="119">
        <v>5620.25</v>
      </c>
      <c r="F397" s="112">
        <f t="shared" si="5"/>
        <v>74.07209714874648</v>
      </c>
    </row>
    <row r="398" spans="1:6" ht="12.75">
      <c r="A398" s="14" t="s">
        <v>51</v>
      </c>
      <c r="B398" s="49"/>
      <c r="C398" s="63">
        <f>SUM(C400:C403)</f>
        <v>0</v>
      </c>
      <c r="D398" s="98">
        <f>SUM(D400:D403)</f>
        <v>702.19</v>
      </c>
      <c r="E398" s="118">
        <f>SUM(E400:E403)</f>
        <v>360.1</v>
      </c>
      <c r="F398" s="129">
        <f t="shared" si="5"/>
        <v>51.28241643999487</v>
      </c>
    </row>
    <row r="399" spans="1:6" ht="12.75">
      <c r="A399" s="10" t="s">
        <v>18</v>
      </c>
      <c r="B399" s="45"/>
      <c r="C399" s="60"/>
      <c r="D399" s="94"/>
      <c r="E399" s="119"/>
      <c r="F399" s="112"/>
    </row>
    <row r="400" spans="1:6" ht="12.75" hidden="1">
      <c r="A400" s="8" t="s">
        <v>89</v>
      </c>
      <c r="B400" s="45"/>
      <c r="C400" s="60"/>
      <c r="D400" s="94">
        <v>0</v>
      </c>
      <c r="E400" s="119"/>
      <c r="F400" s="112" t="e">
        <f t="shared" si="5"/>
        <v>#DIV/0!</v>
      </c>
    </row>
    <row r="401" spans="1:6" ht="12.75">
      <c r="A401" s="46" t="s">
        <v>302</v>
      </c>
      <c r="B401" s="45">
        <v>2043</v>
      </c>
      <c r="C401" s="60"/>
      <c r="D401" s="94">
        <v>342.09</v>
      </c>
      <c r="E401" s="119">
        <v>342.1</v>
      </c>
      <c r="F401" s="112">
        <f t="shared" si="5"/>
        <v>100.00292320734312</v>
      </c>
    </row>
    <row r="402" spans="1:6" ht="12.75" hidden="1">
      <c r="A402" s="8" t="s">
        <v>52</v>
      </c>
      <c r="B402" s="45"/>
      <c r="C402" s="60"/>
      <c r="D402" s="94">
        <v>0</v>
      </c>
      <c r="E402" s="119"/>
      <c r="F402" s="112" t="e">
        <f aca="true" t="shared" si="6" ref="F402:F464">E402/D402*100</f>
        <v>#DIV/0!</v>
      </c>
    </row>
    <row r="403" spans="1:6" ht="12.75">
      <c r="A403" s="11" t="s">
        <v>74</v>
      </c>
      <c r="B403" s="48"/>
      <c r="C403" s="64"/>
      <c r="D403" s="99">
        <v>360.1</v>
      </c>
      <c r="E403" s="137">
        <v>18</v>
      </c>
      <c r="F403" s="114">
        <f t="shared" si="6"/>
        <v>4.998611496806443</v>
      </c>
    </row>
    <row r="404" spans="1:6" ht="12.75">
      <c r="A404" s="9" t="s">
        <v>196</v>
      </c>
      <c r="B404" s="49"/>
      <c r="C404" s="59">
        <f>C405+C417</f>
        <v>63360</v>
      </c>
      <c r="D404" s="93">
        <f>D405+D417</f>
        <v>78843.07</v>
      </c>
      <c r="E404" s="134">
        <f>E405+E417</f>
        <v>58225.45</v>
      </c>
      <c r="F404" s="124">
        <f t="shared" si="6"/>
        <v>73.84980062293363</v>
      </c>
    </row>
    <row r="405" spans="1:6" ht="12.75">
      <c r="A405" s="14" t="s">
        <v>46</v>
      </c>
      <c r="B405" s="49"/>
      <c r="C405" s="63">
        <f>SUM(C407:C416)</f>
        <v>61860</v>
      </c>
      <c r="D405" s="98">
        <f>SUM(D407:D416)</f>
        <v>38943.83</v>
      </c>
      <c r="E405" s="118">
        <f>SUM(E407:E416)</f>
        <v>37322.68</v>
      </c>
      <c r="F405" s="129">
        <f t="shared" si="6"/>
        <v>95.83720964270849</v>
      </c>
    </row>
    <row r="406" spans="1:6" ht="12.75">
      <c r="A406" s="10" t="s">
        <v>18</v>
      </c>
      <c r="B406" s="45"/>
      <c r="C406" s="60"/>
      <c r="D406" s="94"/>
      <c r="E406" s="119"/>
      <c r="F406" s="112"/>
    </row>
    <row r="407" spans="1:6" ht="12.75">
      <c r="A407" s="8" t="s">
        <v>48</v>
      </c>
      <c r="B407" s="45"/>
      <c r="C407" s="60">
        <v>10350</v>
      </c>
      <c r="D407" s="94">
        <v>13746.130000000001</v>
      </c>
      <c r="E407" s="119">
        <v>12591.79</v>
      </c>
      <c r="F407" s="112">
        <f t="shared" si="6"/>
        <v>91.60243646757306</v>
      </c>
    </row>
    <row r="408" spans="1:6" ht="12.75" hidden="1">
      <c r="A408" s="12" t="s">
        <v>225</v>
      </c>
      <c r="B408" s="45"/>
      <c r="C408" s="60"/>
      <c r="D408" s="94">
        <v>0</v>
      </c>
      <c r="E408" s="119"/>
      <c r="F408" s="112" t="e">
        <f t="shared" si="6"/>
        <v>#DIV/0!</v>
      </c>
    </row>
    <row r="409" spans="1:6" ht="12.75">
      <c r="A409" s="12" t="s">
        <v>226</v>
      </c>
      <c r="B409" s="45"/>
      <c r="C409" s="60">
        <v>50000</v>
      </c>
      <c r="D409" s="94">
        <v>21000</v>
      </c>
      <c r="E409" s="119">
        <v>21000</v>
      </c>
      <c r="F409" s="112">
        <f t="shared" si="6"/>
        <v>100</v>
      </c>
    </row>
    <row r="410" spans="1:6" ht="12.75">
      <c r="A410" s="12" t="s">
        <v>229</v>
      </c>
      <c r="B410" s="45">
        <v>1400</v>
      </c>
      <c r="C410" s="60">
        <v>1510</v>
      </c>
      <c r="D410" s="94">
        <v>0</v>
      </c>
      <c r="E410" s="119"/>
      <c r="F410" s="112"/>
    </row>
    <row r="411" spans="1:6" ht="12.75">
      <c r="A411" s="8" t="s">
        <v>74</v>
      </c>
      <c r="B411" s="45"/>
      <c r="C411" s="60"/>
      <c r="D411" s="94">
        <v>970.2</v>
      </c>
      <c r="E411" s="119">
        <v>503.39</v>
      </c>
      <c r="F411" s="112">
        <f t="shared" si="6"/>
        <v>51.88517831374973</v>
      </c>
    </row>
    <row r="412" spans="1:6" ht="12.75" hidden="1">
      <c r="A412" s="8" t="s">
        <v>60</v>
      </c>
      <c r="B412" s="45"/>
      <c r="C412" s="60"/>
      <c r="D412" s="94">
        <v>0</v>
      </c>
      <c r="E412" s="119"/>
      <c r="F412" s="112" t="e">
        <f t="shared" si="6"/>
        <v>#DIV/0!</v>
      </c>
    </row>
    <row r="413" spans="1:6" ht="12.75" hidden="1">
      <c r="A413" s="8" t="s">
        <v>164</v>
      </c>
      <c r="B413" s="45"/>
      <c r="C413" s="60"/>
      <c r="D413" s="94">
        <v>0</v>
      </c>
      <c r="E413" s="119"/>
      <c r="F413" s="112" t="e">
        <f t="shared" si="6"/>
        <v>#DIV/0!</v>
      </c>
    </row>
    <row r="414" spans="1:6" ht="12.75">
      <c r="A414" s="8" t="s">
        <v>311</v>
      </c>
      <c r="B414" s="45">
        <v>17055</v>
      </c>
      <c r="C414" s="60"/>
      <c r="D414" s="94">
        <v>445.80999999999995</v>
      </c>
      <c r="E414" s="119">
        <v>445.81</v>
      </c>
      <c r="F414" s="112">
        <f t="shared" si="6"/>
        <v>100.00000000000003</v>
      </c>
    </row>
    <row r="415" spans="1:6" ht="12.75">
      <c r="A415" s="8" t="s">
        <v>267</v>
      </c>
      <c r="B415" s="87" t="s">
        <v>268</v>
      </c>
      <c r="C415" s="60"/>
      <c r="D415" s="94">
        <v>2418.57</v>
      </c>
      <c r="E415" s="119">
        <v>2418.57</v>
      </c>
      <c r="F415" s="112">
        <f t="shared" si="6"/>
        <v>100</v>
      </c>
    </row>
    <row r="416" spans="1:6" ht="12.75">
      <c r="A416" s="8" t="s">
        <v>266</v>
      </c>
      <c r="B416" s="45">
        <v>33064</v>
      </c>
      <c r="C416" s="60"/>
      <c r="D416" s="94">
        <v>363.12</v>
      </c>
      <c r="E416" s="119">
        <v>363.12</v>
      </c>
      <c r="F416" s="112">
        <f t="shared" si="6"/>
        <v>100</v>
      </c>
    </row>
    <row r="417" spans="1:6" ht="12.75">
      <c r="A417" s="14" t="s">
        <v>51</v>
      </c>
      <c r="B417" s="49"/>
      <c r="C417" s="63">
        <f>SUM(C419:C426)</f>
        <v>1500</v>
      </c>
      <c r="D417" s="98">
        <f>SUM(D419:D426)</f>
        <v>39899.240000000005</v>
      </c>
      <c r="E417" s="118">
        <f>SUM(E419:E426)</f>
        <v>20902.77</v>
      </c>
      <c r="F417" s="129">
        <f t="shared" si="6"/>
        <v>52.388892620511065</v>
      </c>
    </row>
    <row r="418" spans="1:6" ht="12.75">
      <c r="A418" s="10" t="s">
        <v>18</v>
      </c>
      <c r="B418" s="45"/>
      <c r="C418" s="60"/>
      <c r="D418" s="94"/>
      <c r="E418" s="119"/>
      <c r="F418" s="112"/>
    </row>
    <row r="419" spans="1:6" ht="12.75" hidden="1">
      <c r="A419" s="12" t="s">
        <v>64</v>
      </c>
      <c r="B419" s="45"/>
      <c r="C419" s="60"/>
      <c r="D419" s="94">
        <v>0</v>
      </c>
      <c r="E419" s="119"/>
      <c r="F419" s="112" t="e">
        <f t="shared" si="6"/>
        <v>#DIV/0!</v>
      </c>
    </row>
    <row r="420" spans="1:6" ht="12.75" hidden="1">
      <c r="A420" s="12" t="s">
        <v>210</v>
      </c>
      <c r="B420" s="45"/>
      <c r="C420" s="60"/>
      <c r="D420" s="94"/>
      <c r="E420" s="119"/>
      <c r="F420" s="112" t="e">
        <f t="shared" si="6"/>
        <v>#DIV/0!</v>
      </c>
    </row>
    <row r="421" spans="1:6" ht="12.75" hidden="1">
      <c r="A421" s="12" t="s">
        <v>211</v>
      </c>
      <c r="B421" s="45"/>
      <c r="C421" s="60"/>
      <c r="D421" s="94"/>
      <c r="E421" s="119"/>
      <c r="F421" s="112" t="e">
        <f t="shared" si="6"/>
        <v>#DIV/0!</v>
      </c>
    </row>
    <row r="422" spans="1:6" ht="12.75">
      <c r="A422" s="8" t="s">
        <v>74</v>
      </c>
      <c r="B422" s="45"/>
      <c r="C422" s="60"/>
      <c r="D422" s="94">
        <v>35399.240000000005</v>
      </c>
      <c r="E422" s="119">
        <v>16652.77</v>
      </c>
      <c r="F422" s="112">
        <f t="shared" si="6"/>
        <v>47.04273312082406</v>
      </c>
    </row>
    <row r="423" spans="1:6" ht="12.75">
      <c r="A423" s="8" t="s">
        <v>333</v>
      </c>
      <c r="B423" s="45"/>
      <c r="C423" s="60"/>
      <c r="D423" s="94">
        <v>2000</v>
      </c>
      <c r="E423" s="119">
        <v>2000</v>
      </c>
      <c r="F423" s="112">
        <f t="shared" si="6"/>
        <v>100</v>
      </c>
    </row>
    <row r="424" spans="1:6" ht="12.75">
      <c r="A424" s="11" t="s">
        <v>52</v>
      </c>
      <c r="B424" s="48"/>
      <c r="C424" s="64">
        <v>1500</v>
      </c>
      <c r="D424" s="99">
        <v>2500</v>
      </c>
      <c r="E424" s="137">
        <v>2250</v>
      </c>
      <c r="F424" s="114">
        <f t="shared" si="6"/>
        <v>90</v>
      </c>
    </row>
    <row r="425" spans="1:6" ht="12.75" hidden="1">
      <c r="A425" s="8" t="s">
        <v>74</v>
      </c>
      <c r="B425" s="45"/>
      <c r="C425" s="60"/>
      <c r="D425" s="94">
        <v>0</v>
      </c>
      <c r="E425" s="119"/>
      <c r="F425" s="112" t="e">
        <f t="shared" si="6"/>
        <v>#DIV/0!</v>
      </c>
    </row>
    <row r="426" spans="1:6" ht="12.75" hidden="1">
      <c r="A426" s="18" t="s">
        <v>197</v>
      </c>
      <c r="B426" s="48"/>
      <c r="C426" s="64"/>
      <c r="D426" s="99">
        <v>0</v>
      </c>
      <c r="E426" s="119"/>
      <c r="F426" s="112" t="e">
        <f t="shared" si="6"/>
        <v>#DIV/0!</v>
      </c>
    </row>
    <row r="427" spans="1:6" ht="12.75">
      <c r="A427" s="5" t="s">
        <v>100</v>
      </c>
      <c r="B427" s="49"/>
      <c r="C427" s="59">
        <f>C428+C431</f>
        <v>3304.9</v>
      </c>
      <c r="D427" s="93">
        <f>D428+D431</f>
        <v>3304.9</v>
      </c>
      <c r="E427" s="134">
        <f>E428+E431</f>
        <v>1906.62</v>
      </c>
      <c r="F427" s="124">
        <f t="shared" si="6"/>
        <v>57.690701685376254</v>
      </c>
    </row>
    <row r="428" spans="1:6" ht="12.75">
      <c r="A428" s="14" t="s">
        <v>46</v>
      </c>
      <c r="B428" s="49"/>
      <c r="C428" s="63">
        <f>SUM(C430:C430)</f>
        <v>3304.9</v>
      </c>
      <c r="D428" s="98">
        <f>SUM(D430:D430)</f>
        <v>3304.9</v>
      </c>
      <c r="E428" s="118">
        <f>SUM(E430:E430)</f>
        <v>1906.62</v>
      </c>
      <c r="F428" s="129">
        <f t="shared" si="6"/>
        <v>57.690701685376254</v>
      </c>
    </row>
    <row r="429" spans="1:6" ht="12.75">
      <c r="A429" s="10" t="s">
        <v>18</v>
      </c>
      <c r="B429" s="45"/>
      <c r="C429" s="60"/>
      <c r="D429" s="94"/>
      <c r="E429" s="119"/>
      <c r="F429" s="112"/>
    </row>
    <row r="430" spans="1:6" ht="12.75">
      <c r="A430" s="11" t="s">
        <v>48</v>
      </c>
      <c r="B430" s="48"/>
      <c r="C430" s="67">
        <v>3304.9</v>
      </c>
      <c r="D430" s="99">
        <v>3304.9</v>
      </c>
      <c r="E430" s="137">
        <v>1906.62</v>
      </c>
      <c r="F430" s="114">
        <f t="shared" si="6"/>
        <v>57.690701685376254</v>
      </c>
    </row>
    <row r="431" spans="1:6" ht="12.75" hidden="1">
      <c r="A431" s="14" t="s">
        <v>51</v>
      </c>
      <c r="B431" s="49"/>
      <c r="C431" s="63">
        <f>SUM(C433:C433)</f>
        <v>0</v>
      </c>
      <c r="D431" s="122">
        <f>SUM(D433:D433)</f>
        <v>0</v>
      </c>
      <c r="E431" s="119"/>
      <c r="F431" s="112" t="e">
        <f t="shared" si="6"/>
        <v>#DIV/0!</v>
      </c>
    </row>
    <row r="432" spans="1:6" ht="12.75" hidden="1">
      <c r="A432" s="10" t="s">
        <v>18</v>
      </c>
      <c r="B432" s="45"/>
      <c r="C432" s="60"/>
      <c r="D432" s="94"/>
      <c r="E432" s="119"/>
      <c r="F432" s="112" t="e">
        <f t="shared" si="6"/>
        <v>#DIV/0!</v>
      </c>
    </row>
    <row r="433" spans="1:6" ht="12.75" hidden="1">
      <c r="A433" s="11" t="s">
        <v>52</v>
      </c>
      <c r="B433" s="48"/>
      <c r="C433" s="64"/>
      <c r="D433" s="99">
        <v>0</v>
      </c>
      <c r="E433" s="119"/>
      <c r="F433" s="112" t="e">
        <f t="shared" si="6"/>
        <v>#DIV/0!</v>
      </c>
    </row>
    <row r="434" spans="1:6" ht="12.75">
      <c r="A434" s="5" t="s">
        <v>101</v>
      </c>
      <c r="B434" s="49"/>
      <c r="C434" s="59">
        <f>C435</f>
        <v>57799.6</v>
      </c>
      <c r="D434" s="93">
        <f>D435</f>
        <v>78973.23</v>
      </c>
      <c r="E434" s="134">
        <f>E435</f>
        <v>27287.79</v>
      </c>
      <c r="F434" s="124">
        <f t="shared" si="6"/>
        <v>34.553215057811364</v>
      </c>
    </row>
    <row r="435" spans="1:6" ht="12.75">
      <c r="A435" s="14" t="s">
        <v>46</v>
      </c>
      <c r="B435" s="49"/>
      <c r="C435" s="63">
        <f>SUM(C437:C440)</f>
        <v>57799.6</v>
      </c>
      <c r="D435" s="98">
        <f>SUM(D437:D440)</f>
        <v>78973.23</v>
      </c>
      <c r="E435" s="118">
        <f>SUM(E437:E440)</f>
        <v>27287.79</v>
      </c>
      <c r="F435" s="129">
        <f t="shared" si="6"/>
        <v>34.553215057811364</v>
      </c>
    </row>
    <row r="436" spans="1:6" ht="12.75">
      <c r="A436" s="10" t="s">
        <v>18</v>
      </c>
      <c r="B436" s="45"/>
      <c r="C436" s="59"/>
      <c r="D436" s="94"/>
      <c r="E436" s="119"/>
      <c r="F436" s="112"/>
    </row>
    <row r="437" spans="1:6" ht="12.75">
      <c r="A437" s="46" t="s">
        <v>212</v>
      </c>
      <c r="B437" s="45"/>
      <c r="C437" s="60">
        <v>15048.4</v>
      </c>
      <c r="D437" s="94">
        <v>14110.01</v>
      </c>
      <c r="E437" s="119">
        <v>0</v>
      </c>
      <c r="F437" s="112">
        <f t="shared" si="6"/>
        <v>0</v>
      </c>
    </row>
    <row r="438" spans="1:6" ht="12.75">
      <c r="A438" s="46" t="s">
        <v>102</v>
      </c>
      <c r="B438" s="45"/>
      <c r="C438" s="60"/>
      <c r="D438" s="94">
        <v>21194.74</v>
      </c>
      <c r="E438" s="119">
        <v>21194.74</v>
      </c>
      <c r="F438" s="112">
        <f t="shared" si="6"/>
        <v>100</v>
      </c>
    </row>
    <row r="439" spans="1:6" ht="12.75">
      <c r="A439" s="46" t="s">
        <v>103</v>
      </c>
      <c r="B439" s="45"/>
      <c r="C439" s="60"/>
      <c r="D439" s="94">
        <v>917.28</v>
      </c>
      <c r="E439" s="119">
        <v>917.28</v>
      </c>
      <c r="F439" s="112">
        <f t="shared" si="6"/>
        <v>100</v>
      </c>
    </row>
    <row r="440" spans="1:6" ht="12.75">
      <c r="A440" s="117" t="s">
        <v>48</v>
      </c>
      <c r="B440" s="48"/>
      <c r="C440" s="64">
        <v>42751.2</v>
      </c>
      <c r="D440" s="99">
        <v>42751.2</v>
      </c>
      <c r="E440" s="137">
        <f>5020.24+155.53</f>
        <v>5175.7699999999995</v>
      </c>
      <c r="F440" s="114">
        <f t="shared" si="6"/>
        <v>12.10672448960497</v>
      </c>
    </row>
    <row r="441" spans="1:6" ht="12.75">
      <c r="A441" s="5" t="s">
        <v>172</v>
      </c>
      <c r="B441" s="49"/>
      <c r="C441" s="59">
        <f>C442+C456</f>
        <v>95919.4</v>
      </c>
      <c r="D441" s="93">
        <f>D442+D456</f>
        <v>210177.96</v>
      </c>
      <c r="E441" s="134">
        <f>E442+E456</f>
        <v>184076.63</v>
      </c>
      <c r="F441" s="124">
        <f t="shared" si="6"/>
        <v>87.58131918303899</v>
      </c>
    </row>
    <row r="442" spans="1:6" ht="12.75">
      <c r="A442" s="14" t="s">
        <v>46</v>
      </c>
      <c r="B442" s="49"/>
      <c r="C442" s="63">
        <f>SUM(C443:C455)</f>
        <v>60419.399999999994</v>
      </c>
      <c r="D442" s="98">
        <f>SUM(D443:D455)</f>
        <v>98040.25</v>
      </c>
      <c r="E442" s="118">
        <f>SUM(E443:E455)</f>
        <v>83204.36</v>
      </c>
      <c r="F442" s="129">
        <f t="shared" si="6"/>
        <v>84.86755184732802</v>
      </c>
    </row>
    <row r="443" spans="1:6" ht="12.75">
      <c r="A443" s="8" t="s">
        <v>202</v>
      </c>
      <c r="B443" s="45">
        <v>1202</v>
      </c>
      <c r="C443" s="60">
        <v>6725</v>
      </c>
      <c r="D443" s="94">
        <v>4848.88</v>
      </c>
      <c r="E443" s="119">
        <v>4728.79</v>
      </c>
      <c r="F443" s="112">
        <f t="shared" si="6"/>
        <v>97.52334559733382</v>
      </c>
    </row>
    <row r="444" spans="1:6" ht="12.75">
      <c r="A444" s="8" t="s">
        <v>203</v>
      </c>
      <c r="B444" s="45">
        <v>1208</v>
      </c>
      <c r="C444" s="60">
        <v>2500</v>
      </c>
      <c r="D444" s="94">
        <v>2502</v>
      </c>
      <c r="E444" s="119">
        <v>2484</v>
      </c>
      <c r="F444" s="112">
        <f t="shared" si="6"/>
        <v>99.28057553956835</v>
      </c>
    </row>
    <row r="445" spans="1:6" ht="12.75">
      <c r="A445" s="8" t="s">
        <v>204</v>
      </c>
      <c r="B445" s="45">
        <v>1207</v>
      </c>
      <c r="C445" s="60">
        <v>5420</v>
      </c>
      <c r="D445" s="94">
        <v>7118.64</v>
      </c>
      <c r="E445" s="119">
        <v>6881.86</v>
      </c>
      <c r="F445" s="112">
        <f t="shared" si="6"/>
        <v>96.67380286122066</v>
      </c>
    </row>
    <row r="446" spans="1:6" ht="12.75">
      <c r="A446" s="8" t="s">
        <v>241</v>
      </c>
      <c r="B446" s="45">
        <v>1209</v>
      </c>
      <c r="C446" s="60">
        <v>3460</v>
      </c>
      <c r="D446" s="94">
        <v>2919.69</v>
      </c>
      <c r="E446" s="119">
        <v>2858.57</v>
      </c>
      <c r="F446" s="112">
        <f t="shared" si="6"/>
        <v>97.90662707342219</v>
      </c>
    </row>
    <row r="447" spans="1:6" ht="12.75">
      <c r="A447" s="8" t="s">
        <v>205</v>
      </c>
      <c r="B447" s="45">
        <v>1211</v>
      </c>
      <c r="C447" s="60">
        <v>4279</v>
      </c>
      <c r="D447" s="94">
        <v>4304.77</v>
      </c>
      <c r="E447" s="119">
        <v>4300</v>
      </c>
      <c r="F447" s="112">
        <f t="shared" si="6"/>
        <v>99.88919268625268</v>
      </c>
    </row>
    <row r="448" spans="1:6" ht="12.75">
      <c r="A448" s="8" t="s">
        <v>230</v>
      </c>
      <c r="B448" s="45">
        <v>1214</v>
      </c>
      <c r="C448" s="60">
        <v>1050</v>
      </c>
      <c r="D448" s="94">
        <v>0</v>
      </c>
      <c r="E448" s="119">
        <v>0</v>
      </c>
      <c r="F448" s="116" t="s">
        <v>348</v>
      </c>
    </row>
    <row r="449" spans="1:6" ht="12.75">
      <c r="A449" s="8" t="s">
        <v>276</v>
      </c>
      <c r="B449" s="45">
        <v>1214</v>
      </c>
      <c r="C449" s="60"/>
      <c r="D449" s="94">
        <v>1430</v>
      </c>
      <c r="E449" s="119">
        <v>1409</v>
      </c>
      <c r="F449" s="112">
        <f t="shared" si="6"/>
        <v>98.53146853146853</v>
      </c>
    </row>
    <row r="450" spans="1:6" ht="12.75">
      <c r="A450" s="8" t="s">
        <v>277</v>
      </c>
      <c r="B450" s="45">
        <v>1213</v>
      </c>
      <c r="C450" s="60"/>
      <c r="D450" s="94">
        <v>900.41</v>
      </c>
      <c r="E450" s="119">
        <v>900</v>
      </c>
      <c r="F450" s="112">
        <f t="shared" si="6"/>
        <v>99.95446518808099</v>
      </c>
    </row>
    <row r="451" spans="1:6" ht="12.75">
      <c r="A451" s="8" t="s">
        <v>231</v>
      </c>
      <c r="B451" s="45">
        <v>1216</v>
      </c>
      <c r="C451" s="60">
        <v>9190</v>
      </c>
      <c r="D451" s="94">
        <v>12050.9</v>
      </c>
      <c r="E451" s="119">
        <v>11258.53</v>
      </c>
      <c r="F451" s="112">
        <f t="shared" si="6"/>
        <v>93.42480644599159</v>
      </c>
    </row>
    <row r="452" spans="1:6" ht="12.75">
      <c r="A452" s="8" t="s">
        <v>206</v>
      </c>
      <c r="B452" s="45">
        <v>1239</v>
      </c>
      <c r="C452" s="60">
        <v>5769.7</v>
      </c>
      <c r="D452" s="94">
        <v>3468.4299999999994</v>
      </c>
      <c r="E452" s="119">
        <v>2242.49</v>
      </c>
      <c r="F452" s="112">
        <f t="shared" si="6"/>
        <v>64.65432486744723</v>
      </c>
    </row>
    <row r="453" spans="1:6" ht="12.75">
      <c r="A453" s="8" t="s">
        <v>232</v>
      </c>
      <c r="B453" s="45">
        <v>1300</v>
      </c>
      <c r="C453" s="60">
        <v>12025.7</v>
      </c>
      <c r="D453" s="94">
        <v>39546.12</v>
      </c>
      <c r="E453" s="119">
        <v>34896.95</v>
      </c>
      <c r="F453" s="112">
        <f t="shared" si="6"/>
        <v>88.24367599147526</v>
      </c>
    </row>
    <row r="454" spans="1:6" ht="12.75">
      <c r="A454" s="8" t="s">
        <v>207</v>
      </c>
      <c r="B454" s="45">
        <v>1110</v>
      </c>
      <c r="C454" s="60">
        <v>10000</v>
      </c>
      <c r="D454" s="94">
        <v>18870.97</v>
      </c>
      <c r="E454" s="119">
        <v>11231.56</v>
      </c>
      <c r="F454" s="112">
        <f t="shared" si="6"/>
        <v>59.51766125429694</v>
      </c>
    </row>
    <row r="455" spans="1:6" ht="13.5" thickBot="1">
      <c r="A455" s="147" t="s">
        <v>48</v>
      </c>
      <c r="B455" s="78"/>
      <c r="C455" s="79"/>
      <c r="D455" s="146">
        <v>79.44</v>
      </c>
      <c r="E455" s="144">
        <v>12.61</v>
      </c>
      <c r="F455" s="126">
        <f t="shared" si="6"/>
        <v>15.873615307150049</v>
      </c>
    </row>
    <row r="456" spans="1:6" ht="12.75">
      <c r="A456" s="14" t="s">
        <v>51</v>
      </c>
      <c r="B456" s="49"/>
      <c r="C456" s="63">
        <f>SUM(C458:C462)</f>
        <v>35500</v>
      </c>
      <c r="D456" s="98">
        <f>SUM(D458:D462)</f>
        <v>112137.70999999999</v>
      </c>
      <c r="E456" s="118">
        <f>SUM(E458:E462)</f>
        <v>100872.26999999999</v>
      </c>
      <c r="F456" s="129">
        <f t="shared" si="6"/>
        <v>89.95392361766616</v>
      </c>
    </row>
    <row r="457" spans="1:6" ht="12.75">
      <c r="A457" s="10" t="s">
        <v>18</v>
      </c>
      <c r="B457" s="45"/>
      <c r="C457" s="60"/>
      <c r="D457" s="94"/>
      <c r="E457" s="119"/>
      <c r="F457" s="112"/>
    </row>
    <row r="458" spans="1:6" ht="12.75">
      <c r="A458" s="12" t="s">
        <v>221</v>
      </c>
      <c r="B458" s="45">
        <v>1239</v>
      </c>
      <c r="C458" s="60"/>
      <c r="D458" s="94">
        <v>41870.03</v>
      </c>
      <c r="E458" s="119">
        <v>39638.49</v>
      </c>
      <c r="F458" s="112">
        <f t="shared" si="6"/>
        <v>94.67031669191543</v>
      </c>
    </row>
    <row r="459" spans="1:6" ht="12.75">
      <c r="A459" s="12" t="s">
        <v>167</v>
      </c>
      <c r="B459" s="45">
        <v>1202</v>
      </c>
      <c r="C459" s="60"/>
      <c r="D459" s="94">
        <v>2363</v>
      </c>
      <c r="E459" s="119">
        <v>2233</v>
      </c>
      <c r="F459" s="112">
        <f t="shared" si="6"/>
        <v>94.49851883199322</v>
      </c>
    </row>
    <row r="460" spans="1:6" ht="12.75">
      <c r="A460" s="12" t="s">
        <v>291</v>
      </c>
      <c r="B460" s="45">
        <v>1209</v>
      </c>
      <c r="C460" s="60"/>
      <c r="D460" s="94">
        <v>600</v>
      </c>
      <c r="E460" s="119">
        <v>600</v>
      </c>
      <c r="F460" s="112">
        <f t="shared" si="6"/>
        <v>100</v>
      </c>
    </row>
    <row r="461" spans="1:6" ht="12.75">
      <c r="A461" s="12" t="s">
        <v>239</v>
      </c>
      <c r="B461" s="45">
        <v>1300</v>
      </c>
      <c r="C461" s="60">
        <v>5500</v>
      </c>
      <c r="D461" s="94">
        <v>48287</v>
      </c>
      <c r="E461" s="119">
        <v>48287</v>
      </c>
      <c r="F461" s="112">
        <f t="shared" si="6"/>
        <v>100</v>
      </c>
    </row>
    <row r="462" spans="1:6" ht="12.75">
      <c r="A462" s="11" t="s">
        <v>79</v>
      </c>
      <c r="B462" s="48">
        <v>1110</v>
      </c>
      <c r="C462" s="68">
        <v>30000</v>
      </c>
      <c r="D462" s="99">
        <v>19017.68</v>
      </c>
      <c r="E462" s="137">
        <v>10113.78</v>
      </c>
      <c r="F462" s="114">
        <f t="shared" si="6"/>
        <v>53.18093479330812</v>
      </c>
    </row>
    <row r="463" spans="1:6" ht="12.75">
      <c r="A463" s="5" t="s">
        <v>147</v>
      </c>
      <c r="B463" s="49"/>
      <c r="C463" s="59">
        <f>C464</f>
        <v>0</v>
      </c>
      <c r="D463" s="93">
        <f>D464</f>
        <v>7279.26</v>
      </c>
      <c r="E463" s="134">
        <f>E464</f>
        <v>2.7</v>
      </c>
      <c r="F463" s="124">
        <f t="shared" si="6"/>
        <v>0.03709168239628754</v>
      </c>
    </row>
    <row r="464" spans="1:6" ht="12.75">
      <c r="A464" s="14" t="s">
        <v>46</v>
      </c>
      <c r="B464" s="49"/>
      <c r="C464" s="63">
        <f>C466</f>
        <v>0</v>
      </c>
      <c r="D464" s="98">
        <f>D466</f>
        <v>7279.26</v>
      </c>
      <c r="E464" s="118">
        <f>E466</f>
        <v>2.7</v>
      </c>
      <c r="F464" s="129">
        <f t="shared" si="6"/>
        <v>0.03709168239628754</v>
      </c>
    </row>
    <row r="465" spans="1:6" ht="12.75">
      <c r="A465" s="10" t="s">
        <v>18</v>
      </c>
      <c r="B465" s="45"/>
      <c r="C465" s="60"/>
      <c r="D465" s="94"/>
      <c r="E465" s="119"/>
      <c r="F465" s="112"/>
    </row>
    <row r="466" spans="1:6" ht="12.75">
      <c r="A466" s="11" t="s">
        <v>48</v>
      </c>
      <c r="B466" s="48"/>
      <c r="C466" s="64">
        <v>0</v>
      </c>
      <c r="D466" s="99">
        <v>7279.26</v>
      </c>
      <c r="E466" s="137">
        <v>2.7</v>
      </c>
      <c r="F466" s="148" t="s">
        <v>348</v>
      </c>
    </row>
    <row r="467" spans="1:6" ht="12.75">
      <c r="A467" s="5" t="s">
        <v>104</v>
      </c>
      <c r="B467" s="49"/>
      <c r="C467" s="59">
        <f>C469+C470</f>
        <v>329085</v>
      </c>
      <c r="D467" s="102">
        <f>D469+D470</f>
        <v>765723.6799999999</v>
      </c>
      <c r="E467" s="134">
        <f>E469+E470</f>
        <v>374794.19000000006</v>
      </c>
      <c r="F467" s="124">
        <f aca="true" t="shared" si="7" ref="F467:F528">E467/D467*100</f>
        <v>48.9464019187705</v>
      </c>
    </row>
    <row r="468" spans="1:6" ht="12.75">
      <c r="A468" s="7" t="s">
        <v>18</v>
      </c>
      <c r="B468" s="45"/>
      <c r="C468" s="59"/>
      <c r="D468" s="93"/>
      <c r="E468" s="134"/>
      <c r="F468" s="124"/>
    </row>
    <row r="469" spans="1:6" ht="12.75">
      <c r="A469" s="5" t="s">
        <v>46</v>
      </c>
      <c r="B469" s="49"/>
      <c r="C469" s="91">
        <f>C484+C486+C498+C500+C505+C510+C501+C491+C512+C493+C516</f>
        <v>30547</v>
      </c>
      <c r="D469" s="103">
        <f>D484+D486+D498+D500+D505+D510+D501+D491+D512+D493+D516</f>
        <v>188448.42</v>
      </c>
      <c r="E469" s="135">
        <f>E484+E486+E498+E500+E505+E510+E501+E491+E512+E493+E516</f>
        <v>148893.34</v>
      </c>
      <c r="F469" s="124">
        <f t="shared" si="7"/>
        <v>79.01012913772372</v>
      </c>
    </row>
    <row r="470" spans="1:6" ht="12.75">
      <c r="A470" s="5" t="s">
        <v>51</v>
      </c>
      <c r="B470" s="49"/>
      <c r="C470" s="91">
        <f>C473+C474+C476+C477+C479+C481+C482+C483+C487+C488+C490+C492+C494+C496+C497+C499+C502+C504+C506+C507+C509+C511+C513+C515</f>
        <v>298538</v>
      </c>
      <c r="D470" s="103">
        <f>D473+D474+D476+D477+D479+D481+D482+D483+D487+D488+D490+D492+D494+D496+D497+D499+D502+D504+D506+D507+D509+D511+D513+D515</f>
        <v>577275.2599999999</v>
      </c>
      <c r="E470" s="135">
        <f>E473+E474+E476+E477+E479+E481+E482+E483+E487+E488+E490+E492+E494+E496+E497+E499+E502+E504+E506+E507+E509+E511+E513+E515</f>
        <v>225900.85000000003</v>
      </c>
      <c r="F470" s="124">
        <f t="shared" si="7"/>
        <v>39.13225901972658</v>
      </c>
    </row>
    <row r="471" spans="1:6" ht="12.75">
      <c r="A471" s="6" t="s">
        <v>105</v>
      </c>
      <c r="B471" s="45"/>
      <c r="C471" s="59"/>
      <c r="D471" s="94"/>
      <c r="E471" s="119"/>
      <c r="F471" s="112"/>
    </row>
    <row r="472" spans="1:6" ht="12.75">
      <c r="A472" s="7" t="s">
        <v>106</v>
      </c>
      <c r="B472" s="45">
        <v>18</v>
      </c>
      <c r="C472" s="60">
        <f>C473+C474</f>
        <v>1000</v>
      </c>
      <c r="D472" s="94">
        <f>D473+D474</f>
        <v>1000</v>
      </c>
      <c r="E472" s="127">
        <v>0</v>
      </c>
      <c r="F472" s="112">
        <f t="shared" si="7"/>
        <v>0</v>
      </c>
    </row>
    <row r="473" spans="1:6" ht="12.75">
      <c r="A473" s="7" t="s">
        <v>107</v>
      </c>
      <c r="B473" s="45"/>
      <c r="C473" s="60">
        <v>1000</v>
      </c>
      <c r="D473" s="94">
        <v>1000</v>
      </c>
      <c r="E473" s="119">
        <v>0</v>
      </c>
      <c r="F473" s="112">
        <f t="shared" si="7"/>
        <v>0</v>
      </c>
    </row>
    <row r="474" spans="1:6" ht="12.75" hidden="1">
      <c r="A474" s="7" t="s">
        <v>108</v>
      </c>
      <c r="B474" s="45"/>
      <c r="C474" s="60">
        <v>0</v>
      </c>
      <c r="D474" s="94">
        <v>0</v>
      </c>
      <c r="E474" s="119"/>
      <c r="F474" s="112" t="e">
        <f t="shared" si="7"/>
        <v>#DIV/0!</v>
      </c>
    </row>
    <row r="475" spans="1:6" ht="12.75">
      <c r="A475" s="7" t="s">
        <v>109</v>
      </c>
      <c r="B475" s="45">
        <v>19</v>
      </c>
      <c r="C475" s="60">
        <f>C476+C477</f>
        <v>6358</v>
      </c>
      <c r="D475" s="95">
        <f>D476+D477</f>
        <v>9646.39</v>
      </c>
      <c r="E475" s="127">
        <f>E476+E477</f>
        <v>3238.08</v>
      </c>
      <c r="F475" s="112">
        <f t="shared" si="7"/>
        <v>33.56779064499777</v>
      </c>
    </row>
    <row r="476" spans="1:6" ht="12.75">
      <c r="A476" s="7" t="s">
        <v>107</v>
      </c>
      <c r="B476" s="45"/>
      <c r="C476" s="60">
        <v>6358</v>
      </c>
      <c r="D476" s="94">
        <v>9558</v>
      </c>
      <c r="E476" s="119">
        <v>3238.08</v>
      </c>
      <c r="F476" s="112">
        <f t="shared" si="7"/>
        <v>33.8782172002511</v>
      </c>
    </row>
    <row r="477" spans="1:6" ht="12.75">
      <c r="A477" s="7" t="s">
        <v>108</v>
      </c>
      <c r="B477" s="45"/>
      <c r="C477" s="60"/>
      <c r="D477" s="94">
        <v>88.38999999999999</v>
      </c>
      <c r="E477" s="119">
        <v>0</v>
      </c>
      <c r="F477" s="112">
        <f t="shared" si="7"/>
        <v>0</v>
      </c>
    </row>
    <row r="478" spans="1:6" ht="12.75" hidden="1">
      <c r="A478" s="8" t="s">
        <v>167</v>
      </c>
      <c r="B478" s="45">
        <v>2</v>
      </c>
      <c r="C478" s="60">
        <f>C479</f>
        <v>0</v>
      </c>
      <c r="D478" s="94"/>
      <c r="E478" s="119"/>
      <c r="F478" s="112" t="e">
        <f t="shared" si="7"/>
        <v>#DIV/0!</v>
      </c>
    </row>
    <row r="479" spans="1:6" ht="12.75" hidden="1">
      <c r="A479" s="8" t="s">
        <v>168</v>
      </c>
      <c r="B479" s="45"/>
      <c r="C479" s="60"/>
      <c r="D479" s="94"/>
      <c r="E479" s="119"/>
      <c r="F479" s="112" t="e">
        <f t="shared" si="7"/>
        <v>#DIV/0!</v>
      </c>
    </row>
    <row r="480" spans="1:6" ht="12.75">
      <c r="A480" s="7" t="s">
        <v>110</v>
      </c>
      <c r="B480" s="45">
        <v>10</v>
      </c>
      <c r="C480" s="60">
        <f>SUM(C481:C484)</f>
        <v>34000</v>
      </c>
      <c r="D480" s="95">
        <f>SUM(D481:D484)</f>
        <v>185889.97</v>
      </c>
      <c r="E480" s="127">
        <f>SUM(E481:E484)</f>
        <v>162396.90999999997</v>
      </c>
      <c r="F480" s="112">
        <f t="shared" si="7"/>
        <v>87.36184636535256</v>
      </c>
    </row>
    <row r="481" spans="1:6" ht="12.75" hidden="1">
      <c r="A481" s="7" t="s">
        <v>111</v>
      </c>
      <c r="B481" s="45"/>
      <c r="C481" s="60">
        <v>0</v>
      </c>
      <c r="D481" s="94">
        <v>0</v>
      </c>
      <c r="E481" s="119"/>
      <c r="F481" s="112" t="e">
        <f t="shared" si="7"/>
        <v>#DIV/0!</v>
      </c>
    </row>
    <row r="482" spans="1:6" ht="12.75">
      <c r="A482" s="46" t="s">
        <v>107</v>
      </c>
      <c r="B482" s="45"/>
      <c r="C482" s="60">
        <v>34000</v>
      </c>
      <c r="D482" s="94">
        <v>83324.39</v>
      </c>
      <c r="E482" s="119">
        <v>72890.87</v>
      </c>
      <c r="F482" s="112">
        <f t="shared" si="7"/>
        <v>87.47843218534213</v>
      </c>
    </row>
    <row r="483" spans="1:6" ht="12.75">
      <c r="A483" s="7" t="s">
        <v>108</v>
      </c>
      <c r="B483" s="45"/>
      <c r="C483" s="60"/>
      <c r="D483" s="94">
        <v>1267.73</v>
      </c>
      <c r="E483" s="119">
        <v>0</v>
      </c>
      <c r="F483" s="112">
        <f t="shared" si="7"/>
        <v>0</v>
      </c>
    </row>
    <row r="484" spans="1:6" ht="12.75">
      <c r="A484" s="8" t="s">
        <v>138</v>
      </c>
      <c r="B484" s="45"/>
      <c r="C484" s="60"/>
      <c r="D484" s="94">
        <v>101297.85</v>
      </c>
      <c r="E484" s="119">
        <v>89506.04</v>
      </c>
      <c r="F484" s="112">
        <f t="shared" si="7"/>
        <v>88.35926922437149</v>
      </c>
    </row>
    <row r="485" spans="1:6" ht="12.75">
      <c r="A485" s="7" t="s">
        <v>113</v>
      </c>
      <c r="B485" s="45">
        <v>12</v>
      </c>
      <c r="C485" s="60">
        <f>C486+C487+C488</f>
        <v>5277</v>
      </c>
      <c r="D485" s="95">
        <f>D486+D487+D488</f>
        <v>34742.27</v>
      </c>
      <c r="E485" s="127">
        <f>E486+E487+E488</f>
        <v>1442.6499999999999</v>
      </c>
      <c r="F485" s="112">
        <f t="shared" si="7"/>
        <v>4.152434483987373</v>
      </c>
    </row>
    <row r="486" spans="1:6" ht="12.75">
      <c r="A486" s="7" t="s">
        <v>114</v>
      </c>
      <c r="B486" s="45"/>
      <c r="C486" s="60">
        <v>2337</v>
      </c>
      <c r="D486" s="94">
        <v>3418.4</v>
      </c>
      <c r="E486" s="119">
        <v>1242.3</v>
      </c>
      <c r="F486" s="112">
        <f t="shared" si="7"/>
        <v>36.34156330446993</v>
      </c>
    </row>
    <row r="487" spans="1:6" ht="12.75">
      <c r="A487" s="7" t="s">
        <v>112</v>
      </c>
      <c r="B487" s="45"/>
      <c r="C487" s="60">
        <v>2940</v>
      </c>
      <c r="D487" s="94">
        <v>30723.87</v>
      </c>
      <c r="E487" s="119">
        <v>200.35</v>
      </c>
      <c r="F487" s="112">
        <f t="shared" si="7"/>
        <v>0.6520988404130078</v>
      </c>
    </row>
    <row r="488" spans="1:6" ht="12.75" customHeight="1">
      <c r="A488" s="7" t="s">
        <v>108</v>
      </c>
      <c r="B488" s="45"/>
      <c r="C488" s="60"/>
      <c r="D488" s="94">
        <v>600</v>
      </c>
      <c r="E488" s="119">
        <v>0</v>
      </c>
      <c r="F488" s="112">
        <f t="shared" si="7"/>
        <v>0</v>
      </c>
    </row>
    <row r="489" spans="1:6" ht="12.75">
      <c r="A489" s="7" t="s">
        <v>115</v>
      </c>
      <c r="B489" s="45">
        <v>14</v>
      </c>
      <c r="C489" s="60">
        <f>SUM(C490:C494)</f>
        <v>44000</v>
      </c>
      <c r="D489" s="95">
        <f>SUM(D490:D494)</f>
        <v>136051.44</v>
      </c>
      <c r="E489" s="127">
        <f>SUM(E490:E494)</f>
        <v>98982.92</v>
      </c>
      <c r="F489" s="112">
        <f t="shared" si="7"/>
        <v>72.75404067755548</v>
      </c>
    </row>
    <row r="490" spans="1:6" ht="12.75">
      <c r="A490" s="7" t="s">
        <v>116</v>
      </c>
      <c r="B490" s="45"/>
      <c r="C490" s="60">
        <v>23090</v>
      </c>
      <c r="D490" s="94">
        <v>55878.1</v>
      </c>
      <c r="E490" s="119">
        <v>40860.78</v>
      </c>
      <c r="F490" s="112">
        <f t="shared" si="7"/>
        <v>73.12485571270318</v>
      </c>
    </row>
    <row r="491" spans="1:6" ht="12.75">
      <c r="A491" s="7" t="s">
        <v>117</v>
      </c>
      <c r="B491" s="45"/>
      <c r="C491" s="60">
        <v>20910</v>
      </c>
      <c r="D491" s="94">
        <v>59543.35</v>
      </c>
      <c r="E491" s="119">
        <v>51990.06</v>
      </c>
      <c r="F491" s="112">
        <f t="shared" si="7"/>
        <v>87.3146371509161</v>
      </c>
    </row>
    <row r="492" spans="1:6" ht="13.5" customHeight="1">
      <c r="A492" s="7" t="s">
        <v>118</v>
      </c>
      <c r="B492" s="45"/>
      <c r="C492" s="60"/>
      <c r="D492" s="94">
        <v>19681.5</v>
      </c>
      <c r="E492" s="119">
        <v>5264.63</v>
      </c>
      <c r="F492" s="112">
        <f t="shared" si="7"/>
        <v>26.749129893554862</v>
      </c>
    </row>
    <row r="493" spans="1:6" ht="13.5" customHeight="1">
      <c r="A493" s="8" t="s">
        <v>138</v>
      </c>
      <c r="B493" s="45"/>
      <c r="C493" s="60"/>
      <c r="D493" s="94">
        <v>867.5</v>
      </c>
      <c r="E493" s="119">
        <v>867.45</v>
      </c>
      <c r="F493" s="112">
        <f t="shared" si="7"/>
        <v>99.99423631123919</v>
      </c>
    </row>
    <row r="494" spans="1:6" ht="12.75">
      <c r="A494" s="7" t="s">
        <v>119</v>
      </c>
      <c r="B494" s="45"/>
      <c r="C494" s="60"/>
      <c r="D494" s="94">
        <v>80.98999999999978</v>
      </c>
      <c r="E494" s="119">
        <v>0</v>
      </c>
      <c r="F494" s="112">
        <f t="shared" si="7"/>
        <v>0</v>
      </c>
    </row>
    <row r="495" spans="1:6" ht="12.75">
      <c r="A495" s="7" t="s">
        <v>120</v>
      </c>
      <c r="B495" s="45">
        <v>15</v>
      </c>
      <c r="C495" s="60">
        <f>SUM(C496:C502)</f>
        <v>210450</v>
      </c>
      <c r="D495" s="95">
        <f>SUM(D496:D502)</f>
        <v>317182.29999999993</v>
      </c>
      <c r="E495" s="127">
        <f>SUM(E496:E502)</f>
        <v>73157.26</v>
      </c>
      <c r="F495" s="112">
        <f t="shared" si="7"/>
        <v>23.06473595783876</v>
      </c>
    </row>
    <row r="496" spans="1:6" ht="12.75">
      <c r="A496" s="7" t="s">
        <v>121</v>
      </c>
      <c r="B496" s="45"/>
      <c r="C496" s="60">
        <v>203900</v>
      </c>
      <c r="D496" s="94">
        <v>258797.41999999998</v>
      </c>
      <c r="E496" s="119">
        <v>63869.86</v>
      </c>
      <c r="F496" s="112">
        <f t="shared" si="7"/>
        <v>24.679480962368174</v>
      </c>
    </row>
    <row r="497" spans="1:6" ht="12.75" hidden="1">
      <c r="A497" s="7" t="s">
        <v>122</v>
      </c>
      <c r="B497" s="45"/>
      <c r="C497" s="60">
        <v>0</v>
      </c>
      <c r="D497" s="94">
        <v>0</v>
      </c>
      <c r="E497" s="119"/>
      <c r="F497" s="112" t="e">
        <f t="shared" si="7"/>
        <v>#DIV/0!</v>
      </c>
    </row>
    <row r="498" spans="1:6" ht="12.75" hidden="1">
      <c r="A498" s="7" t="s">
        <v>123</v>
      </c>
      <c r="B498" s="45"/>
      <c r="C498" s="60"/>
      <c r="D498" s="94">
        <v>0</v>
      </c>
      <c r="E498" s="119"/>
      <c r="F498" s="112" t="e">
        <f t="shared" si="7"/>
        <v>#DIV/0!</v>
      </c>
    </row>
    <row r="499" spans="1:6" ht="12.75">
      <c r="A499" s="7" t="s">
        <v>124</v>
      </c>
      <c r="B499" s="45"/>
      <c r="C499" s="60"/>
      <c r="D499" s="94">
        <v>34121.33</v>
      </c>
      <c r="E499" s="119">
        <v>5314.09</v>
      </c>
      <c r="F499" s="112">
        <f t="shared" si="7"/>
        <v>15.574099837257222</v>
      </c>
    </row>
    <row r="500" spans="1:6" ht="12.75">
      <c r="A500" s="7" t="s">
        <v>125</v>
      </c>
      <c r="B500" s="45"/>
      <c r="C500" s="60"/>
      <c r="D500" s="94">
        <v>5444.91</v>
      </c>
      <c r="E500" s="119">
        <v>0</v>
      </c>
      <c r="F500" s="112">
        <f t="shared" si="7"/>
        <v>0</v>
      </c>
    </row>
    <row r="501" spans="1:6" ht="12.75">
      <c r="A501" s="7" t="s">
        <v>126</v>
      </c>
      <c r="B501" s="45"/>
      <c r="C501" s="60">
        <v>6550</v>
      </c>
      <c r="D501" s="94">
        <v>16436.41</v>
      </c>
      <c r="E501" s="119">
        <v>3973.31</v>
      </c>
      <c r="F501" s="112">
        <f t="shared" si="7"/>
        <v>24.173831146825858</v>
      </c>
    </row>
    <row r="502" spans="1:6" ht="12.75">
      <c r="A502" s="7" t="s">
        <v>119</v>
      </c>
      <c r="B502" s="45"/>
      <c r="C502" s="60"/>
      <c r="D502" s="94">
        <v>2382.2300000000014</v>
      </c>
      <c r="E502" s="119">
        <v>0</v>
      </c>
      <c r="F502" s="112">
        <f t="shared" si="7"/>
        <v>0</v>
      </c>
    </row>
    <row r="503" spans="1:6" ht="12.75">
      <c r="A503" s="7" t="s">
        <v>127</v>
      </c>
      <c r="B503" s="45">
        <v>16</v>
      </c>
      <c r="C503" s="60">
        <f>SUM(C504:C507)</f>
        <v>3000</v>
      </c>
      <c r="D503" s="95">
        <f>SUM(D504:D507)</f>
        <v>8473.72</v>
      </c>
      <c r="E503" s="127">
        <f>SUM(E504:E507)</f>
        <v>4629.09</v>
      </c>
      <c r="F503" s="112">
        <f t="shared" si="7"/>
        <v>54.62878169210218</v>
      </c>
    </row>
    <row r="504" spans="1:6" ht="12.75">
      <c r="A504" s="7" t="s">
        <v>116</v>
      </c>
      <c r="B504" s="45"/>
      <c r="C504" s="60">
        <v>1558</v>
      </c>
      <c r="D504" s="94">
        <v>2778</v>
      </c>
      <c r="E504" s="119">
        <v>2299.89</v>
      </c>
      <c r="F504" s="112">
        <f t="shared" si="7"/>
        <v>82.78941684665226</v>
      </c>
    </row>
    <row r="505" spans="1:6" ht="12.75">
      <c r="A505" s="7" t="s">
        <v>117</v>
      </c>
      <c r="B505" s="45"/>
      <c r="C505" s="60">
        <v>750</v>
      </c>
      <c r="D505" s="94">
        <v>830</v>
      </c>
      <c r="E505" s="119">
        <v>830</v>
      </c>
      <c r="F505" s="112">
        <f t="shared" si="7"/>
        <v>100</v>
      </c>
    </row>
    <row r="506" spans="1:6" ht="12.75">
      <c r="A506" s="7" t="s">
        <v>118</v>
      </c>
      <c r="B506" s="45"/>
      <c r="C506" s="60">
        <v>692</v>
      </c>
      <c r="D506" s="94">
        <v>4372.16</v>
      </c>
      <c r="E506" s="119">
        <v>1499.2</v>
      </c>
      <c r="F506" s="112">
        <f t="shared" si="7"/>
        <v>34.28968747712801</v>
      </c>
    </row>
    <row r="507" spans="1:6" ht="12.75">
      <c r="A507" s="7" t="s">
        <v>119</v>
      </c>
      <c r="B507" s="45"/>
      <c r="C507" s="60">
        <v>0</v>
      </c>
      <c r="D507" s="94">
        <v>493.56</v>
      </c>
      <c r="E507" s="119">
        <v>0</v>
      </c>
      <c r="F507" s="112">
        <f t="shared" si="7"/>
        <v>0</v>
      </c>
    </row>
    <row r="508" spans="1:6" ht="12.75">
      <c r="A508" s="7" t="s">
        <v>128</v>
      </c>
      <c r="B508" s="45">
        <v>28</v>
      </c>
      <c r="C508" s="60">
        <f>SUM(C509:C513)</f>
        <v>10000</v>
      </c>
      <c r="D508" s="95">
        <f>SUM(D509:D513)</f>
        <v>57854.75</v>
      </c>
      <c r="E508" s="127">
        <f>SUM(E509:E513)</f>
        <v>30939.51</v>
      </c>
      <c r="F508" s="112">
        <f t="shared" si="7"/>
        <v>53.47790803693733</v>
      </c>
    </row>
    <row r="509" spans="1:6" ht="12.75">
      <c r="A509" s="7" t="s">
        <v>116</v>
      </c>
      <c r="B509" s="45"/>
      <c r="C509" s="60">
        <v>1550</v>
      </c>
      <c r="D509" s="94">
        <v>15053</v>
      </c>
      <c r="E509" s="119">
        <v>6448.03</v>
      </c>
      <c r="F509" s="112">
        <f t="shared" si="7"/>
        <v>42.83551451537899</v>
      </c>
    </row>
    <row r="510" spans="1:6" ht="12.75">
      <c r="A510" s="7" t="s">
        <v>117</v>
      </c>
      <c r="B510" s="45"/>
      <c r="C510" s="60"/>
      <c r="D510" s="94">
        <v>600</v>
      </c>
      <c r="E510" s="119">
        <v>476.41</v>
      </c>
      <c r="F510" s="112">
        <f t="shared" si="7"/>
        <v>79.40166666666667</v>
      </c>
    </row>
    <row r="511" spans="1:6" ht="12.75">
      <c r="A511" s="7" t="s">
        <v>129</v>
      </c>
      <c r="B511" s="45"/>
      <c r="C511" s="60">
        <v>8200</v>
      </c>
      <c r="D511" s="94">
        <v>42184.67</v>
      </c>
      <c r="E511" s="119">
        <v>24015.07</v>
      </c>
      <c r="F511" s="112">
        <f t="shared" si="7"/>
        <v>56.928429213740436</v>
      </c>
    </row>
    <row r="512" spans="1:6" ht="12.75" hidden="1">
      <c r="A512" s="7" t="s">
        <v>126</v>
      </c>
      <c r="B512" s="45"/>
      <c r="C512" s="60"/>
      <c r="D512" s="94">
        <v>0</v>
      </c>
      <c r="E512" s="119"/>
      <c r="F512" s="112" t="e">
        <f t="shared" si="7"/>
        <v>#DIV/0!</v>
      </c>
    </row>
    <row r="513" spans="1:6" ht="12.75">
      <c r="A513" s="7" t="s">
        <v>119</v>
      </c>
      <c r="B513" s="45"/>
      <c r="C513" s="60">
        <v>250</v>
      </c>
      <c r="D513" s="94">
        <v>17.08</v>
      </c>
      <c r="E513" s="119">
        <v>0</v>
      </c>
      <c r="F513" s="112">
        <f t="shared" si="7"/>
        <v>0</v>
      </c>
    </row>
    <row r="514" spans="1:6" ht="12.75">
      <c r="A514" s="8" t="s">
        <v>130</v>
      </c>
      <c r="B514" s="45">
        <v>41</v>
      </c>
      <c r="C514" s="60">
        <f>C515+C516</f>
        <v>15000</v>
      </c>
      <c r="D514" s="95">
        <f>D515+D516</f>
        <v>14882.84</v>
      </c>
      <c r="E514" s="127">
        <f>E515+E516</f>
        <v>7.77</v>
      </c>
      <c r="F514" s="112">
        <f t="shared" si="7"/>
        <v>0.05220777754783361</v>
      </c>
    </row>
    <row r="515" spans="1:6" ht="12.75">
      <c r="A515" s="8" t="s">
        <v>269</v>
      </c>
      <c r="B515" s="45"/>
      <c r="C515" s="60">
        <v>15000</v>
      </c>
      <c r="D515" s="94">
        <v>14872.84</v>
      </c>
      <c r="E515" s="119">
        <v>0</v>
      </c>
      <c r="F515" s="112">
        <f t="shared" si="7"/>
        <v>0</v>
      </c>
    </row>
    <row r="516" spans="1:6" ht="12.75">
      <c r="A516" s="11" t="s">
        <v>270</v>
      </c>
      <c r="B516" s="48"/>
      <c r="C516" s="64"/>
      <c r="D516" s="99">
        <v>10</v>
      </c>
      <c r="E516" s="137">
        <v>7.77</v>
      </c>
      <c r="F516" s="114">
        <f t="shared" si="7"/>
        <v>77.69999999999999</v>
      </c>
    </row>
    <row r="517" spans="1:6" ht="13.5" thickBot="1">
      <c r="A517" s="22" t="s">
        <v>131</v>
      </c>
      <c r="B517" s="49"/>
      <c r="C517" s="61">
        <v>5900.9</v>
      </c>
      <c r="D517" s="94">
        <v>7205.500000000001</v>
      </c>
      <c r="E517" s="119">
        <v>4746.37</v>
      </c>
      <c r="F517" s="112">
        <f t="shared" si="7"/>
        <v>65.87148705849697</v>
      </c>
    </row>
    <row r="518" spans="1:6" ht="15.75" thickBot="1">
      <c r="A518" s="23" t="s">
        <v>132</v>
      </c>
      <c r="B518" s="52"/>
      <c r="C518" s="70">
        <f>C110+C127+C146+C165+C175+C193+C205+C227+C277+C300+C377+C404+C427+C434+C463+C467+C517+C441+C321</f>
        <v>3640237.9</v>
      </c>
      <c r="D518" s="104">
        <f>D110+D127+D146+D165+D175+D193+D205+D227+D277+D300+D377+D404+D427+D434+D463+D467+D517+D441+D321</f>
        <v>13735475.170000002</v>
      </c>
      <c r="E518" s="139">
        <f>E110+E127+E146+E165+E175+E193+E205+E227+E277+E300+E377+E404+E427+E434+E463+E467+E517+E441+E321</f>
        <v>11502344.939999998</v>
      </c>
      <c r="F518" s="130">
        <f t="shared" si="7"/>
        <v>83.74187858547886</v>
      </c>
    </row>
    <row r="519" spans="1:6" ht="13.5" thickBot="1">
      <c r="A519" s="24" t="s">
        <v>133</v>
      </c>
      <c r="B519" s="52"/>
      <c r="C519" s="71">
        <v>-5900.9</v>
      </c>
      <c r="D519" s="105">
        <v>-6224.650000000001</v>
      </c>
      <c r="E519" s="140">
        <v>-6211.82</v>
      </c>
      <c r="F519" s="124">
        <f t="shared" si="7"/>
        <v>99.79388399347752</v>
      </c>
    </row>
    <row r="520" spans="1:6" ht="16.5" thickBot="1">
      <c r="A520" s="25" t="s">
        <v>134</v>
      </c>
      <c r="B520" s="52"/>
      <c r="C520" s="72">
        <f>C518+C519</f>
        <v>3634337</v>
      </c>
      <c r="D520" s="106">
        <f>D518+D519</f>
        <v>13729250.520000001</v>
      </c>
      <c r="E520" s="141">
        <f>E518+E519</f>
        <v>11496133.119999997</v>
      </c>
      <c r="F520" s="130">
        <f t="shared" si="7"/>
        <v>83.73460083092719</v>
      </c>
    </row>
    <row r="521" spans="1:6" ht="15.75">
      <c r="A521" s="26" t="s">
        <v>18</v>
      </c>
      <c r="B521" s="53"/>
      <c r="C521" s="73"/>
      <c r="D521" s="94"/>
      <c r="E521" s="119"/>
      <c r="F521" s="112"/>
    </row>
    <row r="522" spans="1:6" ht="15.75">
      <c r="A522" s="27" t="s">
        <v>254</v>
      </c>
      <c r="B522" s="54"/>
      <c r="C522" s="74">
        <f>C111+C128+C147+C166+C176+C194+C206+C228+C278+C301+C378+C405+C428+C435+C464+C469+C517+C519+C442+C322</f>
        <v>2914638</v>
      </c>
      <c r="D522" s="107">
        <f>D111+D128+D147+D166+D176+D194+D206+D228+D278+D301+D378+D405+D428+D435+D464+D469+D517+D519+D442+D322</f>
        <v>10215548.92</v>
      </c>
      <c r="E522" s="142">
        <f>E111+E128+E147+E166+E176+E194+E206+E228+E278+E301+E378+E405+E428+E435+E464+E469+E517+E519+E442+E322</f>
        <v>9886467.639999997</v>
      </c>
      <c r="F522" s="124">
        <f t="shared" si="7"/>
        <v>96.77862361996303</v>
      </c>
    </row>
    <row r="523" spans="1:9" ht="16.5" thickBot="1">
      <c r="A523" s="13" t="s">
        <v>255</v>
      </c>
      <c r="B523" s="55"/>
      <c r="C523" s="75">
        <f>C121+C142+C156+C171+C188+C199+C220+C268+C293+C315+C398+C417+C431+C470+C456+C346</f>
        <v>719699</v>
      </c>
      <c r="D523" s="108">
        <f>D121+D142+D156+D171+D188+D199+D220+D268+D293+D315+D398+D417+D431+D470+D456+D346</f>
        <v>3513701.6</v>
      </c>
      <c r="E523" s="142">
        <f>E121+E142+E156+E171+E188+E199+E220+E268+E293+E315+E398+E417+E431+E470+E456+E346</f>
        <v>1609665.48</v>
      </c>
      <c r="F523" s="124">
        <f t="shared" si="7"/>
        <v>45.81110359513739</v>
      </c>
      <c r="H523" s="81"/>
      <c r="I523" s="81"/>
    </row>
    <row r="524" spans="1:6" ht="16.5" thickBot="1">
      <c r="A524" s="27" t="s">
        <v>246</v>
      </c>
      <c r="B524" s="54"/>
      <c r="C524" s="70">
        <f>C108-C520</f>
        <v>262500</v>
      </c>
      <c r="D524" s="104">
        <f>D108-D520</f>
        <v>-1844058.58</v>
      </c>
      <c r="E524" s="139">
        <f>E108-E520</f>
        <v>672081.9700000025</v>
      </c>
      <c r="F524" s="151" t="s">
        <v>348</v>
      </c>
    </row>
    <row r="525" spans="1:6" ht="15.75">
      <c r="A525" s="26" t="s">
        <v>256</v>
      </c>
      <c r="B525" s="53"/>
      <c r="C525" s="76">
        <f>SUM(C527:C530)</f>
        <v>-262500</v>
      </c>
      <c r="D525" s="109">
        <f>SUM(D527:D530)</f>
        <v>1844058.5800000003</v>
      </c>
      <c r="E525" s="143">
        <f>SUM(E527:E530)</f>
        <v>-672081.97</v>
      </c>
      <c r="F525" s="152" t="s">
        <v>348</v>
      </c>
    </row>
    <row r="526" spans="1:6" ht="12.75" customHeight="1">
      <c r="A526" s="28" t="s">
        <v>18</v>
      </c>
      <c r="B526" s="56"/>
      <c r="C526" s="77"/>
      <c r="D526" s="94"/>
      <c r="E526" s="119"/>
      <c r="F526" s="112"/>
    </row>
    <row r="527" spans="1:6" ht="12.75" hidden="1">
      <c r="A527" s="28" t="s">
        <v>135</v>
      </c>
      <c r="B527" s="56"/>
      <c r="C527" s="85"/>
      <c r="D527" s="94">
        <v>0</v>
      </c>
      <c r="E527" s="119"/>
      <c r="F527" s="112" t="e">
        <f t="shared" si="7"/>
        <v>#DIV/0!</v>
      </c>
    </row>
    <row r="528" spans="1:6" ht="12.75">
      <c r="A528" s="29" t="s">
        <v>142</v>
      </c>
      <c r="B528" s="56"/>
      <c r="C528" s="85">
        <v>-262500</v>
      </c>
      <c r="D528" s="94">
        <v>-162500</v>
      </c>
      <c r="E528" s="119">
        <v>-162500</v>
      </c>
      <c r="F528" s="112">
        <f t="shared" si="7"/>
        <v>100</v>
      </c>
    </row>
    <row r="529" spans="1:6" ht="12.75">
      <c r="A529" s="29" t="s">
        <v>136</v>
      </c>
      <c r="B529" s="56"/>
      <c r="C529" s="85"/>
      <c r="D529" s="94">
        <v>2005577.7300000002</v>
      </c>
      <c r="E529" s="119">
        <v>-509581.97</v>
      </c>
      <c r="F529" s="116" t="s">
        <v>348</v>
      </c>
    </row>
    <row r="530" spans="1:6" ht="13.5" thickBot="1">
      <c r="A530" s="33" t="s">
        <v>154</v>
      </c>
      <c r="B530" s="57"/>
      <c r="C530" s="86"/>
      <c r="D530" s="110">
        <v>980.85</v>
      </c>
      <c r="E530" s="144"/>
      <c r="F530" s="149" t="s">
        <v>348</v>
      </c>
    </row>
    <row r="531" spans="2:5" ht="12.75" hidden="1">
      <c r="B531" s="58"/>
      <c r="C531" s="69">
        <f>C108+C525-C520</f>
        <v>0</v>
      </c>
      <c r="D531" s="81">
        <f>D108+D525-D520</f>
        <v>0</v>
      </c>
      <c r="E531" s="89">
        <f>E108+E525-E520</f>
        <v>0</v>
      </c>
    </row>
    <row r="532" spans="2:5" ht="12.75">
      <c r="B532" s="58"/>
      <c r="E532" s="89"/>
    </row>
    <row r="533" spans="2:5" ht="12.75">
      <c r="B533" s="58"/>
      <c r="E533" s="89"/>
    </row>
    <row r="534" spans="2:5" ht="12.75">
      <c r="B534" s="58"/>
      <c r="E534" s="89"/>
    </row>
    <row r="535" spans="2:5" ht="12.75">
      <c r="B535" s="58"/>
      <c r="E535" s="89"/>
    </row>
    <row r="536" spans="2:5" ht="12.75">
      <c r="B536" s="58"/>
      <c r="E536" s="89"/>
    </row>
    <row r="537" spans="2:5" ht="12.75">
      <c r="B537" s="58"/>
      <c r="E537" s="89"/>
    </row>
    <row r="538" spans="2:5" ht="12.75">
      <c r="B538" s="58"/>
      <c r="E538" s="89"/>
    </row>
    <row r="539" spans="2:5" ht="12.75">
      <c r="B539" s="58"/>
      <c r="E539" s="89"/>
    </row>
    <row r="540" spans="2:5" ht="12.75">
      <c r="B540" s="58"/>
      <c r="E540" s="89"/>
    </row>
    <row r="541" spans="2:5" ht="12.75">
      <c r="B541" s="58"/>
      <c r="E541" s="89"/>
    </row>
    <row r="542" spans="2:5" ht="12.75">
      <c r="B542" s="58"/>
      <c r="E542" s="89"/>
    </row>
    <row r="543" spans="2:5" ht="12.75">
      <c r="B543" s="58"/>
      <c r="E543" s="89"/>
    </row>
    <row r="544" spans="2:5" ht="12.75">
      <c r="B544" s="58"/>
      <c r="E544" s="89"/>
    </row>
    <row r="545" spans="2:5" ht="12.75">
      <c r="B545" s="58"/>
      <c r="E545" s="89"/>
    </row>
    <row r="546" spans="2:5" ht="12.75">
      <c r="B546" s="58"/>
      <c r="E546" s="89"/>
    </row>
    <row r="547" spans="2:5" ht="12.75">
      <c r="B547" s="58"/>
      <c r="E547" s="89"/>
    </row>
    <row r="548" spans="2:5" ht="12.75">
      <c r="B548" s="58"/>
      <c r="E548" s="89"/>
    </row>
    <row r="549" spans="2:5" ht="12.75">
      <c r="B549" s="58"/>
      <c r="E549" s="89"/>
    </row>
    <row r="550" spans="2:5" ht="12.75">
      <c r="B550" s="58"/>
      <c r="E550" s="89"/>
    </row>
    <row r="551" ht="12.75">
      <c r="E551" s="89"/>
    </row>
    <row r="552" ht="12.75">
      <c r="E552" s="89"/>
    </row>
  </sheetData>
  <sheetProtection/>
  <mergeCells count="6">
    <mergeCell ref="A6:D6"/>
    <mergeCell ref="A7:A8"/>
    <mergeCell ref="A3:F3"/>
    <mergeCell ref="A4:F4"/>
    <mergeCell ref="A5:F5"/>
    <mergeCell ref="F7:F8"/>
  </mergeCells>
  <printOptions horizontalCentered="1"/>
  <pageMargins left="0" right="0" top="0.7086614173228347" bottom="0.3937007874015748" header="0.5118110236220472" footer="0.11811023622047245"/>
  <pageSetup horizontalDpi="600" verticalDpi="600" orientation="portrait" paperSize="9" scale="83" r:id="rId1"/>
  <headerFooter alignWithMargins="0">
    <oddFooter>&amp;CStránka &amp;P&amp;RTab.č.1 Čerpání rozpočtu KHK k 31.12.2017</oddFooter>
  </headerFooter>
  <rowBreaks count="5" manualBreakCount="5">
    <brk id="89" max="5" man="1"/>
    <brk id="183" max="5" man="1"/>
    <brk id="276" max="5" man="1"/>
    <brk id="367" max="5" man="1"/>
    <brk id="4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2018-05-11T11:21:31Z</cp:lastPrinted>
  <dcterms:created xsi:type="dcterms:W3CDTF">2009-01-05T12:05:07Z</dcterms:created>
  <dcterms:modified xsi:type="dcterms:W3CDTF">2018-05-11T11:21:37Z</dcterms:modified>
  <cp:category/>
  <cp:version/>
  <cp:contentType/>
  <cp:contentStatus/>
</cp:coreProperties>
</file>