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 " sheetId="1" r:id="rId1"/>
  </sheets>
  <definedNames>
    <definedName name="_xlnm.Print_Titles" localSheetId="0">'porovnání '!$6:$8</definedName>
    <definedName name="_xlnm.Print_Area" localSheetId="0">'porovnání '!$A$1:$H$570</definedName>
  </definedNames>
  <calcPr fullCalcOnLoad="1"/>
</workbook>
</file>

<file path=xl/sharedStrings.xml><?xml version="1.0" encoding="utf-8"?>
<sst xmlns="http://schemas.openxmlformats.org/spreadsheetml/2006/main" count="759" uniqueCount="386">
  <si>
    <t>Schválený</t>
  </si>
  <si>
    <t>rozpočet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</si>
  <si>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</si>
  <si>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</si>
  <si>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</si>
  <si>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</si>
  <si>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</si>
  <si>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</si>
  <si>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ostatní běžné výdaje</t>
  </si>
  <si>
    <t>ostatní příspěvky a dary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</si>
  <si>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</si>
  <si>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</si>
  <si>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</si>
  <si>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</si>
  <si>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</si>
  <si>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</si>
  <si>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</si>
  <si>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</si>
  <si>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</si>
  <si>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</si>
  <si>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</si>
  <si>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</si>
  <si>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</si>
  <si>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</si>
  <si>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</si>
  <si>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</si>
  <si>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</si>
  <si>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</si>
  <si>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</si>
  <si>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</si>
  <si>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ČERPÁNÍ ROZPOČTU KRÁLOVÉHRADECKÉHO KRAJE</t>
  </si>
  <si>
    <t>Upravený</t>
  </si>
  <si>
    <t>Skutečnost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</si>
  <si>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</si>
  <si>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</si>
  <si>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</si>
  <si>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</si>
  <si>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</si>
  <si>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</si>
  <si>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</si>
  <si>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</si>
  <si>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</si>
  <si>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</si>
  <si>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</si>
  <si>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</si>
  <si>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</si>
  <si>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</si>
  <si>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</si>
  <si>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v tom pro odvětví:</t>
  </si>
  <si>
    <t>doprava</t>
  </si>
  <si>
    <t>školství</t>
  </si>
  <si>
    <t>zdravotnictví</t>
  </si>
  <si>
    <t xml:space="preserve">  z MK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</si>
  <si>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</si>
  <si>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</si>
  <si>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</si>
  <si>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</si>
  <si>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</si>
  <si>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</si>
  <si>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</si>
  <si>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</si>
  <si>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</si>
  <si>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</si>
  <si>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</si>
  <si>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</si>
  <si>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</si>
  <si>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</si>
  <si>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</si>
  <si>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</si>
  <si>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</si>
  <si>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</si>
  <si>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</si>
  <si>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</si>
  <si>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</si>
  <si>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vodohospodář.akce dle vodního zákona</t>
  </si>
  <si>
    <t>kap. 12 - správa majetku kraje</t>
  </si>
  <si>
    <t xml:space="preserve">             kapitálové výdaje odvětví</t>
  </si>
  <si>
    <t xml:space="preserve">             běžné výdaje odvětví</t>
  </si>
  <si>
    <t>čin.krajs.koordinátora romských poradců - 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</si>
  <si>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</si>
  <si>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</si>
  <si>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</si>
  <si>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</si>
  <si>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</si>
  <si>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</si>
  <si>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</si>
  <si>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</si>
  <si>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</si>
  <si>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</si>
  <si>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</si>
  <si>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>investiční půjčené prostředky</t>
  </si>
  <si>
    <t>kap. 09 - volnočasové aktivity</t>
  </si>
  <si>
    <t>nákup kompenzačních pomůcek - SR</t>
  </si>
  <si>
    <t>progr.Veřejné informační služby knihoven - SR</t>
  </si>
  <si>
    <t>kulturní aktivity a projekty - SR</t>
  </si>
  <si>
    <t>zařízení pro děti vyž.okamžitou pomoc - SR</t>
  </si>
  <si>
    <t>program obnovy venkova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</si>
  <si>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</si>
  <si>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</si>
  <si>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</si>
  <si>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</si>
  <si>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 xml:space="preserve">             nedozděleno - kapitál.výd.</t>
  </si>
  <si>
    <t>přijaté úvěry</t>
  </si>
  <si>
    <t>zapojení zůstatku sociálního fondu z min. let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</si>
  <si>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</si>
  <si>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</si>
  <si>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</si>
  <si>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</si>
  <si>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>neinvestiční transfery obcím</t>
  </si>
  <si>
    <t xml:space="preserve">v tom: autobusová doprava </t>
  </si>
  <si>
    <t xml:space="preserve">          drážní doprava   </t>
  </si>
  <si>
    <t>výkupy pozemků pod komunikacemi-ref.výd.- SR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</si>
  <si>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</si>
  <si>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</si>
  <si>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</si>
  <si>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</si>
  <si>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</si>
  <si>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v tom: PO - investiční transfery</t>
  </si>
  <si>
    <t xml:space="preserve">  v tom: investiční transfery - PO</t>
  </si>
  <si>
    <t xml:space="preserve">             neinvestiční transfery a.s.</t>
  </si>
  <si>
    <t>investiční transfery obcím</t>
  </si>
  <si>
    <t xml:space="preserve">neinvestiční transfery obcím </t>
  </si>
  <si>
    <t xml:space="preserve">  z MV</t>
  </si>
  <si>
    <t xml:space="preserve">  z SFDI</t>
  </si>
  <si>
    <t xml:space="preserve">  z RRRS SV</t>
  </si>
  <si>
    <t xml:space="preserve">  odv. školství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</si>
  <si>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</si>
  <si>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</si>
  <si>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</si>
  <si>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</si>
  <si>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investiční transfery PO</t>
  </si>
  <si>
    <t>výdaje jednotek sborů dobrovolných hasičů obcí-SR</t>
  </si>
  <si>
    <t>zastupitelstvo kraje</t>
  </si>
  <si>
    <t xml:space="preserve">            kapitálové výd.odvětví</t>
  </si>
  <si>
    <t xml:space="preserve">  od DSO</t>
  </si>
  <si>
    <t xml:space="preserve">  z depozitního účtu</t>
  </si>
  <si>
    <t xml:space="preserve">   z toho: neinvestiční transfery obcím</t>
  </si>
  <si>
    <t xml:space="preserve">   z toho: investiční transfery obcím</t>
  </si>
  <si>
    <t xml:space="preserve">  z MDO</t>
  </si>
  <si>
    <t>neinvestiční transfery a. s.</t>
  </si>
  <si>
    <t>GG VK 3.2 - Podpora nabídky dalšího vzdělávání - SR</t>
  </si>
  <si>
    <t xml:space="preserve">kofinancování a předfinancování </t>
  </si>
  <si>
    <t>neinvestiční transfery a.s.</t>
  </si>
  <si>
    <t>neinvestiční transfer městu Trutnov na činnost muzea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</si>
  <si>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</si>
  <si>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</si>
  <si>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</si>
  <si>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</si>
  <si>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</si>
  <si>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</si>
  <si>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</si>
  <si>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</si>
  <si>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</si>
  <si>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</si>
  <si>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</si>
  <si>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</si>
  <si>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OP LZZ - vzdělávání v eGON centrech krajů - SR</t>
  </si>
  <si>
    <t>OP LZZ - zvyš.kvality řízení v úřadech úz.veř.spr.-SR</t>
  </si>
  <si>
    <t>úhrada ztráty ve veřejné železniční os. dopravě - SR</t>
  </si>
  <si>
    <t xml:space="preserve">  z SFŽP</t>
  </si>
  <si>
    <t>neinvestiční dar Krajskému ředitelství policie KHK</t>
  </si>
  <si>
    <t>investiční dotace Krajskému ředitelství policie KHK</t>
  </si>
  <si>
    <t>ukončování střed.vzděl.mat.zk.v podzimním zkuš.obd. - SR</t>
  </si>
  <si>
    <t>zajiš.podm.zákl.vzděl.nezlet.azyl.na území ČR - SR</t>
  </si>
  <si>
    <t xml:space="preserve">správa majetku kraje </t>
  </si>
  <si>
    <t xml:space="preserve">  v tom: běžné výdaje odvětví</t>
  </si>
  <si>
    <t xml:space="preserve">            kapitálové výdaje odvětví</t>
  </si>
  <si>
    <t>OP LZZ - rozvoj lektorského týmu KÚ KHK - SR</t>
  </si>
  <si>
    <t>zavedení povinnosti PAP do centr.syst.úč.inform.-SR</t>
  </si>
  <si>
    <t>NATURA 2000 - SR</t>
  </si>
  <si>
    <t xml:space="preserve">investiční transfery obcím </t>
  </si>
  <si>
    <t>2GG 1.1-OPVK-Zvyš.kvality ve vzdělávání  II. - SR</t>
  </si>
  <si>
    <t>2GG 1.2-OPVK-Rovné příl.dětí,ž, se sp.vzd.potř.II.-SR</t>
  </si>
  <si>
    <t>2GG 1.3-OPVK-Další vzd.prac.škol a škol.zař. II.- SR</t>
  </si>
  <si>
    <t>2TP OPVK 5.1 - Administrace GG OPVK II. - SR</t>
  </si>
  <si>
    <t>2GG 1.1-OPVK-Zvyš.kvality ve vzdělávání II. - SR</t>
  </si>
  <si>
    <t>excelence středních škol - SR</t>
  </si>
  <si>
    <t>dotace na sociální služby</t>
  </si>
  <si>
    <t>krajský program prevence kriminality - SR</t>
  </si>
  <si>
    <t>dotace prostřednictvím čerpacích účtů  - SR</t>
  </si>
  <si>
    <t>neinvestiční transfery a.s. ZOO Dvůr králové n.L.</t>
  </si>
  <si>
    <t xml:space="preserve">  odvětví investice a evropské projekty</t>
  </si>
  <si>
    <t xml:space="preserve">  odvětví regionálního rozvoje</t>
  </si>
  <si>
    <t>řešení krizové situace při povodních v červnu 2013 - SR</t>
  </si>
  <si>
    <t>posilování absorpčních kapacit regionu Banát - SR</t>
  </si>
  <si>
    <t>volby do PS Parlamentu ČR - SR</t>
  </si>
  <si>
    <t>volba prezidenta ČR - SR</t>
  </si>
  <si>
    <t>krytí škod v dopr.infrastruktuře po povodních 2013 - SR</t>
  </si>
  <si>
    <t>OP VK - Podpora přírod.a techn.vzdělávání v KHK - SR</t>
  </si>
  <si>
    <t>podpora logop.prevence v předškol.vzdělávání - SR</t>
  </si>
  <si>
    <t>kap. 21 - investice a evropské projekty</t>
  </si>
  <si>
    <t>neinv.transfer Regionální radě regionu soudržnosti SV</t>
  </si>
  <si>
    <t xml:space="preserve">Digitální planetárium - SR </t>
  </si>
  <si>
    <t>průmyslová zóna Vrchlabí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</si>
  <si>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</si>
  <si>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</si>
  <si>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</si>
  <si>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</si>
  <si>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</si>
  <si>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</si>
  <si>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</si>
  <si>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</si>
  <si>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>průmyslová zóna Vrchlabí - SR</t>
  </si>
  <si>
    <t xml:space="preserve">kofinancování a předfinancování: 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</si>
  <si>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</si>
  <si>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</si>
  <si>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</si>
  <si>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</si>
  <si>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</si>
  <si>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>kap. 48 - Dotační fond KHK</t>
  </si>
  <si>
    <t xml:space="preserve">  v tom: životní prostředí a zemědělství</t>
  </si>
  <si>
    <t xml:space="preserve">            cestovní ruch</t>
  </si>
  <si>
    <t xml:space="preserve">            regionální rozvoj</t>
  </si>
  <si>
    <t>nerozděleno na odvětví</t>
  </si>
  <si>
    <t xml:space="preserve">                 - neinvestiční transfery</t>
  </si>
  <si>
    <t xml:space="preserve">             neinvestiční transfery PO</t>
  </si>
  <si>
    <t>odstraňování škod po povodníchv červnu 2013 - SR</t>
  </si>
  <si>
    <t>odborná práce pro mladé do 30 let v KHK - z Úřadu práce</t>
  </si>
  <si>
    <t>volby do zastupitelstev obcí - SR</t>
  </si>
  <si>
    <t>volby do Evropského parlamentu - SR</t>
  </si>
  <si>
    <t>podpora envirom.vzdělávání, výchovy a osvěty - SR</t>
  </si>
  <si>
    <t>podpora školních psychologů a sp.pedagogů - SR</t>
  </si>
  <si>
    <t>podpora odborného vzdělávání - SR</t>
  </si>
  <si>
    <t>zvýšení platů pracovníků region.školství - SR</t>
  </si>
  <si>
    <t>podpora soc.znevýh.romských žáků SŠ a studentů VOŠ - SR</t>
  </si>
  <si>
    <t>rezerva - a.s.</t>
  </si>
  <si>
    <t>poskytovatelé soc.služeb dle Z 108/2006 Sb. - SR</t>
  </si>
  <si>
    <t>preventivní ochrana před nepříznivými vlivy prostředí - SR</t>
  </si>
  <si>
    <t>energetika</t>
  </si>
  <si>
    <t>EPC</t>
  </si>
  <si>
    <t xml:space="preserve">                 CIRI, PO</t>
  </si>
  <si>
    <t xml:space="preserve">                 činnost KÚ</t>
  </si>
  <si>
    <t xml:space="preserve">                 správa majetku kraje</t>
  </si>
  <si>
    <t>průmyslová zóna Kvasiny III.</t>
  </si>
  <si>
    <t>OP LZZ Služby sociální prevence v KHK III - SR</t>
  </si>
  <si>
    <t>investiční transfery a.s. ZOO Dvůr Králové n.L.</t>
  </si>
  <si>
    <t xml:space="preserve">            vrcholový sport</t>
  </si>
  <si>
    <t xml:space="preserve">            sport a tělovýchova</t>
  </si>
  <si>
    <t xml:space="preserve">           nerozděleno - kapitál.výd.</t>
  </si>
  <si>
    <t>daň z příjmů právnických osob za kraje</t>
  </si>
  <si>
    <t>sdílené daně</t>
  </si>
  <si>
    <t>odstraňování škod po povodních v červnu 2013 - SR</t>
  </si>
  <si>
    <t xml:space="preserve">v tom: </t>
  </si>
  <si>
    <t>přijaté úroky</t>
  </si>
  <si>
    <t>splátky půjčených prostředků</t>
  </si>
  <si>
    <t xml:space="preserve">platby za odebr. mn.podzemní vody </t>
  </si>
  <si>
    <t>nedaňové příjmy odv.evropské integrace a GG</t>
  </si>
  <si>
    <t>příjmy z pronájmu majetku - odv.zdravotnictví</t>
  </si>
  <si>
    <t>příjmy z pronájmu majetku -  odvětví doprava</t>
  </si>
  <si>
    <t>nedaňové příjmy odvětví školství</t>
  </si>
  <si>
    <t>nedaňové příjmy odvětví činnost krajského úřadu</t>
  </si>
  <si>
    <t>nedaňové příjmy odvětví zastupitelstvo kraje</t>
  </si>
  <si>
    <t>nedaňové příjmy odvětví správa majetku kraje</t>
  </si>
  <si>
    <t>nedaňové příjmy odvětví regionální rozvoj a cest.ruch</t>
  </si>
  <si>
    <t>nedaňové příjmy odvětví doprava</t>
  </si>
  <si>
    <t>nedaňové příjmy odvětví dotační fond</t>
  </si>
  <si>
    <t>nedaňové příjmy odvětví investic</t>
  </si>
  <si>
    <t>nedaňové příjmy odvětví zdravotnictví</t>
  </si>
  <si>
    <t>nedaňové příjmy odvětví kultura</t>
  </si>
  <si>
    <t>nedaňové příjmy odvětví životní prostředí</t>
  </si>
  <si>
    <t>nedaňové příjmy odvětví soc.věci</t>
  </si>
  <si>
    <t>nedaňové příjmy ostatní</t>
  </si>
  <si>
    <t>odvody PO</t>
  </si>
  <si>
    <t xml:space="preserve">    v tom odvětví: školství</t>
  </si>
  <si>
    <t xml:space="preserve">                        doprava</t>
  </si>
  <si>
    <t xml:space="preserve">                        zdravotnictví</t>
  </si>
  <si>
    <t xml:space="preserve">                        kultura</t>
  </si>
  <si>
    <t xml:space="preserve">                        soc.věci</t>
  </si>
  <si>
    <t xml:space="preserve">  odvětví školství</t>
  </si>
  <si>
    <t xml:space="preserve">  odvětví doprava</t>
  </si>
  <si>
    <t xml:space="preserve">  odvětví zdravotnictví</t>
  </si>
  <si>
    <t>příjmy z finančního vypořádání</t>
  </si>
  <si>
    <t xml:space="preserve">  odvětví - ostatní</t>
  </si>
  <si>
    <t xml:space="preserve">   v tom: CIRI, PO</t>
  </si>
  <si>
    <t>příspěvek PO na provoz - CIRI</t>
  </si>
  <si>
    <t xml:space="preserve">                                  - CIRI - centrum sdíl.sl.</t>
  </si>
  <si>
    <t xml:space="preserve">             správa majetku kraje</t>
  </si>
  <si>
    <t>ostatní kapitálové výdaje - cyklostezky</t>
  </si>
  <si>
    <t>individuální dotace</t>
  </si>
  <si>
    <t>příjmy z dividend - odvětví doprava</t>
  </si>
  <si>
    <t>příjmy z pronájmu majetku - odvětví správa majetku kraje</t>
  </si>
  <si>
    <t>výkon sociální práce - SR</t>
  </si>
  <si>
    <t>podpora implem.etické výchovy v ZŠ a vícel.gymn. - SR</t>
  </si>
  <si>
    <t>národní program řešení problematiky HIV/AIDS - SR</t>
  </si>
  <si>
    <t>investiční transfery a.s.</t>
  </si>
  <si>
    <t>pořízení vozidel k zajiš.kriz.připravenosti pro ZZS KHK - SR</t>
  </si>
  <si>
    <t>IOP - transformace PO - SR</t>
  </si>
  <si>
    <t>Modernizace a dostavba ON Náchod</t>
  </si>
  <si>
    <t>investiční transfer - CIRI PO</t>
  </si>
  <si>
    <t>OP Z Služby sociální prevence v KHK IV - SR</t>
  </si>
  <si>
    <t>2016</t>
  </si>
  <si>
    <t>k 31. 12. 2016</t>
  </si>
  <si>
    <t>rezerva PO</t>
  </si>
  <si>
    <t xml:space="preserve">             činnost KÚ</t>
  </si>
  <si>
    <t>mimořádné účelové příspěvky na provoz PO</t>
  </si>
  <si>
    <t>dotace na činnost - SR</t>
  </si>
  <si>
    <t>vratky návratných finančních výpomocí</t>
  </si>
  <si>
    <t xml:space="preserve">nedaňové příjmy FRR 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</si>
  <si>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</si>
  <si>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</si>
  <si>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</si>
  <si>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</si>
  <si>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od obcí a DSO</t>
  </si>
  <si>
    <t xml:space="preserve">  z M obrany</t>
  </si>
  <si>
    <t>volby do Senátu PČR a zastupitelstev krajů - SR</t>
  </si>
  <si>
    <t>plán odpadového hospodářství KHK - SR</t>
  </si>
  <si>
    <t>výstavba váleč. hrobu obětí prusko-rakouské války - SR</t>
  </si>
  <si>
    <t>Krajský akční plán vzdělávání v KHK - SR</t>
  </si>
  <si>
    <t>OP Z Zaměstnaný absolvent - SR</t>
  </si>
  <si>
    <t>Snížení emisí z lokál.vytápění domácností v KHK - SR</t>
  </si>
  <si>
    <t>projekt financ.asistentů pedagoga - modul A - SR</t>
  </si>
  <si>
    <t>projekt financ.asistentů pedagoga - modul B - SR</t>
  </si>
  <si>
    <t>excelence základních škol - SR</t>
  </si>
  <si>
    <t>podpora vzděl.národ.menšin a multikult.výchovy - SR</t>
  </si>
  <si>
    <t>navýšení kapacity ve šk.porad.zařízeních - SR</t>
  </si>
  <si>
    <t>Technologické vybavení ZZS KHK - SR</t>
  </si>
  <si>
    <t>kontaktní centrum a terénní služby RIAPS Trutnov - SR</t>
  </si>
  <si>
    <t xml:space="preserve">majetková účast v a.s. </t>
  </si>
  <si>
    <t>krizová připravenost ZZS KHK - SR</t>
  </si>
  <si>
    <t>podpora vých.vzdělávacích aktivit v muzejnictví - SR</t>
  </si>
  <si>
    <t>veřejné služby muzeí a galerií - SR</t>
  </si>
  <si>
    <t>EFEKT - energetická koncepce - SR</t>
  </si>
  <si>
    <t>Digitální planetárium - zásobník na chlad</t>
  </si>
  <si>
    <t>průmyslová zóna Kvasiny - SR</t>
  </si>
  <si>
    <t>OP Z Rozvoj dostup.a kvality soc.sl.v KHK V - SR</t>
  </si>
  <si>
    <t>OP Z - projekty PO - SR</t>
  </si>
  <si>
    <t>protiradonová opatření - SR</t>
  </si>
  <si>
    <t>naplňování koncepce podpory mládeže - SR</t>
  </si>
  <si>
    <t xml:space="preserve">            volný čas</t>
  </si>
  <si>
    <t xml:space="preserve">            školství - vzdělávání a prevence</t>
  </si>
  <si>
    <t xml:space="preserve">            kultura a památková péče</t>
  </si>
  <si>
    <t xml:space="preserve">Modernizace a dostavba ON Náchod </t>
  </si>
  <si>
    <t>vybavení škol. poraden.zařízení diagnost.nástroji - SR</t>
  </si>
  <si>
    <t>SOL Trutnov-opr.stř.,zatepl.,reg.topení Bedřichov-SR</t>
  </si>
  <si>
    <t>Rozvoj a obnova mat.techn.základny reg.zdravot. - SR</t>
  </si>
  <si>
    <t>OP Z Rozvoj reg.partnerství v soc.oblasti na úz. KHK - SR</t>
  </si>
  <si>
    <t>porovnání roku 2017 s rokem 2016</t>
  </si>
  <si>
    <t>2017</t>
  </si>
  <si>
    <t>k 31. 12. 2017</t>
  </si>
  <si>
    <t>2017/</t>
  </si>
  <si>
    <t>poplatky</t>
  </si>
  <si>
    <t xml:space="preserve">                        investice a evropské projekty</t>
  </si>
  <si>
    <t>odměny vč. refundací a náhrad mezd v době nemoci</t>
  </si>
  <si>
    <t>výdaje na reprezentační účely</t>
  </si>
  <si>
    <t>platy zaměstnanců a ost.pl.za prov.práci vč.mezd v době nem.</t>
  </si>
  <si>
    <t xml:space="preserve">             regionální rozvoj a CR</t>
  </si>
  <si>
    <t xml:space="preserve">       v tom: evropská integrace </t>
  </si>
  <si>
    <t xml:space="preserve">                 org. 2088</t>
  </si>
  <si>
    <t xml:space="preserve">                 org. 2077</t>
  </si>
  <si>
    <t xml:space="preserve">                 org. 2099</t>
  </si>
  <si>
    <t xml:space="preserve">            rezerva - inv.</t>
  </si>
  <si>
    <t xml:space="preserve">            poplatky</t>
  </si>
  <si>
    <t xml:space="preserve">  odvětví sociální věci</t>
  </si>
  <si>
    <t xml:space="preserve">  z MZE</t>
  </si>
  <si>
    <t>neinvestiční transfery ZOO Dvůr Králové n.L., a.s.</t>
  </si>
  <si>
    <t>investiční transfery ZOO Dvůr Králové n.L., a.s.</t>
  </si>
  <si>
    <t>umoření leasingu RC NP - půjčka SN KHK, a.s.</t>
  </si>
  <si>
    <t>Technická pomoc pro KHK - Interreg V-A ČR-Polsko - SR</t>
  </si>
  <si>
    <t>OP Z Predikce trhu práce - Kompas - SR</t>
  </si>
  <si>
    <t>Potravinová pomoc dětem v KHK - obědy do škol - SR</t>
  </si>
  <si>
    <t>zvýšení platů neped. pracovníků region.školství - SR</t>
  </si>
  <si>
    <t>bezplatná výuka ČJ přizp. potřebám žáků-cizinců - SR</t>
  </si>
  <si>
    <t>OP VVV - Rovný přístup ke kvalit.předšk.vzdělávání - SR</t>
  </si>
  <si>
    <t>OP VVV - Maják - síť kolegiální podpory - SR</t>
  </si>
  <si>
    <t>OP VVV - Podpora žáků se sluchovým hendicapem - SR</t>
  </si>
  <si>
    <t>podpora výuky plavání v ZŠ v roce 2017 - SR</t>
  </si>
  <si>
    <t>vzdělávací programy paměťových instituci do škol - SR</t>
  </si>
  <si>
    <t>příspěvek na hospodaření v lesích - SR</t>
  </si>
  <si>
    <t>podpora zajiš.vybr.invest.podpůr.opatření - SR</t>
  </si>
  <si>
    <t>Národní dotační program - COV - SR</t>
  </si>
  <si>
    <t>stabilizace zdrav.nelék.prac.ve směnném provozu - SR</t>
  </si>
  <si>
    <t>integrovaný systém ochrany movitého kult.dědictví - SR</t>
  </si>
  <si>
    <t>podpora expozičních a výstavních projektů - SR</t>
  </si>
  <si>
    <t>výstavba,modernizace,opr.a údržba silnic II.a III.tř. - SFDI</t>
  </si>
  <si>
    <t>výstavba,modern.,opr.a údržba silnic nebo dálnic - SFDI</t>
  </si>
  <si>
    <t>variantní aplikace nových silničních technologií - SR</t>
  </si>
  <si>
    <t>zvýšení atraktivity KHK - SR</t>
  </si>
  <si>
    <t>regionální stálá konference - SR</t>
  </si>
  <si>
    <t>majetkov účast v a.s. - CEP HK</t>
  </si>
  <si>
    <t xml:space="preserve">            školství - vzdělávání</t>
  </si>
  <si>
    <t xml:space="preserve">            školství - prevence</t>
  </si>
  <si>
    <t>OP VVV Smart Akcelerátor - SR</t>
  </si>
  <si>
    <t>OP Z - krizové řízení ZZS KHK - SR</t>
  </si>
  <si>
    <t>DP na podporu samosprávy v oblasti stárnutí - SR</t>
  </si>
  <si>
    <t>náhr.škod způs.chráněnými živočichy - SR</t>
  </si>
  <si>
    <t>kontaktní centrum a terénní služby na malém městě - SR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</si>
</sst>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_ ;\-#,##0.0\ "/>
    <numFmt numFmtId="171" formatCode="#,##0.00_ ;\-#,##0.00\ "/>
    <numFmt numFmtId="172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1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7" fillId="0" borderId="0" xfId="39" applyNumberFormat="1" applyFont="1" applyAlignment="1">
      <alignment horizontal="right"/>
    </xf>
    <xf numFmtId="169" fontId="0" fillId="0" borderId="0" xfId="0" applyNumberFormat="1" applyAlignment="1">
      <alignment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1" fillId="0" borderId="11" xfId="0" applyFont="1" applyBorder="1" applyAlignment="1">
      <alignment horizontal="left" vertical="center"/>
    </xf>
    <xf numFmtId="3" fontId="1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1" fillId="0" borderId="10" xfId="0" applyFont="1" applyBorder="1" applyAlignment="1">
      <alignment/>
    </xf>
    <xf numFmtId="3" fontId="2" fillId="0" borderId="12" xfId="0" applyFont="1" applyBorder="1" applyAlignment="1">
      <alignment vertical="center"/>
    </xf>
    <xf numFmtId="3" fontId="4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0" xfId="0" applyFont="1" applyBorder="1" applyAlignment="1">
      <alignment/>
    </xf>
    <xf numFmtId="169" fontId="1" fillId="0" borderId="10" xfId="39" applyNumberFormat="1" applyFont="1" applyBorder="1" applyAlignment="1">
      <alignment/>
    </xf>
    <xf numFmtId="3" fontId="8" fillId="0" borderId="10" xfId="0" applyFont="1" applyBorder="1" applyAlignment="1">
      <alignment/>
    </xf>
    <xf numFmtId="3" fontId="1" fillId="0" borderId="13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1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164" fontId="1" fillId="0" borderId="15" xfId="39" applyFont="1" applyBorder="1" applyAlignment="1">
      <alignment horizontal="center"/>
    </xf>
    <xf numFmtId="164" fontId="1" fillId="0" borderId="16" xfId="39" applyFont="1" applyBorder="1" applyAlignment="1">
      <alignment horizontal="center"/>
    </xf>
    <xf numFmtId="169" fontId="1" fillId="0" borderId="17" xfId="39" applyNumberFormat="1" applyFont="1" applyBorder="1" applyAlignment="1">
      <alignment horizontal="center"/>
    </xf>
    <xf numFmtId="3" fontId="46" fillId="0" borderId="0" xfId="0" applyFont="1" applyAlignment="1">
      <alignment horizontal="center"/>
    </xf>
    <xf numFmtId="3" fontId="0" fillId="0" borderId="10" xfId="0" applyBorder="1" applyAlignment="1">
      <alignment vertical="center"/>
    </xf>
    <xf numFmtId="165" fontId="1" fillId="0" borderId="18" xfId="39" applyNumberFormat="1" applyFont="1" applyFill="1" applyBorder="1" applyAlignment="1">
      <alignment horizontal="center"/>
    </xf>
    <xf numFmtId="165" fontId="1" fillId="0" borderId="19" xfId="39" applyNumberFormat="1" applyFont="1" applyFill="1" applyBorder="1" applyAlignment="1">
      <alignment horizontal="center"/>
    </xf>
    <xf numFmtId="3" fontId="0" fillId="0" borderId="10" xfId="0" applyFont="1" applyBorder="1" applyAlignment="1">
      <alignment/>
    </xf>
    <xf numFmtId="3" fontId="1" fillId="0" borderId="10" xfId="0" applyFont="1" applyFill="1" applyBorder="1" applyAlignment="1">
      <alignment/>
    </xf>
    <xf numFmtId="4" fontId="1" fillId="0" borderId="20" xfId="39" applyNumberFormat="1" applyFont="1" applyBorder="1" applyAlignment="1">
      <alignment/>
    </xf>
    <xf numFmtId="4" fontId="1" fillId="0" borderId="21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20" xfId="39" applyNumberFormat="1" applyBorder="1" applyAlignment="1">
      <alignment/>
    </xf>
    <xf numFmtId="4" fontId="0" fillId="0" borderId="21" xfId="39" applyNumberFormat="1" applyBorder="1" applyAlignment="1">
      <alignment/>
    </xf>
    <xf numFmtId="4" fontId="1" fillId="0" borderId="21" xfId="39" applyNumberFormat="1" applyFont="1" applyBorder="1" applyAlignment="1">
      <alignment/>
    </xf>
    <xf numFmtId="4" fontId="0" fillId="0" borderId="16" xfId="39" applyNumberFormat="1" applyBorder="1" applyAlignment="1">
      <alignment/>
    </xf>
    <xf numFmtId="4" fontId="0" fillId="0" borderId="19" xfId="39" applyNumberFormat="1" applyBorder="1" applyAlignment="1">
      <alignment/>
    </xf>
    <xf numFmtId="4" fontId="1" fillId="0" borderId="20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4" fontId="2" fillId="0" borderId="16" xfId="39" applyNumberFormat="1" applyFont="1" applyBorder="1" applyAlignment="1">
      <alignment vertical="center"/>
    </xf>
    <xf numFmtId="4" fontId="4" fillId="0" borderId="20" xfId="39" applyNumberFormat="1" applyFont="1" applyBorder="1" applyAlignment="1">
      <alignment/>
    </xf>
    <xf numFmtId="4" fontId="4" fillId="0" borderId="21" xfId="39" applyNumberFormat="1" applyFont="1" applyBorder="1" applyAlignment="1">
      <alignment/>
    </xf>
    <xf numFmtId="4" fontId="4" fillId="0" borderId="20" xfId="39" applyNumberFormat="1" applyFont="1" applyBorder="1" applyAlignment="1">
      <alignment/>
    </xf>
    <xf numFmtId="4" fontId="4" fillId="0" borderId="21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4" fontId="1" fillId="0" borderId="20" xfId="39" applyNumberFormat="1" applyFont="1" applyFill="1" applyBorder="1" applyAlignment="1">
      <alignment/>
    </xf>
    <xf numFmtId="4" fontId="0" fillId="0" borderId="20" xfId="39" applyNumberFormat="1" applyFont="1" applyFill="1" applyBorder="1" applyAlignment="1">
      <alignment/>
    </xf>
    <xf numFmtId="4" fontId="0" fillId="0" borderId="21" xfId="39" applyNumberFormat="1" applyFont="1" applyFill="1" applyBorder="1" applyAlignment="1">
      <alignment/>
    </xf>
    <xf numFmtId="4" fontId="4" fillId="0" borderId="21" xfId="39" applyNumberFormat="1" applyFont="1" applyFill="1" applyBorder="1" applyAlignment="1">
      <alignment/>
    </xf>
    <xf numFmtId="4" fontId="1" fillId="0" borderId="22" xfId="39" applyNumberFormat="1" applyFont="1" applyBorder="1" applyAlignment="1">
      <alignment/>
    </xf>
    <xf numFmtId="4" fontId="0" fillId="0" borderId="16" xfId="39" applyNumberFormat="1" applyFont="1" applyFill="1" applyBorder="1" applyAlignment="1">
      <alignment/>
    </xf>
    <xf numFmtId="4" fontId="0" fillId="0" borderId="19" xfId="39" applyNumberFormat="1" applyFont="1" applyFill="1" applyBorder="1" applyAlignment="1">
      <alignment/>
    </xf>
    <xf numFmtId="4" fontId="8" fillId="0" borderId="20" xfId="39" applyNumberFormat="1" applyFont="1" applyBorder="1" applyAlignment="1">
      <alignment/>
    </xf>
    <xf numFmtId="4" fontId="8" fillId="0" borderId="21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1" fillId="0" borderId="16" xfId="39" applyNumberFormat="1" applyFont="1" applyBorder="1" applyAlignment="1">
      <alignment/>
    </xf>
    <xf numFmtId="4" fontId="1" fillId="0" borderId="23" xfId="39" applyNumberFormat="1" applyFont="1" applyBorder="1" applyAlignment="1">
      <alignment/>
    </xf>
    <xf numFmtId="4" fontId="2" fillId="0" borderId="24" xfId="39" applyNumberFormat="1" applyFont="1" applyBorder="1" applyAlignment="1">
      <alignment vertical="center"/>
    </xf>
    <xf numFmtId="4" fontId="2" fillId="0" borderId="23" xfId="39" applyNumberFormat="1" applyFont="1" applyBorder="1" applyAlignment="1">
      <alignment vertical="center"/>
    </xf>
    <xf numFmtId="4" fontId="2" fillId="0" borderId="25" xfId="39" applyNumberFormat="1" applyFont="1" applyBorder="1" applyAlignment="1">
      <alignment vertical="center"/>
    </xf>
    <xf numFmtId="4" fontId="1" fillId="0" borderId="16" xfId="39" applyNumberFormat="1" applyFont="1" applyBorder="1" applyAlignment="1">
      <alignment vertical="center"/>
    </xf>
    <xf numFmtId="4" fontId="1" fillId="0" borderId="19" xfId="39" applyNumberFormat="1" applyFont="1" applyBorder="1" applyAlignment="1">
      <alignment vertical="center"/>
    </xf>
    <xf numFmtId="4" fontId="2" fillId="0" borderId="20" xfId="39" applyNumberFormat="1" applyFont="1" applyBorder="1" applyAlignment="1">
      <alignment vertical="center"/>
    </xf>
    <xf numFmtId="4" fontId="2" fillId="0" borderId="21" xfId="39" applyNumberFormat="1" applyFont="1" applyBorder="1" applyAlignment="1">
      <alignment vertical="center"/>
    </xf>
    <xf numFmtId="4" fontId="2" fillId="0" borderId="26" xfId="39" applyNumberFormat="1" applyFont="1" applyBorder="1" applyAlignment="1">
      <alignment vertical="center"/>
    </xf>
    <xf numFmtId="4" fontId="1" fillId="0" borderId="15" xfId="39" applyNumberFormat="1" applyFont="1" applyBorder="1" applyAlignment="1">
      <alignment vertical="center"/>
    </xf>
    <xf numFmtId="4" fontId="1" fillId="0" borderId="18" xfId="39" applyNumberFormat="1" applyFont="1" applyBorder="1" applyAlignment="1">
      <alignment vertical="center"/>
    </xf>
    <xf numFmtId="4" fontId="1" fillId="0" borderId="20" xfId="39" applyNumberFormat="1" applyFont="1" applyBorder="1" applyAlignment="1">
      <alignment vertical="center"/>
    </xf>
    <xf numFmtId="4" fontId="0" fillId="0" borderId="20" xfId="39" applyNumberFormat="1" applyFont="1" applyBorder="1" applyAlignment="1">
      <alignment vertical="center"/>
    </xf>
    <xf numFmtId="4" fontId="0" fillId="0" borderId="21" xfId="39" applyNumberFormat="1" applyFont="1" applyBorder="1" applyAlignment="1">
      <alignment vertical="center"/>
    </xf>
    <xf numFmtId="4" fontId="0" fillId="0" borderId="26" xfId="39" applyNumberFormat="1" applyFont="1" applyBorder="1" applyAlignment="1">
      <alignment vertical="center"/>
    </xf>
    <xf numFmtId="4" fontId="0" fillId="0" borderId="19" xfId="39" applyNumberFormat="1" applyFont="1" applyBorder="1" applyAlignment="1">
      <alignment vertical="center"/>
    </xf>
    <xf numFmtId="4" fontId="0" fillId="0" borderId="27" xfId="39" applyNumberFormat="1" applyFont="1" applyBorder="1" applyAlignment="1">
      <alignment vertical="center"/>
    </xf>
    <xf numFmtId="4" fontId="0" fillId="0" borderId="0" xfId="39" applyNumberFormat="1" applyAlignment="1">
      <alignment/>
    </xf>
    <xf numFmtId="4" fontId="0" fillId="0" borderId="0" xfId="0" applyNumberFormat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3" fontId="1" fillId="0" borderId="28" xfId="0" applyFont="1" applyBorder="1" applyAlignment="1">
      <alignment/>
    </xf>
    <xf numFmtId="4" fontId="1" fillId="0" borderId="28" xfId="39" applyNumberFormat="1" applyFont="1" applyBorder="1" applyAlignment="1">
      <alignment/>
    </xf>
    <xf numFmtId="3" fontId="3" fillId="0" borderId="28" xfId="0" applyFont="1" applyBorder="1" applyAlignment="1">
      <alignment/>
    </xf>
    <xf numFmtId="3" fontId="0" fillId="0" borderId="28" xfId="0" applyBorder="1" applyAlignment="1">
      <alignment/>
    </xf>
    <xf numFmtId="3" fontId="0" fillId="0" borderId="28" xfId="0" applyFont="1" applyBorder="1" applyAlignment="1">
      <alignment/>
    </xf>
    <xf numFmtId="3" fontId="1" fillId="0" borderId="28" xfId="0" applyFont="1" applyBorder="1" applyAlignment="1">
      <alignment/>
    </xf>
    <xf numFmtId="169" fontId="0" fillId="0" borderId="28" xfId="0" applyNumberForma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5" fontId="1" fillId="0" borderId="30" xfId="39" applyNumberFormat="1" applyFont="1" applyFill="1" applyBorder="1" applyAlignment="1">
      <alignment horizontal="center"/>
    </xf>
    <xf numFmtId="165" fontId="1" fillId="0" borderId="31" xfId="39" applyNumberFormat="1" applyFont="1" applyFill="1" applyBorder="1" applyAlignment="1">
      <alignment horizontal="center"/>
    </xf>
    <xf numFmtId="169" fontId="1" fillId="0" borderId="32" xfId="39" applyNumberFormat="1" applyFont="1" applyBorder="1" applyAlignment="1">
      <alignment horizontal="center"/>
    </xf>
    <xf numFmtId="4" fontId="1" fillId="0" borderId="33" xfId="39" applyNumberFormat="1" applyFont="1" applyBorder="1" applyAlignment="1">
      <alignment/>
    </xf>
    <xf numFmtId="4" fontId="0" fillId="0" borderId="33" xfId="39" applyNumberFormat="1" applyFont="1" applyBorder="1" applyAlignment="1">
      <alignment/>
    </xf>
    <xf numFmtId="4" fontId="0" fillId="0" borderId="33" xfId="39" applyNumberFormat="1" applyFont="1" applyBorder="1" applyAlignment="1">
      <alignment/>
    </xf>
    <xf numFmtId="4" fontId="1" fillId="0" borderId="10" xfId="39" applyNumberFormat="1" applyFont="1" applyBorder="1" applyAlignment="1">
      <alignment/>
    </xf>
    <xf numFmtId="4" fontId="0" fillId="0" borderId="33" xfId="39" applyNumberFormat="1" applyBorder="1" applyAlignment="1">
      <alignment/>
    </xf>
    <xf numFmtId="4" fontId="1" fillId="0" borderId="33" xfId="39" applyNumberFormat="1" applyFont="1" applyBorder="1" applyAlignment="1">
      <alignment/>
    </xf>
    <xf numFmtId="4" fontId="4" fillId="0" borderId="33" xfId="39" applyNumberFormat="1" applyFont="1" applyBorder="1" applyAlignment="1">
      <alignment/>
    </xf>
    <xf numFmtId="4" fontId="0" fillId="0" borderId="31" xfId="39" applyNumberFormat="1" applyBorder="1" applyAlignment="1">
      <alignment/>
    </xf>
    <xf numFmtId="4" fontId="4" fillId="0" borderId="33" xfId="39" applyNumberFormat="1" applyFont="1" applyBorder="1" applyAlignment="1">
      <alignment/>
    </xf>
    <xf numFmtId="4" fontId="0" fillId="0" borderId="31" xfId="39" applyNumberFormat="1" applyFont="1" applyBorder="1" applyAlignment="1">
      <alignment/>
    </xf>
    <xf numFmtId="4" fontId="0" fillId="0" borderId="33" xfId="39" applyNumberFormat="1" applyFont="1" applyFill="1" applyBorder="1" applyAlignment="1">
      <alignment/>
    </xf>
    <xf numFmtId="4" fontId="0" fillId="0" borderId="33" xfId="39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39" applyNumberFormat="1" applyFont="1" applyBorder="1" applyAlignment="1">
      <alignment/>
    </xf>
    <xf numFmtId="4" fontId="1" fillId="0" borderId="32" xfId="39" applyNumberFormat="1" applyFont="1" applyBorder="1" applyAlignment="1">
      <alignment/>
    </xf>
    <xf numFmtId="4" fontId="8" fillId="0" borderId="33" xfId="39" applyNumberFormat="1" applyFont="1" applyBorder="1" applyAlignment="1">
      <alignment/>
    </xf>
    <xf numFmtId="4" fontId="1" fillId="0" borderId="31" xfId="39" applyNumberFormat="1" applyFont="1" applyBorder="1" applyAlignment="1">
      <alignment/>
    </xf>
    <xf numFmtId="4" fontId="1" fillId="0" borderId="31" xfId="39" applyNumberFormat="1" applyFont="1" applyBorder="1" applyAlignment="1">
      <alignment vertical="center"/>
    </xf>
    <xf numFmtId="4" fontId="2" fillId="0" borderId="33" xfId="39" applyNumberFormat="1" applyFont="1" applyBorder="1" applyAlignment="1">
      <alignment vertical="center"/>
    </xf>
    <xf numFmtId="4" fontId="1" fillId="0" borderId="30" xfId="39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1" fillId="0" borderId="28" xfId="0" applyNumberFormat="1" applyFont="1" applyBorder="1" applyAlignment="1">
      <alignment horizontal="center"/>
    </xf>
    <xf numFmtId="169" fontId="2" fillId="0" borderId="29" xfId="39" applyNumberFormat="1" applyFont="1" applyBorder="1" applyAlignment="1">
      <alignment vertical="center"/>
    </xf>
    <xf numFmtId="169" fontId="4" fillId="0" borderId="28" xfId="0" applyNumberFormat="1" applyFont="1" applyBorder="1" applyAlignment="1">
      <alignment/>
    </xf>
    <xf numFmtId="169" fontId="1" fillId="0" borderId="28" xfId="39" applyNumberFormat="1" applyFont="1" applyBorder="1" applyAlignment="1">
      <alignment/>
    </xf>
    <xf numFmtId="169" fontId="4" fillId="0" borderId="28" xfId="39" applyNumberFormat="1" applyFont="1" applyBorder="1" applyAlignment="1">
      <alignment/>
    </xf>
    <xf numFmtId="169" fontId="0" fillId="0" borderId="29" xfId="0" applyNumberForma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169" fontId="4" fillId="0" borderId="28" xfId="39" applyNumberFormat="1" applyFont="1" applyBorder="1" applyAlignment="1">
      <alignment horizontal="center"/>
    </xf>
    <xf numFmtId="169" fontId="4" fillId="0" borderId="28" xfId="39" applyNumberFormat="1" applyFont="1" applyBorder="1" applyAlignment="1">
      <alignment/>
    </xf>
    <xf numFmtId="169" fontId="4" fillId="0" borderId="28" xfId="0" applyNumberFormat="1" applyFont="1" applyBorder="1" applyAlignment="1">
      <alignment horizontal="center"/>
    </xf>
    <xf numFmtId="169" fontId="1" fillId="0" borderId="34" xfId="0" applyNumberFormat="1" applyFont="1" applyBorder="1" applyAlignment="1">
      <alignment/>
    </xf>
    <xf numFmtId="169" fontId="0" fillId="0" borderId="28" xfId="0" applyNumberFormat="1" applyFont="1" applyBorder="1" applyAlignment="1">
      <alignment horizontal="center"/>
    </xf>
    <xf numFmtId="169" fontId="8" fillId="0" borderId="28" xfId="0" applyNumberFormat="1" applyFont="1" applyBorder="1" applyAlignment="1">
      <alignment/>
    </xf>
    <xf numFmtId="169" fontId="1" fillId="0" borderId="29" xfId="0" applyNumberFormat="1" applyFont="1" applyBorder="1" applyAlignment="1">
      <alignment/>
    </xf>
    <xf numFmtId="169" fontId="2" fillId="0" borderId="35" xfId="39" applyNumberFormat="1" applyFont="1" applyBorder="1" applyAlignment="1">
      <alignment vertical="center"/>
    </xf>
    <xf numFmtId="169" fontId="1" fillId="0" borderId="29" xfId="39" applyNumberFormat="1" applyFont="1" applyBorder="1" applyAlignment="1">
      <alignment vertical="center"/>
    </xf>
    <xf numFmtId="169" fontId="2" fillId="0" borderId="28" xfId="39" applyNumberFormat="1" applyFont="1" applyBorder="1" applyAlignment="1">
      <alignment vertical="center"/>
    </xf>
    <xf numFmtId="169" fontId="1" fillId="0" borderId="36" xfId="39" applyNumberFormat="1" applyFont="1" applyBorder="1" applyAlignment="1">
      <alignment vertical="center"/>
    </xf>
    <xf numFmtId="169" fontId="1" fillId="0" borderId="28" xfId="39" applyNumberFormat="1" applyFont="1" applyBorder="1" applyAlignment="1">
      <alignment vertical="center"/>
    </xf>
    <xf numFmtId="3" fontId="0" fillId="0" borderId="29" xfId="0" applyBorder="1" applyAlignment="1">
      <alignment/>
    </xf>
    <xf numFmtId="169" fontId="1" fillId="0" borderId="37" xfId="39" applyNumberFormat="1" applyFont="1" applyBorder="1" applyAlignment="1">
      <alignment horizontal="center"/>
    </xf>
    <xf numFmtId="4" fontId="1" fillId="0" borderId="38" xfId="39" applyNumberFormat="1" applyFont="1" applyBorder="1" applyAlignment="1">
      <alignment/>
    </xf>
    <xf numFmtId="4" fontId="0" fillId="0" borderId="38" xfId="39" applyNumberFormat="1" applyFont="1" applyBorder="1" applyAlignment="1">
      <alignment/>
    </xf>
    <xf numFmtId="171" fontId="1" fillId="0" borderId="20" xfId="39" applyNumberFormat="1" applyFont="1" applyBorder="1" applyAlignment="1">
      <alignment/>
    </xf>
    <xf numFmtId="171" fontId="0" fillId="0" borderId="20" xfId="39" applyNumberFormat="1" applyFont="1" applyBorder="1" applyAlignment="1">
      <alignment/>
    </xf>
    <xf numFmtId="171" fontId="0" fillId="0" borderId="16" xfId="39" applyNumberFormat="1" applyFont="1" applyBorder="1" applyAlignment="1">
      <alignment/>
    </xf>
    <xf numFmtId="171" fontId="1" fillId="0" borderId="20" xfId="39" applyNumberFormat="1" applyFont="1" applyBorder="1" applyAlignment="1">
      <alignment/>
    </xf>
    <xf numFmtId="171" fontId="1" fillId="0" borderId="21" xfId="39" applyNumberFormat="1" applyFont="1" applyBorder="1" applyAlignment="1">
      <alignment/>
    </xf>
    <xf numFmtId="171" fontId="0" fillId="0" borderId="21" xfId="39" applyNumberFormat="1" applyFont="1" applyBorder="1" applyAlignment="1">
      <alignment/>
    </xf>
    <xf numFmtId="171" fontId="1" fillId="0" borderId="21" xfId="39" applyNumberFormat="1" applyFont="1" applyBorder="1" applyAlignment="1">
      <alignment/>
    </xf>
    <xf numFmtId="4" fontId="2" fillId="0" borderId="19" xfId="39" applyNumberFormat="1" applyFont="1" applyBorder="1" applyAlignment="1">
      <alignment vertical="center"/>
    </xf>
    <xf numFmtId="4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1" fillId="0" borderId="0" xfId="39" applyNumberFormat="1" applyFont="1" applyBorder="1" applyAlignment="1">
      <alignment/>
    </xf>
    <xf numFmtId="4" fontId="0" fillId="0" borderId="39" xfId="39" applyNumberFormat="1" applyFont="1" applyBorder="1" applyAlignment="1">
      <alignment/>
    </xf>
    <xf numFmtId="171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0" fillId="0" borderId="0" xfId="39" applyNumberFormat="1" applyBorder="1" applyAlignment="1">
      <alignment/>
    </xf>
    <xf numFmtId="4" fontId="0" fillId="0" borderId="0" xfId="39" applyNumberFormat="1" applyFont="1" applyBorder="1" applyAlignment="1">
      <alignment/>
    </xf>
    <xf numFmtId="4" fontId="0" fillId="0" borderId="39" xfId="39" applyNumberFormat="1" applyBorder="1" applyAlignment="1">
      <alignment/>
    </xf>
    <xf numFmtId="4" fontId="1" fillId="0" borderId="0" xfId="39" applyNumberFormat="1" applyFont="1" applyBorder="1" applyAlignment="1">
      <alignment/>
    </xf>
    <xf numFmtId="4" fontId="0" fillId="0" borderId="0" xfId="39" applyNumberFormat="1" applyFont="1" applyBorder="1" applyAlignment="1">
      <alignment/>
    </xf>
    <xf numFmtId="4" fontId="2" fillId="0" borderId="39" xfId="39" applyNumberFormat="1" applyFont="1" applyBorder="1" applyAlignment="1">
      <alignment vertical="center"/>
    </xf>
    <xf numFmtId="171" fontId="0" fillId="0" borderId="19" xfId="39" applyNumberFormat="1" applyFont="1" applyBorder="1" applyAlignment="1">
      <alignment/>
    </xf>
    <xf numFmtId="4" fontId="2" fillId="0" borderId="40" xfId="39" applyNumberFormat="1" applyFont="1" applyBorder="1" applyAlignment="1">
      <alignment vertical="center"/>
    </xf>
    <xf numFmtId="4" fontId="1" fillId="0" borderId="21" xfId="39" applyNumberFormat="1" applyFont="1" applyBorder="1" applyAlignment="1">
      <alignment vertical="center"/>
    </xf>
    <xf numFmtId="4" fontId="1" fillId="0" borderId="0" xfId="39" applyNumberFormat="1" applyFont="1" applyBorder="1" applyAlignment="1">
      <alignment vertical="center"/>
    </xf>
    <xf numFmtId="4" fontId="1" fillId="0" borderId="39" xfId="39" applyNumberFormat="1" applyFont="1" applyBorder="1" applyAlignment="1">
      <alignment vertical="center"/>
    </xf>
    <xf numFmtId="169" fontId="1" fillId="0" borderId="35" xfId="39" applyNumberFormat="1" applyFont="1" applyBorder="1" applyAlignment="1">
      <alignment vertical="center"/>
    </xf>
    <xf numFmtId="3" fontId="0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12" xfId="0" applyFont="1" applyBorder="1" applyAlignment="1">
      <alignment/>
    </xf>
    <xf numFmtId="4" fontId="0" fillId="0" borderId="31" xfId="39" applyNumberFormat="1" applyFont="1" applyBorder="1" applyAlignment="1">
      <alignment/>
    </xf>
    <xf numFmtId="4" fontId="0" fillId="0" borderId="10" xfId="39" applyNumberFormat="1" applyBorder="1" applyAlignment="1">
      <alignment/>
    </xf>
    <xf numFmtId="4" fontId="0" fillId="0" borderId="10" xfId="39" applyNumberFormat="1" applyFont="1" applyBorder="1" applyAlignment="1">
      <alignment/>
    </xf>
    <xf numFmtId="169" fontId="0" fillId="0" borderId="29" xfId="0" applyNumberFormat="1" applyBorder="1" applyAlignment="1">
      <alignment horizontal="right"/>
    </xf>
    <xf numFmtId="4" fontId="0" fillId="0" borderId="0" xfId="39" applyNumberFormat="1" applyFont="1" applyBorder="1" applyAlignment="1">
      <alignment vertical="center"/>
    </xf>
    <xf numFmtId="169" fontId="8" fillId="0" borderId="28" xfId="0" applyNumberFormat="1" applyFont="1" applyBorder="1" applyAlignment="1">
      <alignment horizontal="center"/>
    </xf>
    <xf numFmtId="169" fontId="0" fillId="0" borderId="28" xfId="0" applyNumberFormat="1" applyBorder="1" applyAlignment="1">
      <alignment horizontal="right"/>
    </xf>
    <xf numFmtId="4" fontId="4" fillId="0" borderId="38" xfId="39" applyNumberFormat="1" applyFont="1" applyBorder="1" applyAlignment="1">
      <alignment/>
    </xf>
    <xf numFmtId="4" fontId="4" fillId="0" borderId="26" xfId="39" applyNumberFormat="1" applyFont="1" applyBorder="1" applyAlignment="1">
      <alignment/>
    </xf>
    <xf numFmtId="4" fontId="0" fillId="0" borderId="31" xfId="39" applyNumberFormat="1" applyFont="1" applyFill="1" applyBorder="1" applyAlignment="1">
      <alignment/>
    </xf>
    <xf numFmtId="3" fontId="7" fillId="0" borderId="12" xfId="0" applyFont="1" applyBorder="1" applyAlignment="1">
      <alignment/>
    </xf>
    <xf numFmtId="3" fontId="9" fillId="16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  <xf numFmtId="3" fontId="1" fillId="0" borderId="11" xfId="0" applyFont="1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49" fontId="10" fillId="9" borderId="41" xfId="39" applyNumberFormat="1" applyFont="1" applyFill="1" applyBorder="1" applyAlignment="1">
      <alignment horizontal="center"/>
    </xf>
    <xf numFmtId="49" fontId="10" fillId="9" borderId="42" xfId="39" applyNumberFormat="1" applyFont="1" applyFill="1" applyBorder="1" applyAlignment="1">
      <alignment horizontal="center"/>
    </xf>
    <xf numFmtId="49" fontId="10" fillId="9" borderId="43" xfId="39" applyNumberFormat="1" applyFont="1" applyFill="1" applyBorder="1" applyAlignment="1">
      <alignment horizontal="center"/>
    </xf>
    <xf numFmtId="49" fontId="10" fillId="33" borderId="41" xfId="39" applyNumberFormat="1" applyFont="1" applyFill="1" applyBorder="1" applyAlignment="1">
      <alignment horizontal="center"/>
    </xf>
    <xf numFmtId="49" fontId="10" fillId="33" borderId="42" xfId="39" applyNumberFormat="1" applyFont="1" applyFill="1" applyBorder="1" applyAlignment="1">
      <alignment horizontal="center"/>
    </xf>
    <xf numFmtId="49" fontId="10" fillId="33" borderId="43" xfId="39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6" sqref="G36"/>
    </sheetView>
  </sheetViews>
  <sheetFormatPr defaultColWidth="9.00390625" defaultRowHeight="12.75"/>
  <cols>
    <col min="1" max="1" width="48.375" style="0" customWidth="1"/>
    <col min="2" max="2" width="14.75390625" style="1" customWidth="1"/>
    <col min="3" max="3" width="16.25390625" style="3" customWidth="1"/>
    <col min="4" max="4" width="15.75390625" style="3" customWidth="1"/>
    <col min="5" max="5" width="14.75390625" style="0" customWidth="1"/>
    <col min="6" max="6" width="15.75390625" style="0" customWidth="1"/>
    <col min="7" max="7" width="15.625" style="0" customWidth="1"/>
    <col min="8" max="8" width="9.125" style="5" customWidth="1"/>
  </cols>
  <sheetData>
    <row r="1" spans="4:8" ht="16.5" customHeight="1">
      <c r="D1" s="4"/>
      <c r="G1" s="7"/>
      <c r="H1" s="7" t="s">
        <v>81</v>
      </c>
    </row>
    <row r="2" spans="1:8" ht="22.5" customHeight="1">
      <c r="A2" s="200" t="s">
        <v>30</v>
      </c>
      <c r="B2" s="200"/>
      <c r="C2" s="200"/>
      <c r="D2" s="200"/>
      <c r="E2" s="200"/>
      <c r="F2" s="200"/>
      <c r="G2" s="200"/>
      <c r="H2" s="200"/>
    </row>
    <row r="3" spans="1:8" ht="22.5" customHeight="1">
      <c r="A3" s="200" t="s">
        <v>336</v>
      </c>
      <c r="B3" s="200"/>
      <c r="C3" s="200"/>
      <c r="D3" s="200"/>
      <c r="E3" s="200"/>
      <c r="F3" s="200"/>
      <c r="G3" s="200"/>
      <c r="H3" s="200"/>
    </row>
    <row r="4" spans="1:8" ht="14.25" customHeight="1">
      <c r="A4" s="201" t="s">
        <v>149</v>
      </c>
      <c r="B4" s="201"/>
      <c r="C4" s="201"/>
      <c r="D4" s="201"/>
      <c r="E4" s="201"/>
      <c r="F4" s="201"/>
      <c r="G4" s="201"/>
      <c r="H4" s="201"/>
    </row>
    <row r="5" spans="5:7" ht="12.75" customHeight="1" thickBot="1">
      <c r="E5" s="37"/>
      <c r="F5" s="37"/>
      <c r="G5" s="37"/>
    </row>
    <row r="6" spans="1:8" ht="16.5" customHeight="1">
      <c r="A6" s="202" t="s">
        <v>4</v>
      </c>
      <c r="B6" s="205" t="s">
        <v>290</v>
      </c>
      <c r="C6" s="206"/>
      <c r="D6" s="207"/>
      <c r="E6" s="208" t="s">
        <v>337</v>
      </c>
      <c r="F6" s="209"/>
      <c r="G6" s="210"/>
      <c r="H6" s="131" t="s">
        <v>82</v>
      </c>
    </row>
    <row r="7" spans="1:8" ht="12.75" customHeight="1">
      <c r="A7" s="203"/>
      <c r="B7" s="34" t="s">
        <v>0</v>
      </c>
      <c r="C7" s="39" t="s">
        <v>31</v>
      </c>
      <c r="D7" s="107" t="s">
        <v>32</v>
      </c>
      <c r="E7" s="34" t="s">
        <v>0</v>
      </c>
      <c r="F7" s="39" t="s">
        <v>31</v>
      </c>
      <c r="G7" s="107" t="s">
        <v>32</v>
      </c>
      <c r="H7" s="132" t="s">
        <v>339</v>
      </c>
    </row>
    <row r="8" spans="1:8" ht="12.75" customHeight="1" thickBot="1">
      <c r="A8" s="204"/>
      <c r="B8" s="35" t="s">
        <v>1</v>
      </c>
      <c r="C8" s="40" t="s">
        <v>1</v>
      </c>
      <c r="D8" s="108" t="s">
        <v>291</v>
      </c>
      <c r="E8" s="35" t="s">
        <v>1</v>
      </c>
      <c r="F8" s="40" t="s">
        <v>1</v>
      </c>
      <c r="G8" s="108" t="s">
        <v>338</v>
      </c>
      <c r="H8" s="133" t="s">
        <v>290</v>
      </c>
    </row>
    <row r="9" spans="1:8" ht="15" customHeight="1">
      <c r="A9" s="10" t="s">
        <v>5</v>
      </c>
      <c r="B9" s="36"/>
      <c r="C9" s="157"/>
      <c r="D9" s="109"/>
      <c r="E9" s="36"/>
      <c r="F9" s="157"/>
      <c r="G9" s="109"/>
      <c r="H9" s="104"/>
    </row>
    <row r="10" spans="1:8" ht="12.75" customHeight="1">
      <c r="A10" s="11" t="s">
        <v>298</v>
      </c>
      <c r="B10" s="43">
        <f aca="true" t="shared" si="0" ref="B10:G10">B12+B13+B14</f>
        <v>3325000</v>
      </c>
      <c r="C10" s="158">
        <f t="shared" si="0"/>
        <v>3532961.37</v>
      </c>
      <c r="D10" s="110">
        <f t="shared" si="0"/>
        <v>3915081.8</v>
      </c>
      <c r="E10" s="43">
        <f t="shared" si="0"/>
        <v>3575069</v>
      </c>
      <c r="F10" s="158">
        <f t="shared" si="0"/>
        <v>3995962.36</v>
      </c>
      <c r="G10" s="110">
        <f t="shared" si="0"/>
        <v>4284689.609999999</v>
      </c>
      <c r="H10" s="134">
        <f>G10/D10*100</f>
        <v>109.44061526377303</v>
      </c>
    </row>
    <row r="11" spans="1:8" ht="12.75" customHeight="1">
      <c r="A11" s="21" t="s">
        <v>2</v>
      </c>
      <c r="B11" s="43"/>
      <c r="C11" s="158"/>
      <c r="D11" s="110"/>
      <c r="E11" s="43"/>
      <c r="F11" s="158"/>
      <c r="G11" s="110"/>
      <c r="H11" s="134"/>
    </row>
    <row r="12" spans="1:8" ht="12.75" customHeight="1">
      <c r="A12" s="9" t="s">
        <v>240</v>
      </c>
      <c r="B12" s="55">
        <v>3325000</v>
      </c>
      <c r="C12" s="159">
        <v>3509222.1</v>
      </c>
      <c r="D12" s="111">
        <v>3889749.98</v>
      </c>
      <c r="E12" s="55">
        <v>3574869</v>
      </c>
      <c r="F12" s="159">
        <v>3973571.07</v>
      </c>
      <c r="G12" s="111">
        <v>4260473.06</v>
      </c>
      <c r="H12" s="104">
        <f>G12/D12*100</f>
        <v>109.5307688644811</v>
      </c>
    </row>
    <row r="13" spans="1:8" ht="12.75" customHeight="1">
      <c r="A13" s="9" t="s">
        <v>239</v>
      </c>
      <c r="B13" s="43"/>
      <c r="C13" s="159">
        <v>23739.27</v>
      </c>
      <c r="D13" s="111">
        <v>23739.27</v>
      </c>
      <c r="E13" s="43"/>
      <c r="F13" s="159">
        <v>21194.74</v>
      </c>
      <c r="G13" s="111">
        <v>21194.74</v>
      </c>
      <c r="H13" s="104">
        <f>G13/D13*100</f>
        <v>89.28134689904113</v>
      </c>
    </row>
    <row r="14" spans="1:8" ht="12.75" customHeight="1">
      <c r="A14" s="41" t="s">
        <v>340</v>
      </c>
      <c r="B14" s="43"/>
      <c r="C14" s="44"/>
      <c r="D14" s="168">
        <v>1592.55</v>
      </c>
      <c r="E14" s="55">
        <v>200</v>
      </c>
      <c r="F14" s="56">
        <v>1196.55</v>
      </c>
      <c r="G14" s="168">
        <v>3021.81</v>
      </c>
      <c r="H14" s="135">
        <f>G14/D14*100</f>
        <v>189.7466327587831</v>
      </c>
    </row>
    <row r="15" spans="1:8" ht="12.75" customHeight="1">
      <c r="A15" s="98" t="s">
        <v>299</v>
      </c>
      <c r="B15" s="160">
        <f aca="true" t="shared" si="1" ref="B15:G15">SUM(B17:B40)+B47</f>
        <v>230629.3</v>
      </c>
      <c r="C15" s="164">
        <f t="shared" si="1"/>
        <v>359276.33999999997</v>
      </c>
      <c r="D15" s="169">
        <f t="shared" si="1"/>
        <v>375360.05</v>
      </c>
      <c r="E15" s="160">
        <f t="shared" si="1"/>
        <v>226820.6</v>
      </c>
      <c r="F15" s="164">
        <f t="shared" si="1"/>
        <v>282604.26</v>
      </c>
      <c r="G15" s="169">
        <f t="shared" si="1"/>
        <v>288224.16</v>
      </c>
      <c r="H15" s="134">
        <f>G15/D15*100</f>
        <v>76.7860511527532</v>
      </c>
    </row>
    <row r="16" spans="1:8" ht="12.75" customHeight="1">
      <c r="A16" s="100" t="s">
        <v>242</v>
      </c>
      <c r="B16" s="160"/>
      <c r="C16" s="164"/>
      <c r="D16" s="170"/>
      <c r="E16" s="160"/>
      <c r="F16" s="164"/>
      <c r="G16" s="170"/>
      <c r="H16" s="99"/>
    </row>
    <row r="17" spans="1:8" ht="12.75" customHeight="1">
      <c r="A17" s="102" t="s">
        <v>243</v>
      </c>
      <c r="B17" s="161">
        <v>4000</v>
      </c>
      <c r="C17" s="165">
        <v>4000</v>
      </c>
      <c r="D17" s="168">
        <v>1499.73</v>
      </c>
      <c r="E17" s="161">
        <v>1500</v>
      </c>
      <c r="F17" s="165">
        <v>1500</v>
      </c>
      <c r="G17" s="168">
        <v>732.78</v>
      </c>
      <c r="H17" s="104">
        <f aca="true" t="shared" si="2" ref="H17:H51">G17/D17*100</f>
        <v>48.86079494308975</v>
      </c>
    </row>
    <row r="18" spans="1:8" ht="12.75" customHeight="1">
      <c r="A18" s="102" t="s">
        <v>244</v>
      </c>
      <c r="B18" s="161"/>
      <c r="C18" s="165"/>
      <c r="D18" s="168">
        <v>5226.59</v>
      </c>
      <c r="E18" s="161"/>
      <c r="F18" s="165"/>
      <c r="G18" s="168">
        <v>1540.94</v>
      </c>
      <c r="H18" s="104">
        <f t="shared" si="2"/>
        <v>29.482702871279365</v>
      </c>
    </row>
    <row r="19" spans="1:8" ht="12.75" customHeight="1">
      <c r="A19" s="187" t="s">
        <v>296</v>
      </c>
      <c r="B19" s="161"/>
      <c r="C19" s="165">
        <v>75940.1</v>
      </c>
      <c r="D19" s="168">
        <v>76342.1</v>
      </c>
      <c r="E19" s="161"/>
      <c r="F19" s="165">
        <v>6316.86</v>
      </c>
      <c r="G19" s="168">
        <v>5739.92</v>
      </c>
      <c r="H19" s="104">
        <f t="shared" si="2"/>
        <v>7.518682352201471</v>
      </c>
    </row>
    <row r="20" spans="1:8" ht="12.75" customHeight="1">
      <c r="A20" s="102" t="s">
        <v>245</v>
      </c>
      <c r="B20" s="161">
        <v>45000</v>
      </c>
      <c r="C20" s="165">
        <v>45000</v>
      </c>
      <c r="D20" s="168">
        <v>30053.25</v>
      </c>
      <c r="E20" s="161">
        <v>45000</v>
      </c>
      <c r="F20" s="165">
        <v>45000</v>
      </c>
      <c r="G20" s="168">
        <v>29966.26</v>
      </c>
      <c r="H20" s="104">
        <f t="shared" si="2"/>
        <v>99.71054711220916</v>
      </c>
    </row>
    <row r="21" spans="1:8" ht="12.75" customHeight="1">
      <c r="A21" s="101" t="s">
        <v>247</v>
      </c>
      <c r="B21" s="161">
        <v>21478.3</v>
      </c>
      <c r="C21" s="165">
        <v>23011.34</v>
      </c>
      <c r="D21" s="168">
        <v>23167.74</v>
      </c>
      <c r="E21" s="161">
        <v>21583.8</v>
      </c>
      <c r="F21" s="165">
        <v>22720.04</v>
      </c>
      <c r="G21" s="168">
        <v>22883.28</v>
      </c>
      <c r="H21" s="104">
        <f t="shared" si="2"/>
        <v>98.77217199433349</v>
      </c>
    </row>
    <row r="22" spans="1:8" ht="12.75" customHeight="1">
      <c r="A22" s="101" t="s">
        <v>248</v>
      </c>
      <c r="B22" s="161">
        <v>41363</v>
      </c>
      <c r="C22" s="165">
        <v>50000</v>
      </c>
      <c r="D22" s="168">
        <v>50000</v>
      </c>
      <c r="E22" s="161">
        <v>40000</v>
      </c>
      <c r="F22" s="165">
        <v>50350</v>
      </c>
      <c r="G22" s="168">
        <v>50350</v>
      </c>
      <c r="H22" s="104">
        <f t="shared" si="2"/>
        <v>100.69999999999999</v>
      </c>
    </row>
    <row r="23" spans="1:8" ht="12.75" customHeight="1">
      <c r="A23" s="101" t="s">
        <v>279</v>
      </c>
      <c r="B23" s="161"/>
      <c r="C23" s="165">
        <v>7400</v>
      </c>
      <c r="D23" s="168">
        <v>8500</v>
      </c>
      <c r="E23" s="161"/>
      <c r="F23" s="165">
        <v>4250</v>
      </c>
      <c r="G23" s="168">
        <v>4250</v>
      </c>
      <c r="H23" s="104">
        <f>G23/D23*100</f>
        <v>50</v>
      </c>
    </row>
    <row r="24" spans="1:8" ht="12.75" customHeight="1">
      <c r="A24" s="101" t="s">
        <v>280</v>
      </c>
      <c r="B24" s="161"/>
      <c r="C24" s="165"/>
      <c r="D24" s="168">
        <v>6090.37</v>
      </c>
      <c r="E24" s="161"/>
      <c r="F24" s="165"/>
      <c r="G24" s="168">
        <v>8088.14</v>
      </c>
      <c r="H24" s="104">
        <f>G24/D24*100</f>
        <v>132.8021121869443</v>
      </c>
    </row>
    <row r="25" spans="1:8" ht="12.75" customHeight="1">
      <c r="A25" s="101" t="s">
        <v>249</v>
      </c>
      <c r="B25" s="161"/>
      <c r="C25" s="165">
        <v>333.27</v>
      </c>
      <c r="D25" s="168">
        <v>809.47</v>
      </c>
      <c r="E25" s="161"/>
      <c r="F25" s="165">
        <v>7951.26</v>
      </c>
      <c r="G25" s="168">
        <v>8018.99</v>
      </c>
      <c r="H25" s="104">
        <f t="shared" si="2"/>
        <v>990.6469665336579</v>
      </c>
    </row>
    <row r="26" spans="1:8" ht="12.75" customHeight="1">
      <c r="A26" s="101" t="s">
        <v>297</v>
      </c>
      <c r="B26" s="161"/>
      <c r="C26" s="165">
        <v>47.58</v>
      </c>
      <c r="D26" s="168">
        <v>61.04</v>
      </c>
      <c r="E26" s="161"/>
      <c r="F26" s="165">
        <v>173.97</v>
      </c>
      <c r="G26" s="168">
        <v>181.36</v>
      </c>
      <c r="H26" s="104">
        <f>G26/D26*100</f>
        <v>297.11664482306685</v>
      </c>
    </row>
    <row r="27" spans="1:8" ht="12.75" customHeight="1">
      <c r="A27" s="101" t="s">
        <v>250</v>
      </c>
      <c r="B27" s="161"/>
      <c r="C27" s="165"/>
      <c r="D27" s="168">
        <v>2437.06</v>
      </c>
      <c r="E27" s="161"/>
      <c r="F27" s="165"/>
      <c r="G27" s="168">
        <v>995.94</v>
      </c>
      <c r="H27" s="104">
        <f t="shared" si="2"/>
        <v>40.86645384192429</v>
      </c>
    </row>
    <row r="28" spans="1:8" ht="12.75" customHeight="1">
      <c r="A28" s="101" t="s">
        <v>251</v>
      </c>
      <c r="B28" s="161"/>
      <c r="C28" s="165"/>
      <c r="D28" s="168">
        <v>257.87</v>
      </c>
      <c r="E28" s="161"/>
      <c r="F28" s="165"/>
      <c r="G28" s="168">
        <v>28.7</v>
      </c>
      <c r="H28" s="104">
        <f t="shared" si="2"/>
        <v>11.129638965370148</v>
      </c>
    </row>
    <row r="29" spans="1:8" ht="12.75" customHeight="1">
      <c r="A29" s="101" t="s">
        <v>252</v>
      </c>
      <c r="B29" s="161"/>
      <c r="C29" s="165">
        <v>1231.83</v>
      </c>
      <c r="D29" s="168">
        <v>2195.46</v>
      </c>
      <c r="E29" s="161"/>
      <c r="F29" s="165">
        <v>1232.13</v>
      </c>
      <c r="G29" s="168">
        <v>5363.88</v>
      </c>
      <c r="H29" s="104">
        <f t="shared" si="2"/>
        <v>244.3169085294198</v>
      </c>
    </row>
    <row r="30" spans="1:8" ht="12.75" customHeight="1">
      <c r="A30" s="101" t="s">
        <v>246</v>
      </c>
      <c r="B30" s="161"/>
      <c r="C30" s="165"/>
      <c r="D30" s="168">
        <v>955.94</v>
      </c>
      <c r="E30" s="161"/>
      <c r="F30" s="165"/>
      <c r="G30" s="168"/>
      <c r="H30" s="105" t="s">
        <v>83</v>
      </c>
    </row>
    <row r="31" spans="1:8" ht="12.75" customHeight="1">
      <c r="A31" s="101" t="s">
        <v>253</v>
      </c>
      <c r="B31" s="161"/>
      <c r="C31" s="165">
        <v>598.78</v>
      </c>
      <c r="D31" s="168">
        <v>834.59</v>
      </c>
      <c r="E31" s="161"/>
      <c r="F31" s="165">
        <v>513.86</v>
      </c>
      <c r="G31" s="168">
        <v>643.18</v>
      </c>
      <c r="H31" s="104">
        <f t="shared" si="2"/>
        <v>77.06538539881858</v>
      </c>
    </row>
    <row r="32" spans="1:8" ht="12.75" customHeight="1">
      <c r="A32" s="101" t="s">
        <v>254</v>
      </c>
      <c r="B32" s="161"/>
      <c r="C32" s="165">
        <v>399.86</v>
      </c>
      <c r="D32" s="168">
        <v>3017.55</v>
      </c>
      <c r="E32" s="161"/>
      <c r="F32" s="165">
        <v>764.9</v>
      </c>
      <c r="G32" s="168">
        <v>3038.98</v>
      </c>
      <c r="H32" s="104">
        <f t="shared" si="2"/>
        <v>100.71017878742687</v>
      </c>
    </row>
    <row r="33" spans="1:8" ht="12.75" customHeight="1">
      <c r="A33" s="101" t="s">
        <v>255</v>
      </c>
      <c r="B33" s="161"/>
      <c r="C33" s="165">
        <v>4014.36</v>
      </c>
      <c r="D33" s="168">
        <v>5320.66</v>
      </c>
      <c r="E33" s="161"/>
      <c r="F33" s="165">
        <v>1069.13</v>
      </c>
      <c r="G33" s="168">
        <v>2354.2</v>
      </c>
      <c r="H33" s="104">
        <f>G33/D33*100</f>
        <v>44.246390485390904</v>
      </c>
    </row>
    <row r="34" spans="1:8" ht="12.75" customHeight="1">
      <c r="A34" s="101" t="s">
        <v>256</v>
      </c>
      <c r="B34" s="161"/>
      <c r="C34" s="165">
        <v>7.17</v>
      </c>
      <c r="D34" s="168">
        <v>6028.77</v>
      </c>
      <c r="E34" s="161"/>
      <c r="F34" s="165">
        <v>43.5</v>
      </c>
      <c r="G34" s="168">
        <v>65.61</v>
      </c>
      <c r="H34" s="104">
        <f t="shared" si="2"/>
        <v>1.0882816892998073</v>
      </c>
    </row>
    <row r="35" spans="1:8" ht="12.75" customHeight="1">
      <c r="A35" s="101" t="s">
        <v>257</v>
      </c>
      <c r="B35" s="161"/>
      <c r="C35" s="165"/>
      <c r="D35" s="168">
        <v>364.16</v>
      </c>
      <c r="E35" s="161"/>
      <c r="F35" s="165"/>
      <c r="G35" s="168">
        <v>229.5</v>
      </c>
      <c r="H35" s="104">
        <f t="shared" si="2"/>
        <v>63.02174868189806</v>
      </c>
    </row>
    <row r="36" spans="1:8" ht="12.75" customHeight="1">
      <c r="A36" s="101" t="s">
        <v>258</v>
      </c>
      <c r="B36" s="161"/>
      <c r="C36" s="165"/>
      <c r="D36" s="168">
        <v>35.29</v>
      </c>
      <c r="E36" s="161"/>
      <c r="F36" s="165"/>
      <c r="G36" s="168"/>
      <c r="H36" s="105" t="s">
        <v>83</v>
      </c>
    </row>
    <row r="37" spans="1:8" ht="12.75" customHeight="1">
      <c r="A37" s="101" t="s">
        <v>259</v>
      </c>
      <c r="B37" s="161"/>
      <c r="C37" s="165"/>
      <c r="D37" s="168">
        <v>230</v>
      </c>
      <c r="E37" s="161"/>
      <c r="F37" s="165"/>
      <c r="G37" s="168">
        <v>15</v>
      </c>
      <c r="H37" s="104">
        <f t="shared" si="2"/>
        <v>6.521739130434782</v>
      </c>
    </row>
    <row r="38" spans="1:8" ht="12.75" customHeight="1">
      <c r="A38" s="101" t="s">
        <v>260</v>
      </c>
      <c r="B38" s="161"/>
      <c r="C38" s="165"/>
      <c r="D38" s="168">
        <v>128.87</v>
      </c>
      <c r="E38" s="161"/>
      <c r="F38" s="165">
        <v>1396.19</v>
      </c>
      <c r="G38" s="168">
        <v>1769.36</v>
      </c>
      <c r="H38" s="104">
        <f t="shared" si="2"/>
        <v>1372.980523007682</v>
      </c>
    </row>
    <row r="39" spans="1:8" ht="12.75" customHeight="1" thickBot="1">
      <c r="A39" s="156" t="s">
        <v>261</v>
      </c>
      <c r="B39" s="162"/>
      <c r="C39" s="180"/>
      <c r="D39" s="171">
        <v>415.79</v>
      </c>
      <c r="E39" s="162"/>
      <c r="F39" s="180"/>
      <c r="G39" s="171">
        <v>158.9</v>
      </c>
      <c r="H39" s="106">
        <f t="shared" si="2"/>
        <v>38.216407321003395</v>
      </c>
    </row>
    <row r="40" spans="1:8" ht="12.75" customHeight="1">
      <c r="A40" s="102" t="s">
        <v>262</v>
      </c>
      <c r="B40" s="161">
        <f aca="true" t="shared" si="3" ref="B40:G40">SUM(B41:B46)</f>
        <v>118788</v>
      </c>
      <c r="C40" s="165">
        <f t="shared" si="3"/>
        <v>125298.3</v>
      </c>
      <c r="D40" s="172">
        <f t="shared" si="3"/>
        <v>125263.7</v>
      </c>
      <c r="E40" s="161">
        <f t="shared" si="3"/>
        <v>118736.8</v>
      </c>
      <c r="F40" s="165">
        <f t="shared" si="3"/>
        <v>115464.84</v>
      </c>
      <c r="G40" s="172">
        <f t="shared" si="3"/>
        <v>115464.84</v>
      </c>
      <c r="H40" s="104">
        <f t="shared" si="2"/>
        <v>92.17741452631529</v>
      </c>
    </row>
    <row r="41" spans="1:8" ht="12.75" customHeight="1">
      <c r="A41" s="102" t="s">
        <v>263</v>
      </c>
      <c r="B41" s="161">
        <v>40481</v>
      </c>
      <c r="C41" s="165">
        <v>43373.2</v>
      </c>
      <c r="D41" s="168">
        <v>43373.2</v>
      </c>
      <c r="E41" s="161">
        <v>42996</v>
      </c>
      <c r="F41" s="165">
        <v>44839.04</v>
      </c>
      <c r="G41" s="168">
        <v>44839.04</v>
      </c>
      <c r="H41" s="104">
        <f t="shared" si="2"/>
        <v>103.3795984617229</v>
      </c>
    </row>
    <row r="42" spans="1:8" ht="12.75" customHeight="1">
      <c r="A42" s="101" t="s">
        <v>264</v>
      </c>
      <c r="B42" s="161">
        <v>8457</v>
      </c>
      <c r="C42" s="165">
        <v>11957</v>
      </c>
      <c r="D42" s="168">
        <v>11957</v>
      </c>
      <c r="E42" s="161">
        <v>8354.5</v>
      </c>
      <c r="F42" s="165">
        <v>2341.4</v>
      </c>
      <c r="G42" s="168">
        <v>2341.4</v>
      </c>
      <c r="H42" s="104">
        <f t="shared" si="2"/>
        <v>19.581834908421847</v>
      </c>
    </row>
    <row r="43" spans="1:8" ht="12.75" customHeight="1">
      <c r="A43" s="102" t="s">
        <v>265</v>
      </c>
      <c r="B43" s="161">
        <v>24582</v>
      </c>
      <c r="C43" s="165">
        <v>24582</v>
      </c>
      <c r="D43" s="168">
        <v>24582</v>
      </c>
      <c r="E43" s="161">
        <v>22167</v>
      </c>
      <c r="F43" s="165">
        <v>23967</v>
      </c>
      <c r="G43" s="168">
        <v>23967</v>
      </c>
      <c r="H43" s="104">
        <f t="shared" si="2"/>
        <v>97.49816939223822</v>
      </c>
    </row>
    <row r="44" spans="1:8" ht="12.75" customHeight="1">
      <c r="A44" s="101" t="s">
        <v>266</v>
      </c>
      <c r="B44" s="161">
        <v>11340</v>
      </c>
      <c r="C44" s="165">
        <v>11340</v>
      </c>
      <c r="D44" s="168">
        <v>11305.4</v>
      </c>
      <c r="E44" s="161">
        <v>11173.3</v>
      </c>
      <c r="F44" s="165">
        <v>10319</v>
      </c>
      <c r="G44" s="168">
        <v>10319</v>
      </c>
      <c r="H44" s="104">
        <f t="shared" si="2"/>
        <v>91.27496594547738</v>
      </c>
    </row>
    <row r="45" spans="1:8" ht="12.75" customHeight="1">
      <c r="A45" s="101" t="s">
        <v>267</v>
      </c>
      <c r="B45" s="161">
        <v>33696</v>
      </c>
      <c r="C45" s="165">
        <v>33696</v>
      </c>
      <c r="D45" s="168">
        <v>33696</v>
      </c>
      <c r="E45" s="161">
        <v>33696</v>
      </c>
      <c r="F45" s="165">
        <v>33696</v>
      </c>
      <c r="G45" s="168">
        <v>33696</v>
      </c>
      <c r="H45" s="104">
        <f t="shared" si="2"/>
        <v>100</v>
      </c>
    </row>
    <row r="46" spans="1:8" ht="12.75" customHeight="1">
      <c r="A46" s="101" t="s">
        <v>341</v>
      </c>
      <c r="B46" s="161">
        <v>232</v>
      </c>
      <c r="C46" s="165">
        <v>350.1</v>
      </c>
      <c r="D46" s="168">
        <v>350.1</v>
      </c>
      <c r="E46" s="161">
        <v>350</v>
      </c>
      <c r="F46" s="165">
        <v>302.4</v>
      </c>
      <c r="G46" s="168">
        <v>302.4</v>
      </c>
      <c r="H46" s="104">
        <f t="shared" si="2"/>
        <v>86.37532133676092</v>
      </c>
    </row>
    <row r="47" spans="1:8" ht="12.75" customHeight="1">
      <c r="A47" s="41" t="s">
        <v>271</v>
      </c>
      <c r="B47" s="161"/>
      <c r="C47" s="165">
        <v>21993.75</v>
      </c>
      <c r="D47" s="168">
        <v>26124.05</v>
      </c>
      <c r="E47" s="161"/>
      <c r="F47" s="165">
        <v>23857.58</v>
      </c>
      <c r="G47" s="168">
        <v>26344.4</v>
      </c>
      <c r="H47" s="104">
        <f t="shared" si="2"/>
        <v>100.84347564791831</v>
      </c>
    </row>
    <row r="48" spans="1:8" ht="12.75" customHeight="1">
      <c r="A48" s="103" t="s">
        <v>300</v>
      </c>
      <c r="B48" s="163">
        <f aca="true" t="shared" si="4" ref="B48:G48">SUM(B50:B55)</f>
        <v>15000</v>
      </c>
      <c r="C48" s="166">
        <f t="shared" si="4"/>
        <v>17651.41</v>
      </c>
      <c r="D48" s="173">
        <f t="shared" si="4"/>
        <v>18562.519999999997</v>
      </c>
      <c r="E48" s="163">
        <f t="shared" si="4"/>
        <v>15000</v>
      </c>
      <c r="F48" s="166">
        <f t="shared" si="4"/>
        <v>15000</v>
      </c>
      <c r="G48" s="173">
        <f t="shared" si="4"/>
        <v>3676</v>
      </c>
      <c r="H48" s="134">
        <f t="shared" si="2"/>
        <v>19.803345666428914</v>
      </c>
    </row>
    <row r="49" spans="1:8" ht="12.75" customHeight="1">
      <c r="A49" s="100" t="s">
        <v>242</v>
      </c>
      <c r="B49" s="161"/>
      <c r="C49" s="165"/>
      <c r="D49" s="168"/>
      <c r="E49" s="161"/>
      <c r="F49" s="165"/>
      <c r="G49" s="168"/>
      <c r="H49" s="104"/>
    </row>
    <row r="50" spans="1:8" ht="12.75" customHeight="1">
      <c r="A50" s="102" t="s">
        <v>268</v>
      </c>
      <c r="B50" s="161"/>
      <c r="C50" s="165">
        <v>1697</v>
      </c>
      <c r="D50" s="168">
        <v>7583.7</v>
      </c>
      <c r="E50" s="161"/>
      <c r="F50" s="165">
        <v>430</v>
      </c>
      <c r="G50" s="168">
        <v>485.1</v>
      </c>
      <c r="H50" s="104">
        <f t="shared" si="2"/>
        <v>6.396613790102457</v>
      </c>
    </row>
    <row r="51" spans="1:8" ht="12.75" customHeight="1">
      <c r="A51" s="101" t="s">
        <v>269</v>
      </c>
      <c r="B51" s="161"/>
      <c r="C51" s="165">
        <v>2024.41</v>
      </c>
      <c r="D51" s="168">
        <v>2032.34</v>
      </c>
      <c r="E51" s="161"/>
      <c r="F51" s="165">
        <v>214.73</v>
      </c>
      <c r="G51" s="168">
        <v>379.8</v>
      </c>
      <c r="H51" s="104">
        <f t="shared" si="2"/>
        <v>18.68781798321147</v>
      </c>
    </row>
    <row r="52" spans="1:8" ht="12.75" customHeight="1">
      <c r="A52" s="101" t="s">
        <v>104</v>
      </c>
      <c r="B52" s="161"/>
      <c r="C52" s="165"/>
      <c r="D52" s="168"/>
      <c r="E52" s="161"/>
      <c r="F52" s="165"/>
      <c r="G52" s="168">
        <v>2800</v>
      </c>
      <c r="H52" s="105" t="s">
        <v>83</v>
      </c>
    </row>
    <row r="53" spans="1:8" ht="12.75" customHeight="1">
      <c r="A53" s="101" t="s">
        <v>352</v>
      </c>
      <c r="B53" s="161"/>
      <c r="C53" s="165"/>
      <c r="D53" s="168"/>
      <c r="E53" s="161"/>
      <c r="F53" s="165"/>
      <c r="G53" s="168">
        <v>11.1</v>
      </c>
      <c r="H53" s="105" t="s">
        <v>83</v>
      </c>
    </row>
    <row r="54" spans="1:8" ht="12.75" customHeight="1">
      <c r="A54" s="101" t="s">
        <v>272</v>
      </c>
      <c r="B54" s="161">
        <v>15000</v>
      </c>
      <c r="C54" s="165">
        <v>7150.1</v>
      </c>
      <c r="D54" s="168">
        <v>2166.58</v>
      </c>
      <c r="E54" s="161">
        <v>15000</v>
      </c>
      <c r="F54" s="165">
        <v>14355.27</v>
      </c>
      <c r="G54" s="168"/>
      <c r="H54" s="105" t="s">
        <v>83</v>
      </c>
    </row>
    <row r="55" spans="1:8" ht="12.75" customHeight="1">
      <c r="A55" s="102" t="s">
        <v>270</v>
      </c>
      <c r="B55" s="161"/>
      <c r="C55" s="165">
        <v>6779.9</v>
      </c>
      <c r="D55" s="168">
        <v>6779.9</v>
      </c>
      <c r="E55" s="161"/>
      <c r="F55" s="165"/>
      <c r="G55" s="168"/>
      <c r="H55" s="105" t="s">
        <v>83</v>
      </c>
    </row>
    <row r="56" spans="1:8" ht="12.75" customHeight="1">
      <c r="A56" s="103" t="s">
        <v>301</v>
      </c>
      <c r="B56" s="161"/>
      <c r="C56" s="165"/>
      <c r="D56" s="168"/>
      <c r="E56" s="161"/>
      <c r="F56" s="165"/>
      <c r="G56" s="168"/>
      <c r="H56" s="105"/>
    </row>
    <row r="57" spans="1:8" ht="12.75" customHeight="1">
      <c r="A57" s="21" t="s">
        <v>2</v>
      </c>
      <c r="B57" s="161"/>
      <c r="C57" s="165"/>
      <c r="D57" s="168"/>
      <c r="E57" s="161"/>
      <c r="F57" s="165"/>
      <c r="G57" s="168"/>
      <c r="H57" s="105"/>
    </row>
    <row r="58" spans="1:8" ht="12.75" customHeight="1">
      <c r="A58" s="11" t="s">
        <v>105</v>
      </c>
      <c r="B58" s="43">
        <f aca="true" t="shared" si="5" ref="B58:G58">SUM(B60:B83)</f>
        <v>74899</v>
      </c>
      <c r="C58" s="44">
        <f t="shared" si="5"/>
        <v>5994063.32</v>
      </c>
      <c r="D58" s="170">
        <f t="shared" si="5"/>
        <v>5994063.290000001</v>
      </c>
      <c r="E58" s="43">
        <f t="shared" si="5"/>
        <v>79947.4</v>
      </c>
      <c r="F58" s="44">
        <f t="shared" si="5"/>
        <v>6765979.0200000005</v>
      </c>
      <c r="G58" s="170">
        <f t="shared" si="5"/>
        <v>6765979.0200000005</v>
      </c>
      <c r="H58" s="134">
        <f>G58/D58*100</f>
        <v>112.87800432951383</v>
      </c>
    </row>
    <row r="59" spans="1:8" ht="10.5" customHeight="1">
      <c r="A59" s="13" t="s">
        <v>2</v>
      </c>
      <c r="B59" s="46"/>
      <c r="C59" s="47"/>
      <c r="D59" s="174"/>
      <c r="E59" s="46"/>
      <c r="F59" s="47"/>
      <c r="G59" s="174"/>
      <c r="H59" s="104"/>
    </row>
    <row r="60" spans="1:8" ht="12.75" customHeight="1">
      <c r="A60" s="9" t="s">
        <v>146</v>
      </c>
      <c r="B60" s="46">
        <v>74649</v>
      </c>
      <c r="C60" s="47">
        <v>74649</v>
      </c>
      <c r="D60" s="174">
        <v>74649</v>
      </c>
      <c r="E60" s="46">
        <v>79697.4</v>
      </c>
      <c r="F60" s="47">
        <v>79697.4</v>
      </c>
      <c r="G60" s="174">
        <v>79697.4</v>
      </c>
      <c r="H60" s="104">
        <f>G60/D60*100</f>
        <v>106.76285013864887</v>
      </c>
    </row>
    <row r="61" spans="1:8" ht="12.75" customHeight="1">
      <c r="A61" s="9" t="s">
        <v>24</v>
      </c>
      <c r="B61" s="46"/>
      <c r="C61" s="47">
        <v>1983.67</v>
      </c>
      <c r="D61" s="174">
        <v>1983.66</v>
      </c>
      <c r="E61" s="46"/>
      <c r="F61" s="47">
        <v>2029.88</v>
      </c>
      <c r="G61" s="174">
        <v>2029.88</v>
      </c>
      <c r="H61" s="104">
        <f aca="true" t="shared" si="6" ref="H61:H87">G61/D61*100</f>
        <v>102.33003639736648</v>
      </c>
    </row>
    <row r="62" spans="1:8" ht="12.75" customHeight="1">
      <c r="A62" s="9" t="s">
        <v>47</v>
      </c>
      <c r="B62" s="46"/>
      <c r="C62" s="47">
        <v>5036154.93</v>
      </c>
      <c r="D62" s="174">
        <v>5036154.9</v>
      </c>
      <c r="E62" s="46"/>
      <c r="F62" s="47">
        <v>5602352.8</v>
      </c>
      <c r="G62" s="174">
        <v>5602352.8</v>
      </c>
      <c r="H62" s="104">
        <f t="shared" si="6"/>
        <v>111.24266253208374</v>
      </c>
    </row>
    <row r="63" spans="1:8" ht="12.75" customHeight="1">
      <c r="A63" s="9" t="s">
        <v>52</v>
      </c>
      <c r="B63" s="46"/>
      <c r="C63" s="47">
        <v>1104</v>
      </c>
      <c r="D63" s="174">
        <v>1104</v>
      </c>
      <c r="E63" s="46"/>
      <c r="F63" s="47">
        <v>1735</v>
      </c>
      <c r="G63" s="174">
        <v>1735</v>
      </c>
      <c r="H63" s="104">
        <f t="shared" si="6"/>
        <v>157.15579710144928</v>
      </c>
    </row>
    <row r="64" spans="1:8" ht="12.75" customHeight="1">
      <c r="A64" s="9" t="s">
        <v>56</v>
      </c>
      <c r="B64" s="46"/>
      <c r="C64" s="47">
        <v>2932.46</v>
      </c>
      <c r="D64" s="174">
        <v>2932.46</v>
      </c>
      <c r="E64" s="46"/>
      <c r="F64" s="47">
        <v>22541.83</v>
      </c>
      <c r="G64" s="174">
        <v>22541.83</v>
      </c>
      <c r="H64" s="104">
        <f t="shared" si="6"/>
        <v>768.7003403285979</v>
      </c>
    </row>
    <row r="65" spans="1:8" ht="12.75" customHeight="1">
      <c r="A65" s="9" t="s">
        <v>68</v>
      </c>
      <c r="B65" s="46"/>
      <c r="C65" s="47">
        <v>513151.57</v>
      </c>
      <c r="D65" s="174">
        <v>513151.57</v>
      </c>
      <c r="E65" s="46"/>
      <c r="F65" s="47">
        <v>742854.44</v>
      </c>
      <c r="G65" s="174">
        <v>742854.44</v>
      </c>
      <c r="H65" s="104">
        <f t="shared" si="6"/>
        <v>144.76316227581648</v>
      </c>
    </row>
    <row r="66" spans="1:8" ht="12.75" customHeight="1">
      <c r="A66" s="9" t="s">
        <v>87</v>
      </c>
      <c r="B66" s="46"/>
      <c r="C66" s="47">
        <v>7090.73</v>
      </c>
      <c r="D66" s="174">
        <v>7090.73</v>
      </c>
      <c r="E66" s="46"/>
      <c r="F66" s="47">
        <v>3213.04</v>
      </c>
      <c r="G66" s="174">
        <v>3213.04</v>
      </c>
      <c r="H66" s="104">
        <f>G66/D66*100</f>
        <v>45.31324701405921</v>
      </c>
    </row>
    <row r="67" spans="1:8" ht="12.75" customHeight="1">
      <c r="A67" s="9" t="s">
        <v>153</v>
      </c>
      <c r="B67" s="46"/>
      <c r="C67" s="47">
        <v>4839.95</v>
      </c>
      <c r="D67" s="174">
        <v>4839.95</v>
      </c>
      <c r="E67" s="46"/>
      <c r="F67" s="47">
        <v>6392.53</v>
      </c>
      <c r="G67" s="174">
        <v>6392.53</v>
      </c>
      <c r="H67" s="104">
        <f>G67/D67*100</f>
        <v>132.0784305622992</v>
      </c>
    </row>
    <row r="68" spans="1:8" ht="12.75" customHeight="1">
      <c r="A68" s="9" t="s">
        <v>122</v>
      </c>
      <c r="B68" s="46"/>
      <c r="C68" s="47">
        <v>386</v>
      </c>
      <c r="D68" s="174">
        <v>386</v>
      </c>
      <c r="E68" s="46"/>
      <c r="F68" s="47">
        <v>288</v>
      </c>
      <c r="G68" s="174">
        <v>288</v>
      </c>
      <c r="H68" s="104">
        <f t="shared" si="6"/>
        <v>74.61139896373057</v>
      </c>
    </row>
    <row r="69" spans="1:8" ht="12.75" customHeight="1">
      <c r="A69" s="9" t="s">
        <v>353</v>
      </c>
      <c r="B69" s="46"/>
      <c r="C69" s="47"/>
      <c r="D69" s="174"/>
      <c r="E69" s="46"/>
      <c r="F69" s="47">
        <v>225.63</v>
      </c>
      <c r="G69" s="174">
        <v>225.63</v>
      </c>
      <c r="H69" s="105" t="s">
        <v>83</v>
      </c>
    </row>
    <row r="70" spans="1:8" ht="12.75" customHeight="1">
      <c r="A70" s="9" t="s">
        <v>138</v>
      </c>
      <c r="B70" s="46"/>
      <c r="C70" s="47">
        <v>267710.72</v>
      </c>
      <c r="D70" s="174">
        <v>267710.72</v>
      </c>
      <c r="E70" s="46"/>
      <c r="F70" s="47">
        <v>268513.86</v>
      </c>
      <c r="G70" s="174">
        <v>268513.86</v>
      </c>
      <c r="H70" s="104">
        <f t="shared" si="6"/>
        <v>100.3000029285342</v>
      </c>
    </row>
    <row r="71" spans="1:8" ht="12.75" customHeight="1">
      <c r="A71" s="9" t="s">
        <v>89</v>
      </c>
      <c r="B71" s="46"/>
      <c r="C71" s="47">
        <v>900.5</v>
      </c>
      <c r="D71" s="174">
        <v>900.5</v>
      </c>
      <c r="E71" s="46"/>
      <c r="F71" s="47"/>
      <c r="G71" s="174"/>
      <c r="H71" s="105" t="s">
        <v>83</v>
      </c>
    </row>
    <row r="72" spans="1:8" ht="12.75" customHeight="1">
      <c r="A72" s="9" t="s">
        <v>124</v>
      </c>
      <c r="B72" s="46"/>
      <c r="C72" s="47">
        <v>4184.71</v>
      </c>
      <c r="D72" s="174">
        <v>4184.71</v>
      </c>
      <c r="E72" s="46"/>
      <c r="F72" s="47"/>
      <c r="G72" s="174"/>
      <c r="H72" s="105" t="s">
        <v>83</v>
      </c>
    </row>
    <row r="73" spans="1:8" ht="12.75" customHeight="1">
      <c r="A73" s="9" t="s">
        <v>154</v>
      </c>
      <c r="B73" s="46"/>
      <c r="C73" s="47">
        <v>606.33</v>
      </c>
      <c r="D73" s="174">
        <v>606.33</v>
      </c>
      <c r="E73" s="46"/>
      <c r="F73" s="47"/>
      <c r="G73" s="174"/>
      <c r="H73" s="105" t="s">
        <v>83</v>
      </c>
    </row>
    <row r="74" spans="1:8" ht="12.75" customHeight="1">
      <c r="A74" s="9" t="s">
        <v>61</v>
      </c>
      <c r="B74" s="46"/>
      <c r="C74" s="47">
        <v>75000</v>
      </c>
      <c r="D74" s="174">
        <v>75000</v>
      </c>
      <c r="E74" s="46"/>
      <c r="F74" s="47">
        <v>33430</v>
      </c>
      <c r="G74" s="174">
        <v>33430</v>
      </c>
      <c r="H74" s="104">
        <f t="shared" si="6"/>
        <v>44.57333333333333</v>
      </c>
    </row>
    <row r="75" spans="1:8" ht="12.75" customHeight="1">
      <c r="A75" s="9" t="s">
        <v>70</v>
      </c>
      <c r="B75" s="46"/>
      <c r="C75" s="47"/>
      <c r="D75" s="174"/>
      <c r="E75" s="46"/>
      <c r="F75" s="47">
        <v>507.54</v>
      </c>
      <c r="G75" s="174">
        <v>507.54</v>
      </c>
      <c r="H75" s="105" t="s">
        <v>83</v>
      </c>
    </row>
    <row r="76" spans="1:8" ht="12.75" customHeight="1" hidden="1">
      <c r="A76" s="9" t="s">
        <v>71</v>
      </c>
      <c r="B76" s="46"/>
      <c r="C76" s="47"/>
      <c r="D76" s="175"/>
      <c r="E76" s="46"/>
      <c r="F76" s="47"/>
      <c r="G76" s="175"/>
      <c r="H76" s="105" t="s">
        <v>83</v>
      </c>
    </row>
    <row r="77" spans="1:8" ht="12.75" customHeight="1">
      <c r="A77" s="9" t="s">
        <v>86</v>
      </c>
      <c r="B77" s="46"/>
      <c r="C77" s="47">
        <v>312</v>
      </c>
      <c r="D77" s="174">
        <v>312</v>
      </c>
      <c r="E77" s="46"/>
      <c r="F77" s="47">
        <v>322.2</v>
      </c>
      <c r="G77" s="174">
        <v>322.2</v>
      </c>
      <c r="H77" s="104">
        <f t="shared" si="6"/>
        <v>103.26923076923076</v>
      </c>
    </row>
    <row r="78" spans="1:8" ht="12.75" customHeight="1" hidden="1">
      <c r="A78" s="9" t="s">
        <v>25</v>
      </c>
      <c r="B78" s="46"/>
      <c r="C78" s="47"/>
      <c r="D78" s="174"/>
      <c r="E78" s="46"/>
      <c r="F78" s="47"/>
      <c r="G78" s="174"/>
      <c r="H78" s="105" t="s">
        <v>83</v>
      </c>
    </row>
    <row r="79" spans="1:8" ht="12.75" customHeight="1" hidden="1">
      <c r="A79" s="9" t="s">
        <v>72</v>
      </c>
      <c r="B79" s="46"/>
      <c r="C79" s="47"/>
      <c r="D79" s="174"/>
      <c r="E79" s="46"/>
      <c r="F79" s="47"/>
      <c r="G79" s="174"/>
      <c r="H79" s="105" t="s">
        <v>83</v>
      </c>
    </row>
    <row r="80" spans="1:8" ht="12.75" customHeight="1">
      <c r="A80" s="9" t="s">
        <v>62</v>
      </c>
      <c r="B80" s="46"/>
      <c r="C80" s="47">
        <v>27.02</v>
      </c>
      <c r="D80" s="174">
        <v>27.02</v>
      </c>
      <c r="E80" s="46"/>
      <c r="F80" s="47"/>
      <c r="G80" s="174"/>
      <c r="H80" s="105" t="s">
        <v>83</v>
      </c>
    </row>
    <row r="81" spans="1:8" ht="12.75" customHeight="1" thickBot="1">
      <c r="A81" s="19" t="s">
        <v>302</v>
      </c>
      <c r="B81" s="49">
        <v>250</v>
      </c>
      <c r="C81" s="50">
        <v>3029.73</v>
      </c>
      <c r="D81" s="176">
        <v>3029.74</v>
      </c>
      <c r="E81" s="49">
        <v>250</v>
      </c>
      <c r="F81" s="50">
        <v>1874.87</v>
      </c>
      <c r="G81" s="176">
        <v>1874.87</v>
      </c>
      <c r="H81" s="106">
        <f t="shared" si="6"/>
        <v>61.88220771419329</v>
      </c>
    </row>
    <row r="82" spans="1:8" ht="12.75" customHeight="1" hidden="1" thickBot="1">
      <c r="A82" s="19" t="s">
        <v>134</v>
      </c>
      <c r="B82" s="49"/>
      <c r="C82" s="50"/>
      <c r="D82" s="176"/>
      <c r="E82" s="49"/>
      <c r="F82" s="50"/>
      <c r="G82" s="176"/>
      <c r="H82" s="106" t="e">
        <f t="shared" si="6"/>
        <v>#DIV/0!</v>
      </c>
    </row>
    <row r="83" spans="1:8" ht="12.75" customHeight="1" hidden="1">
      <c r="A83" s="9" t="s">
        <v>135</v>
      </c>
      <c r="B83" s="46"/>
      <c r="C83" s="47"/>
      <c r="D83" s="174"/>
      <c r="E83" s="46"/>
      <c r="F83" s="47"/>
      <c r="G83" s="174"/>
      <c r="H83" s="104" t="e">
        <f t="shared" si="6"/>
        <v>#DIV/0!</v>
      </c>
    </row>
    <row r="84" spans="1:8" ht="12.75" customHeight="1" hidden="1">
      <c r="A84" s="14" t="s">
        <v>147</v>
      </c>
      <c r="B84" s="51">
        <f aca="true" t="shared" si="7" ref="B84:G84">SUM(B86:B88)</f>
        <v>0</v>
      </c>
      <c r="C84" s="48">
        <f t="shared" si="7"/>
        <v>0</v>
      </c>
      <c r="D84" s="177">
        <f t="shared" si="7"/>
        <v>0</v>
      </c>
      <c r="E84" s="51">
        <f t="shared" si="7"/>
        <v>0</v>
      </c>
      <c r="F84" s="48">
        <f t="shared" si="7"/>
        <v>0</v>
      </c>
      <c r="G84" s="177">
        <f t="shared" si="7"/>
        <v>0</v>
      </c>
      <c r="H84" s="105" t="s">
        <v>83</v>
      </c>
    </row>
    <row r="85" spans="1:8" ht="10.5" customHeight="1" hidden="1">
      <c r="A85" s="13" t="s">
        <v>2</v>
      </c>
      <c r="B85" s="46"/>
      <c r="C85" s="47"/>
      <c r="D85" s="174"/>
      <c r="E85" s="46"/>
      <c r="F85" s="47"/>
      <c r="G85" s="174"/>
      <c r="H85" s="104"/>
    </row>
    <row r="86" spans="1:8" ht="12.75" customHeight="1" hidden="1">
      <c r="A86" s="9" t="s">
        <v>69</v>
      </c>
      <c r="B86" s="46"/>
      <c r="C86" s="47"/>
      <c r="D86" s="174"/>
      <c r="E86" s="46"/>
      <c r="F86" s="47"/>
      <c r="G86" s="174"/>
      <c r="H86" s="104" t="e">
        <f t="shared" si="6"/>
        <v>#DIV/0!</v>
      </c>
    </row>
    <row r="87" spans="1:8" ht="12.75" customHeight="1" hidden="1">
      <c r="A87" s="9" t="s">
        <v>88</v>
      </c>
      <c r="B87" s="46"/>
      <c r="C87" s="47"/>
      <c r="D87" s="178"/>
      <c r="E87" s="46"/>
      <c r="F87" s="47"/>
      <c r="G87" s="178"/>
      <c r="H87" s="104" t="e">
        <f t="shared" si="6"/>
        <v>#DIV/0!</v>
      </c>
    </row>
    <row r="88" spans="1:8" ht="12.75" customHeight="1" hidden="1">
      <c r="A88" s="9" t="s">
        <v>104</v>
      </c>
      <c r="B88" s="46"/>
      <c r="C88" s="47"/>
      <c r="D88" s="174"/>
      <c r="E88" s="46"/>
      <c r="F88" s="47"/>
      <c r="G88" s="174"/>
      <c r="H88" s="105" t="s">
        <v>83</v>
      </c>
    </row>
    <row r="89" spans="1:8" ht="12.75" customHeight="1">
      <c r="A89" s="14" t="s">
        <v>106</v>
      </c>
      <c r="B89" s="51">
        <f aca="true" t="shared" si="8" ref="B89:G89">SUM(B91:B108)</f>
        <v>0</v>
      </c>
      <c r="C89" s="48">
        <f t="shared" si="8"/>
        <v>708349.86</v>
      </c>
      <c r="D89" s="177">
        <f t="shared" si="8"/>
        <v>708349.8500000001</v>
      </c>
      <c r="E89" s="51">
        <f t="shared" si="8"/>
        <v>0</v>
      </c>
      <c r="F89" s="48">
        <f t="shared" si="8"/>
        <v>825646.3</v>
      </c>
      <c r="G89" s="177">
        <f t="shared" si="8"/>
        <v>825646.3</v>
      </c>
      <c r="H89" s="134">
        <f>G89/D89*100</f>
        <v>116.55911270398376</v>
      </c>
    </row>
    <row r="90" spans="1:8" ht="10.5" customHeight="1">
      <c r="A90" s="13" t="s">
        <v>2</v>
      </c>
      <c r="B90" s="46"/>
      <c r="C90" s="47"/>
      <c r="D90" s="174"/>
      <c r="E90" s="46"/>
      <c r="F90" s="47"/>
      <c r="G90" s="174"/>
      <c r="H90" s="104"/>
    </row>
    <row r="91" spans="1:8" ht="12.75" customHeight="1">
      <c r="A91" s="9" t="s">
        <v>89</v>
      </c>
      <c r="B91" s="46"/>
      <c r="C91" s="47">
        <v>104523.37</v>
      </c>
      <c r="D91" s="174">
        <v>104523.37</v>
      </c>
      <c r="E91" s="46"/>
      <c r="F91" s="47">
        <v>40671.19</v>
      </c>
      <c r="G91" s="174">
        <v>40671.19</v>
      </c>
      <c r="H91" s="104">
        <f aca="true" t="shared" si="9" ref="H91:H97">G91/D91*100</f>
        <v>38.91109710680014</v>
      </c>
    </row>
    <row r="92" spans="1:8" ht="12.75" customHeight="1">
      <c r="A92" s="9" t="s">
        <v>47</v>
      </c>
      <c r="B92" s="46"/>
      <c r="C92" s="47">
        <v>6330.36</v>
      </c>
      <c r="D92" s="174">
        <v>6330.36</v>
      </c>
      <c r="E92" s="46"/>
      <c r="F92" s="47">
        <v>342.16</v>
      </c>
      <c r="G92" s="174">
        <v>342.16</v>
      </c>
      <c r="H92" s="104">
        <f t="shared" si="9"/>
        <v>5.40506385102901</v>
      </c>
    </row>
    <row r="93" spans="1:8" ht="12.75" customHeight="1">
      <c r="A93" s="9" t="s">
        <v>68</v>
      </c>
      <c r="B93" s="46"/>
      <c r="C93" s="47">
        <v>872.45</v>
      </c>
      <c r="D93" s="174">
        <v>872.45</v>
      </c>
      <c r="E93" s="46"/>
      <c r="F93" s="47">
        <v>14241.49</v>
      </c>
      <c r="G93" s="174">
        <v>14241.49</v>
      </c>
      <c r="H93" s="104">
        <f t="shared" si="9"/>
        <v>1632.3560089403404</v>
      </c>
    </row>
    <row r="94" spans="1:8" ht="12.75" customHeight="1">
      <c r="A94" s="9" t="s">
        <v>87</v>
      </c>
      <c r="B94" s="46"/>
      <c r="C94" s="47">
        <v>139751.11</v>
      </c>
      <c r="D94" s="174">
        <v>139751.1</v>
      </c>
      <c r="E94" s="46"/>
      <c r="F94" s="47">
        <v>305004.07</v>
      </c>
      <c r="G94" s="174">
        <v>305004.07</v>
      </c>
      <c r="H94" s="104">
        <f t="shared" si="9"/>
        <v>218.24806387928254</v>
      </c>
    </row>
    <row r="95" spans="1:8" ht="12.75" customHeight="1" hidden="1">
      <c r="A95" s="9" t="s">
        <v>52</v>
      </c>
      <c r="B95" s="46"/>
      <c r="C95" s="47"/>
      <c r="D95" s="174"/>
      <c r="E95" s="46"/>
      <c r="F95" s="47"/>
      <c r="G95" s="174"/>
      <c r="H95" s="104" t="e">
        <f t="shared" si="9"/>
        <v>#DIV/0!</v>
      </c>
    </row>
    <row r="96" spans="1:8" ht="12.75" customHeight="1">
      <c r="A96" s="9" t="s">
        <v>56</v>
      </c>
      <c r="B96" s="46"/>
      <c r="C96" s="47">
        <v>8175.52</v>
      </c>
      <c r="D96" s="174">
        <v>8175.52</v>
      </c>
      <c r="E96" s="46"/>
      <c r="F96" s="47">
        <v>12535.4</v>
      </c>
      <c r="G96" s="174">
        <v>12535.4</v>
      </c>
      <c r="H96" s="104">
        <f t="shared" si="9"/>
        <v>153.3284732958882</v>
      </c>
    </row>
    <row r="97" spans="1:8" ht="12.75" customHeight="1">
      <c r="A97" s="9" t="s">
        <v>153</v>
      </c>
      <c r="B97" s="46"/>
      <c r="C97" s="47">
        <v>121694.77</v>
      </c>
      <c r="D97" s="174">
        <v>121694.77</v>
      </c>
      <c r="E97" s="46"/>
      <c r="F97" s="47">
        <v>194478.17</v>
      </c>
      <c r="G97" s="174">
        <v>194478.17</v>
      </c>
      <c r="H97" s="104">
        <f t="shared" si="9"/>
        <v>159.80815773759218</v>
      </c>
    </row>
    <row r="98" spans="1:8" ht="12.75" customHeight="1">
      <c r="A98" s="9" t="s">
        <v>303</v>
      </c>
      <c r="B98" s="46"/>
      <c r="C98" s="47">
        <v>1996.05</v>
      </c>
      <c r="D98" s="174">
        <v>1996.05</v>
      </c>
      <c r="E98" s="46"/>
      <c r="F98" s="47"/>
      <c r="G98" s="174"/>
      <c r="H98" s="105" t="s">
        <v>83</v>
      </c>
    </row>
    <row r="99" spans="1:8" ht="12.75" customHeight="1">
      <c r="A99" s="9" t="s">
        <v>353</v>
      </c>
      <c r="B99" s="46"/>
      <c r="C99" s="47"/>
      <c r="D99" s="174"/>
      <c r="E99" s="46"/>
      <c r="F99" s="47">
        <v>3314.94</v>
      </c>
      <c r="G99" s="174">
        <v>3314.94</v>
      </c>
      <c r="H99" s="105" t="s">
        <v>83</v>
      </c>
    </row>
    <row r="100" spans="1:8" ht="12.75" customHeight="1">
      <c r="A100" s="9" t="s">
        <v>123</v>
      </c>
      <c r="B100" s="46"/>
      <c r="C100" s="47">
        <v>130501</v>
      </c>
      <c r="D100" s="174">
        <v>130501</v>
      </c>
      <c r="E100" s="46"/>
      <c r="F100" s="47">
        <v>191544.05</v>
      </c>
      <c r="G100" s="174">
        <v>191544.05</v>
      </c>
      <c r="H100" s="104">
        <f>G100/D100*100</f>
        <v>146.77592508869662</v>
      </c>
    </row>
    <row r="101" spans="1:8" ht="12.75" customHeight="1" hidden="1">
      <c r="A101" s="9" t="s">
        <v>70</v>
      </c>
      <c r="B101" s="46"/>
      <c r="C101" s="47"/>
      <c r="D101" s="174"/>
      <c r="E101" s="46"/>
      <c r="F101" s="47"/>
      <c r="G101" s="174"/>
      <c r="H101" s="105" t="s">
        <v>83</v>
      </c>
    </row>
    <row r="102" spans="1:8" ht="12.75" customHeight="1">
      <c r="A102" s="9" t="s">
        <v>124</v>
      </c>
      <c r="B102" s="46"/>
      <c r="C102" s="47">
        <v>121157.8</v>
      </c>
      <c r="D102" s="174">
        <v>121157.8</v>
      </c>
      <c r="E102" s="46"/>
      <c r="F102" s="47"/>
      <c r="G102" s="174"/>
      <c r="H102" s="105" t="s">
        <v>83</v>
      </c>
    </row>
    <row r="103" spans="1:8" ht="12.75" customHeight="1">
      <c r="A103" s="9" t="s">
        <v>24</v>
      </c>
      <c r="B103" s="46"/>
      <c r="C103" s="47"/>
      <c r="D103" s="174"/>
      <c r="E103" s="46"/>
      <c r="F103" s="47">
        <v>2598.55</v>
      </c>
      <c r="G103" s="174">
        <v>2598.55</v>
      </c>
      <c r="H103" s="105" t="s">
        <v>83</v>
      </c>
    </row>
    <row r="104" spans="1:8" ht="12.75" customHeight="1">
      <c r="A104" s="9" t="s">
        <v>159</v>
      </c>
      <c r="B104" s="46"/>
      <c r="C104" s="47">
        <v>167.31</v>
      </c>
      <c r="D104" s="174">
        <v>167.31</v>
      </c>
      <c r="E104" s="46"/>
      <c r="F104" s="47"/>
      <c r="G104" s="174"/>
      <c r="H104" s="105" t="s">
        <v>83</v>
      </c>
    </row>
    <row r="105" spans="1:8" ht="12.75" customHeight="1">
      <c r="A105" s="9" t="s">
        <v>60</v>
      </c>
      <c r="B105" s="46"/>
      <c r="C105" s="47">
        <v>10265.8</v>
      </c>
      <c r="D105" s="174">
        <v>10265.8</v>
      </c>
      <c r="E105" s="46"/>
      <c r="F105" s="47">
        <v>60916.28</v>
      </c>
      <c r="G105" s="174">
        <v>60916.28</v>
      </c>
      <c r="H105" s="104">
        <f>G105/D105*100</f>
        <v>593.3904810146311</v>
      </c>
    </row>
    <row r="106" spans="1:8" ht="12.75" customHeight="1">
      <c r="A106" s="9" t="s">
        <v>72</v>
      </c>
      <c r="B106" s="46"/>
      <c r="C106" s="47">
        <v>43514.57</v>
      </c>
      <c r="D106" s="174">
        <v>43514.57</v>
      </c>
      <c r="E106" s="46"/>
      <c r="F106" s="47"/>
      <c r="G106" s="174"/>
      <c r="H106" s="105" t="s">
        <v>83</v>
      </c>
    </row>
    <row r="107" spans="1:8" ht="12.75" customHeight="1">
      <c r="A107" s="9" t="s">
        <v>62</v>
      </c>
      <c r="B107" s="46"/>
      <c r="C107" s="47">
        <v>19321.1</v>
      </c>
      <c r="D107" s="174">
        <v>19321.1</v>
      </c>
      <c r="E107" s="46"/>
      <c r="F107" s="47"/>
      <c r="G107" s="174"/>
      <c r="H107" s="105" t="s">
        <v>83</v>
      </c>
    </row>
    <row r="108" spans="1:8" ht="12.75" customHeight="1">
      <c r="A108" s="9" t="s">
        <v>26</v>
      </c>
      <c r="B108" s="46"/>
      <c r="C108" s="47">
        <v>78.65</v>
      </c>
      <c r="D108" s="174">
        <v>78.65</v>
      </c>
      <c r="E108" s="46"/>
      <c r="F108" s="47"/>
      <c r="G108" s="174"/>
      <c r="H108" s="105" t="s">
        <v>83</v>
      </c>
    </row>
    <row r="109" spans="1:8" ht="12.75" customHeight="1" hidden="1">
      <c r="A109" s="14" t="s">
        <v>107</v>
      </c>
      <c r="B109" s="51">
        <f aca="true" t="shared" si="10" ref="B109:G109">SUM(B111:B116)</f>
        <v>0</v>
      </c>
      <c r="C109" s="48">
        <f t="shared" si="10"/>
        <v>0</v>
      </c>
      <c r="D109" s="177">
        <f t="shared" si="10"/>
        <v>0</v>
      </c>
      <c r="E109" s="51">
        <f t="shared" si="10"/>
        <v>0</v>
      </c>
      <c r="F109" s="48">
        <f t="shared" si="10"/>
        <v>0</v>
      </c>
      <c r="G109" s="177">
        <f t="shared" si="10"/>
        <v>0</v>
      </c>
      <c r="H109" s="136" t="s">
        <v>83</v>
      </c>
    </row>
    <row r="110" spans="1:8" ht="10.5" customHeight="1" hidden="1">
      <c r="A110" s="13" t="s">
        <v>2</v>
      </c>
      <c r="B110" s="46"/>
      <c r="C110" s="47"/>
      <c r="D110" s="177"/>
      <c r="E110" s="46"/>
      <c r="F110" s="47"/>
      <c r="G110" s="177"/>
      <c r="H110" s="104"/>
    </row>
    <row r="111" spans="1:8" ht="12.75" customHeight="1" hidden="1">
      <c r="A111" s="14" t="s">
        <v>58</v>
      </c>
      <c r="B111" s="46"/>
      <c r="C111" s="47"/>
      <c r="D111" s="178"/>
      <c r="E111" s="46"/>
      <c r="F111" s="47"/>
      <c r="G111" s="178"/>
      <c r="H111" s="105" t="s">
        <v>83</v>
      </c>
    </row>
    <row r="112" spans="1:8" ht="12.75" customHeight="1" hidden="1">
      <c r="A112" s="41" t="s">
        <v>181</v>
      </c>
      <c r="B112" s="46"/>
      <c r="C112" s="47"/>
      <c r="D112" s="178"/>
      <c r="E112" s="46"/>
      <c r="F112" s="47"/>
      <c r="G112" s="178"/>
      <c r="H112" s="105" t="s">
        <v>83</v>
      </c>
    </row>
    <row r="113" spans="1:8" ht="12.75" customHeight="1" hidden="1">
      <c r="A113" s="9" t="s">
        <v>125</v>
      </c>
      <c r="B113" s="46"/>
      <c r="C113" s="47"/>
      <c r="D113" s="178"/>
      <c r="E113" s="46"/>
      <c r="F113" s="47"/>
      <c r="G113" s="178"/>
      <c r="H113" s="105" t="s">
        <v>83</v>
      </c>
    </row>
    <row r="114" spans="1:8" ht="12.75" customHeight="1" hidden="1">
      <c r="A114" s="12" t="s">
        <v>59</v>
      </c>
      <c r="B114" s="52"/>
      <c r="C114" s="45"/>
      <c r="D114" s="178"/>
      <c r="E114" s="52"/>
      <c r="F114" s="45"/>
      <c r="G114" s="178"/>
      <c r="H114" s="105" t="s">
        <v>83</v>
      </c>
    </row>
    <row r="115" spans="1:8" ht="12.75" customHeight="1" hidden="1">
      <c r="A115" s="12" t="s">
        <v>73</v>
      </c>
      <c r="B115" s="52"/>
      <c r="C115" s="45"/>
      <c r="D115" s="178"/>
      <c r="E115" s="52"/>
      <c r="F115" s="45"/>
      <c r="G115" s="178"/>
      <c r="H115" s="105" t="s">
        <v>83</v>
      </c>
    </row>
    <row r="116" spans="1:8" ht="12.75" customHeight="1" hidden="1">
      <c r="A116" s="9" t="s">
        <v>182</v>
      </c>
      <c r="B116" s="52"/>
      <c r="C116" s="45"/>
      <c r="D116" s="178"/>
      <c r="E116" s="52"/>
      <c r="F116" s="45"/>
      <c r="G116" s="178"/>
      <c r="H116" s="105" t="s">
        <v>83</v>
      </c>
    </row>
    <row r="117" spans="1:8" ht="21.75" customHeight="1" thickBot="1">
      <c r="A117" s="15" t="s">
        <v>3</v>
      </c>
      <c r="B117" s="59">
        <f aca="true" t="shared" si="11" ref="B117:G117">B10+B15+B48+B58+B84+B109+B89</f>
        <v>3645528.3</v>
      </c>
      <c r="C117" s="167">
        <f t="shared" si="11"/>
        <v>10612302.3</v>
      </c>
      <c r="D117" s="179">
        <f t="shared" si="11"/>
        <v>11011417.51</v>
      </c>
      <c r="E117" s="59">
        <f t="shared" si="11"/>
        <v>3896837</v>
      </c>
      <c r="F117" s="167">
        <f t="shared" si="11"/>
        <v>11885191.940000001</v>
      </c>
      <c r="G117" s="179">
        <f t="shared" si="11"/>
        <v>12168215.09</v>
      </c>
      <c r="H117" s="137">
        <f>G117/D117*100</f>
        <v>110.5054374602494</v>
      </c>
    </row>
    <row r="118" spans="1:8" ht="21.75" customHeight="1">
      <c r="A118" s="11" t="s">
        <v>6</v>
      </c>
      <c r="B118" s="43"/>
      <c r="C118" s="47"/>
      <c r="D118" s="114"/>
      <c r="E118" s="43"/>
      <c r="F118" s="47"/>
      <c r="G118" s="114"/>
      <c r="H118" s="104"/>
    </row>
    <row r="119" spans="1:8" ht="18.75" customHeight="1">
      <c r="A119" s="11" t="s">
        <v>11</v>
      </c>
      <c r="B119" s="43">
        <f aca="true" t="shared" si="12" ref="B119:G119">B120+B133</f>
        <v>51762.3</v>
      </c>
      <c r="C119" s="44">
        <f t="shared" si="12"/>
        <v>52439.32000000001</v>
      </c>
      <c r="D119" s="110">
        <f t="shared" si="12"/>
        <v>45089.39000000001</v>
      </c>
      <c r="E119" s="43">
        <f t="shared" si="12"/>
        <v>46742</v>
      </c>
      <c r="F119" s="44">
        <f t="shared" si="12"/>
        <v>52101.490000000005</v>
      </c>
      <c r="G119" s="110">
        <f t="shared" si="12"/>
        <v>40955.04</v>
      </c>
      <c r="H119" s="134">
        <f>G119/D119*100</f>
        <v>90.83076972210091</v>
      </c>
    </row>
    <row r="120" spans="1:8" ht="13.5" customHeight="1">
      <c r="A120" s="16" t="s">
        <v>36</v>
      </c>
      <c r="B120" s="60">
        <f aca="true" t="shared" si="13" ref="B120:G120">SUM(B122:B132)</f>
        <v>51762.3</v>
      </c>
      <c r="C120" s="61">
        <f t="shared" si="13"/>
        <v>50041.32000000001</v>
      </c>
      <c r="D120" s="116">
        <f t="shared" si="13"/>
        <v>42698.130000000005</v>
      </c>
      <c r="E120" s="60">
        <f t="shared" si="13"/>
        <v>46742</v>
      </c>
      <c r="F120" s="61">
        <f t="shared" si="13"/>
        <v>52101.490000000005</v>
      </c>
      <c r="G120" s="116">
        <f t="shared" si="13"/>
        <v>40955.04</v>
      </c>
      <c r="H120" s="138">
        <f>G120/D120*100</f>
        <v>95.9176432316825</v>
      </c>
    </row>
    <row r="121" spans="1:8" ht="10.5" customHeight="1">
      <c r="A121" s="13" t="s">
        <v>2</v>
      </c>
      <c r="B121" s="46"/>
      <c r="C121" s="47"/>
      <c r="D121" s="114"/>
      <c r="E121" s="46"/>
      <c r="F121" s="47"/>
      <c r="G121" s="114"/>
      <c r="H121" s="104"/>
    </row>
    <row r="122" spans="1:8" ht="12.75" customHeight="1">
      <c r="A122" s="9" t="s">
        <v>342</v>
      </c>
      <c r="B122" s="46">
        <v>17854.4</v>
      </c>
      <c r="C122" s="47">
        <v>17854.4</v>
      </c>
      <c r="D122" s="114">
        <v>14215.79</v>
      </c>
      <c r="E122" s="46">
        <v>17854.5</v>
      </c>
      <c r="F122" s="47">
        <v>21220.45</v>
      </c>
      <c r="G122" s="114">
        <v>17704.97</v>
      </c>
      <c r="H122" s="104">
        <f>G122/D122*100</f>
        <v>124.54439746225852</v>
      </c>
    </row>
    <row r="123" spans="1:8" ht="12.75" customHeight="1">
      <c r="A123" s="9" t="s">
        <v>7</v>
      </c>
      <c r="B123" s="46">
        <v>4208.9</v>
      </c>
      <c r="C123" s="47">
        <v>4208.9</v>
      </c>
      <c r="D123" s="114">
        <v>3305.76</v>
      </c>
      <c r="E123" s="46">
        <v>4209</v>
      </c>
      <c r="F123" s="47">
        <v>4448.77</v>
      </c>
      <c r="G123" s="114">
        <v>4240</v>
      </c>
      <c r="H123" s="104">
        <f aca="true" t="shared" si="14" ref="H123:H130">G123/D123*100</f>
        <v>128.26097478340836</v>
      </c>
    </row>
    <row r="124" spans="1:8" ht="12.75" customHeight="1">
      <c r="A124" s="9" t="s">
        <v>343</v>
      </c>
      <c r="B124" s="46"/>
      <c r="C124" s="47"/>
      <c r="D124" s="114"/>
      <c r="E124" s="46">
        <v>1100</v>
      </c>
      <c r="F124" s="47">
        <v>1450</v>
      </c>
      <c r="G124" s="114">
        <v>1335.55</v>
      </c>
      <c r="H124" s="105" t="s">
        <v>83</v>
      </c>
    </row>
    <row r="125" spans="1:8" ht="12.75" customHeight="1">
      <c r="A125" s="9" t="s">
        <v>8</v>
      </c>
      <c r="B125" s="46">
        <f>19225+1100</f>
        <v>20325</v>
      </c>
      <c r="C125" s="75">
        <f>15407.02+1695</f>
        <v>17102.02</v>
      </c>
      <c r="D125" s="114">
        <f>12993.14+1490.73</f>
        <v>14483.869999999999</v>
      </c>
      <c r="E125" s="46">
        <v>17204.5</v>
      </c>
      <c r="F125" s="75">
        <v>12435.27</v>
      </c>
      <c r="G125" s="114">
        <v>7563.48</v>
      </c>
      <c r="H125" s="104">
        <f t="shared" si="14"/>
        <v>52.22002130646022</v>
      </c>
    </row>
    <row r="126" spans="1:8" ht="12.75" customHeight="1">
      <c r="A126" s="9" t="s">
        <v>28</v>
      </c>
      <c r="B126" s="46">
        <v>500</v>
      </c>
      <c r="C126" s="47">
        <v>200</v>
      </c>
      <c r="D126" s="114">
        <v>52.38</v>
      </c>
      <c r="E126" s="46">
        <v>500</v>
      </c>
      <c r="F126" s="47">
        <v>500</v>
      </c>
      <c r="G126" s="114">
        <v>10.38</v>
      </c>
      <c r="H126" s="104">
        <f t="shared" si="14"/>
        <v>19.81672394043528</v>
      </c>
    </row>
    <row r="127" spans="1:8" ht="12.75" customHeight="1" hidden="1">
      <c r="A127" s="9" t="s">
        <v>160</v>
      </c>
      <c r="B127" s="46"/>
      <c r="C127" s="47"/>
      <c r="D127" s="114"/>
      <c r="E127" s="46"/>
      <c r="F127" s="47"/>
      <c r="G127" s="114"/>
      <c r="H127" s="104" t="e">
        <f t="shared" si="14"/>
        <v>#DIV/0!</v>
      </c>
    </row>
    <row r="128" spans="1:8" ht="12.75" customHeight="1" hidden="1">
      <c r="A128" s="9" t="s">
        <v>128</v>
      </c>
      <c r="B128" s="46"/>
      <c r="C128" s="47"/>
      <c r="D128" s="114"/>
      <c r="E128" s="46"/>
      <c r="F128" s="47"/>
      <c r="G128" s="114"/>
      <c r="H128" s="104" t="e">
        <f t="shared" si="14"/>
        <v>#DIV/0!</v>
      </c>
    </row>
    <row r="129" spans="1:8" ht="12.75" customHeight="1" hidden="1">
      <c r="A129" s="9" t="s">
        <v>184</v>
      </c>
      <c r="B129" s="46"/>
      <c r="C129" s="47"/>
      <c r="D129" s="114"/>
      <c r="E129" s="46"/>
      <c r="F129" s="47"/>
      <c r="G129" s="114"/>
      <c r="H129" s="104" t="e">
        <f t="shared" si="14"/>
        <v>#DIV/0!</v>
      </c>
    </row>
    <row r="130" spans="1:8" ht="12.75" customHeight="1" hidden="1">
      <c r="A130" s="9" t="s">
        <v>183</v>
      </c>
      <c r="B130" s="46"/>
      <c r="C130" s="47"/>
      <c r="D130" s="114"/>
      <c r="E130" s="46"/>
      <c r="F130" s="47"/>
      <c r="G130" s="114"/>
      <c r="H130" s="104" t="e">
        <f t="shared" si="14"/>
        <v>#DIV/0!</v>
      </c>
    </row>
    <row r="131" spans="1:8" ht="12.75" customHeight="1" hidden="1">
      <c r="A131" s="9" t="s">
        <v>241</v>
      </c>
      <c r="B131" s="46"/>
      <c r="C131" s="47"/>
      <c r="D131" s="114"/>
      <c r="E131" s="46"/>
      <c r="F131" s="47"/>
      <c r="G131" s="114"/>
      <c r="H131" s="104" t="e">
        <f>G131/D131*100</f>
        <v>#DIV/0!</v>
      </c>
    </row>
    <row r="132" spans="1:8" ht="12.75" customHeight="1">
      <c r="A132" s="9" t="s">
        <v>9</v>
      </c>
      <c r="B132" s="46">
        <v>8874</v>
      </c>
      <c r="C132" s="47">
        <v>10676</v>
      </c>
      <c r="D132" s="114">
        <v>10640.33</v>
      </c>
      <c r="E132" s="46">
        <v>5874</v>
      </c>
      <c r="F132" s="47">
        <v>12047</v>
      </c>
      <c r="G132" s="114">
        <v>10100.66</v>
      </c>
      <c r="H132" s="104">
        <f>G132/D132*100</f>
        <v>94.92807083990816</v>
      </c>
    </row>
    <row r="133" spans="1:8" ht="15" customHeight="1">
      <c r="A133" s="16" t="s">
        <v>37</v>
      </c>
      <c r="B133" s="60">
        <f aca="true" t="shared" si="15" ref="B133:G133">SUM(B135:B138)</f>
        <v>0</v>
      </c>
      <c r="C133" s="61">
        <f t="shared" si="15"/>
        <v>2398</v>
      </c>
      <c r="D133" s="116">
        <f t="shared" si="15"/>
        <v>2391.26</v>
      </c>
      <c r="E133" s="60">
        <f t="shared" si="15"/>
        <v>0</v>
      </c>
      <c r="F133" s="61">
        <f t="shared" si="15"/>
        <v>0</v>
      </c>
      <c r="G133" s="116">
        <f t="shared" si="15"/>
        <v>0</v>
      </c>
      <c r="H133" s="138">
        <f>G133/D133*100</f>
        <v>0</v>
      </c>
    </row>
    <row r="134" spans="1:8" ht="9.75" customHeight="1">
      <c r="A134" s="13" t="s">
        <v>2</v>
      </c>
      <c r="B134" s="46"/>
      <c r="C134" s="47"/>
      <c r="D134" s="114"/>
      <c r="E134" s="46"/>
      <c r="F134" s="47"/>
      <c r="G134" s="114"/>
      <c r="H134" s="104"/>
    </row>
    <row r="135" spans="1:8" ht="12.75" customHeight="1" hidden="1">
      <c r="A135" s="17" t="s">
        <v>161</v>
      </c>
      <c r="B135" s="46"/>
      <c r="C135" s="47"/>
      <c r="D135" s="114"/>
      <c r="E135" s="46"/>
      <c r="F135" s="47"/>
      <c r="G135" s="114"/>
      <c r="H135" s="105" t="s">
        <v>83</v>
      </c>
    </row>
    <row r="136" spans="1:8" ht="12.75" customHeight="1" hidden="1">
      <c r="A136" s="8" t="s">
        <v>45</v>
      </c>
      <c r="B136" s="46"/>
      <c r="C136" s="47"/>
      <c r="D136" s="114"/>
      <c r="E136" s="46"/>
      <c r="F136" s="47"/>
      <c r="G136" s="114"/>
      <c r="H136" s="104" t="e">
        <f>G136/D136*100</f>
        <v>#DIV/0!</v>
      </c>
    </row>
    <row r="137" spans="1:8" ht="12.75" customHeight="1" hidden="1">
      <c r="A137" s="8" t="s">
        <v>216</v>
      </c>
      <c r="B137" s="46"/>
      <c r="C137" s="47"/>
      <c r="D137" s="114"/>
      <c r="E137" s="46"/>
      <c r="F137" s="47"/>
      <c r="G137" s="114"/>
      <c r="H137" s="104" t="e">
        <f>G137/D137*100</f>
        <v>#DIV/0!</v>
      </c>
    </row>
    <row r="138" spans="1:8" ht="12.75" customHeight="1" thickBot="1">
      <c r="A138" s="18" t="s">
        <v>9</v>
      </c>
      <c r="B138" s="49"/>
      <c r="C138" s="50">
        <v>2398</v>
      </c>
      <c r="D138" s="117">
        <v>2391.26</v>
      </c>
      <c r="E138" s="49"/>
      <c r="F138" s="50"/>
      <c r="G138" s="117"/>
      <c r="H138" s="141" t="s">
        <v>83</v>
      </c>
    </row>
    <row r="139" spans="1:8" ht="19.5" customHeight="1">
      <c r="A139" s="11" t="s">
        <v>12</v>
      </c>
      <c r="B139" s="43">
        <f aca="true" t="shared" si="16" ref="B139:G139">B140+B165</f>
        <v>321211.5</v>
      </c>
      <c r="C139" s="44">
        <f t="shared" si="16"/>
        <v>331248.52999999997</v>
      </c>
      <c r="D139" s="110">
        <f t="shared" si="16"/>
        <v>312519.5900000001</v>
      </c>
      <c r="E139" s="43">
        <f t="shared" si="16"/>
        <v>335211.19999999995</v>
      </c>
      <c r="F139" s="44">
        <f t="shared" si="16"/>
        <v>356791.44</v>
      </c>
      <c r="G139" s="110">
        <f t="shared" si="16"/>
        <v>334231.2</v>
      </c>
      <c r="H139" s="134">
        <f>G139/D139*100</f>
        <v>106.94727968893083</v>
      </c>
    </row>
    <row r="140" spans="1:8" ht="12.75" customHeight="1">
      <c r="A140" s="16" t="s">
        <v>36</v>
      </c>
      <c r="B140" s="60">
        <f aca="true" t="shared" si="17" ref="B140:G140">SUM(B142:B164)</f>
        <v>321211.5</v>
      </c>
      <c r="C140" s="61">
        <f t="shared" si="17"/>
        <v>329193.79</v>
      </c>
      <c r="D140" s="116">
        <f t="shared" si="17"/>
        <v>312519.5900000001</v>
      </c>
      <c r="E140" s="60">
        <f t="shared" si="17"/>
        <v>335211.19999999995</v>
      </c>
      <c r="F140" s="61">
        <f t="shared" si="17"/>
        <v>354736.7</v>
      </c>
      <c r="G140" s="116">
        <f t="shared" si="17"/>
        <v>333929.94</v>
      </c>
      <c r="H140" s="138">
        <f>G140/D140*100</f>
        <v>106.85088253187583</v>
      </c>
    </row>
    <row r="141" spans="1:8" ht="10.5" customHeight="1">
      <c r="A141" s="13" t="s">
        <v>2</v>
      </c>
      <c r="B141" s="46"/>
      <c r="C141" s="47"/>
      <c r="D141" s="114"/>
      <c r="E141" s="46"/>
      <c r="F141" s="47"/>
      <c r="G141" s="114"/>
      <c r="H141" s="104"/>
    </row>
    <row r="142" spans="1:8" ht="12.75" customHeight="1">
      <c r="A142" s="17" t="s">
        <v>344</v>
      </c>
      <c r="B142" s="46">
        <v>163347.3</v>
      </c>
      <c r="C142" s="47">
        <v>163780.4</v>
      </c>
      <c r="D142" s="114">
        <v>160635.66</v>
      </c>
      <c r="E142" s="46">
        <v>166947.3</v>
      </c>
      <c r="F142" s="47">
        <v>173303.22</v>
      </c>
      <c r="G142" s="114">
        <v>171361.09</v>
      </c>
      <c r="H142" s="104">
        <f>G142/D142*100</f>
        <v>106.67686739046609</v>
      </c>
    </row>
    <row r="143" spans="1:8" ht="12.75" customHeight="1">
      <c r="A143" s="9" t="s">
        <v>7</v>
      </c>
      <c r="B143" s="46">
        <v>55659.6</v>
      </c>
      <c r="C143" s="47">
        <v>55835.7</v>
      </c>
      <c r="D143" s="114">
        <v>55159.32</v>
      </c>
      <c r="E143" s="46">
        <v>56898.9</v>
      </c>
      <c r="F143" s="47">
        <v>59707.67</v>
      </c>
      <c r="G143" s="114">
        <v>58936.76</v>
      </c>
      <c r="H143" s="104">
        <f>G143/D143*100</f>
        <v>106.84823525743248</v>
      </c>
    </row>
    <row r="144" spans="1:8" ht="12.75" customHeight="1">
      <c r="A144" s="9" t="s">
        <v>343</v>
      </c>
      <c r="B144" s="46"/>
      <c r="C144" s="47"/>
      <c r="D144" s="114"/>
      <c r="E144" s="46">
        <v>200</v>
      </c>
      <c r="F144" s="47">
        <v>200</v>
      </c>
      <c r="G144" s="114">
        <v>178.48</v>
      </c>
      <c r="H144" s="105" t="s">
        <v>83</v>
      </c>
    </row>
    <row r="145" spans="1:8" ht="12.75" customHeight="1" thickBot="1">
      <c r="A145" s="19" t="s">
        <v>8</v>
      </c>
      <c r="B145" s="49">
        <f>42471.6+200</f>
        <v>42671.6</v>
      </c>
      <c r="C145" s="50">
        <f>46841.5+200</f>
        <v>47041.5</v>
      </c>
      <c r="D145" s="117">
        <f>36055.15+149.16</f>
        <v>36204.310000000005</v>
      </c>
      <c r="E145" s="49">
        <v>50038.4</v>
      </c>
      <c r="F145" s="50">
        <v>58297.62</v>
      </c>
      <c r="G145" s="117">
        <v>42224.1</v>
      </c>
      <c r="H145" s="106">
        <f>G145/D145*100</f>
        <v>116.62727448748504</v>
      </c>
    </row>
    <row r="146" spans="1:8" ht="12.75" customHeight="1" hidden="1">
      <c r="A146" s="9" t="s">
        <v>63</v>
      </c>
      <c r="B146" s="46"/>
      <c r="C146" s="47"/>
      <c r="D146" s="114"/>
      <c r="E146" s="46"/>
      <c r="F146" s="47"/>
      <c r="G146" s="114"/>
      <c r="H146" s="105" t="s">
        <v>83</v>
      </c>
    </row>
    <row r="147" spans="1:8" ht="12.75" customHeight="1">
      <c r="A147" s="9" t="s">
        <v>10</v>
      </c>
      <c r="B147" s="46">
        <v>636</v>
      </c>
      <c r="C147" s="47">
        <v>252</v>
      </c>
      <c r="D147" s="114">
        <v>128.2</v>
      </c>
      <c r="E147" s="46">
        <v>352</v>
      </c>
      <c r="F147" s="47">
        <v>352</v>
      </c>
      <c r="G147" s="114">
        <v>163.15</v>
      </c>
      <c r="H147" s="104">
        <f>G147/D147*100</f>
        <v>127.26209048361936</v>
      </c>
    </row>
    <row r="148" spans="1:8" ht="12.75" customHeight="1">
      <c r="A148" s="9" t="s">
        <v>150</v>
      </c>
      <c r="B148" s="46">
        <v>58897</v>
      </c>
      <c r="C148" s="47">
        <v>60397</v>
      </c>
      <c r="D148" s="114">
        <v>58689.91</v>
      </c>
      <c r="E148" s="46">
        <v>60774.6</v>
      </c>
      <c r="F148" s="47">
        <v>61039.4</v>
      </c>
      <c r="G148" s="114">
        <v>59344.16</v>
      </c>
      <c r="H148" s="104">
        <f>G148/D148*100</f>
        <v>101.11475720443259</v>
      </c>
    </row>
    <row r="149" spans="1:8" ht="12.75" customHeight="1">
      <c r="A149" s="9" t="s">
        <v>141</v>
      </c>
      <c r="B149" s="46"/>
      <c r="C149" s="47">
        <v>210.03</v>
      </c>
      <c r="D149" s="114">
        <v>71.71</v>
      </c>
      <c r="E149" s="46"/>
      <c r="F149" s="47">
        <v>52.54</v>
      </c>
      <c r="G149" s="114"/>
      <c r="H149" s="105" t="s">
        <v>83</v>
      </c>
    </row>
    <row r="150" spans="1:8" ht="12.75" customHeight="1">
      <c r="A150" s="9" t="s">
        <v>185</v>
      </c>
      <c r="B150" s="46"/>
      <c r="C150" s="47"/>
      <c r="D150" s="114"/>
      <c r="E150" s="46"/>
      <c r="F150" s="47">
        <v>100</v>
      </c>
      <c r="G150" s="114">
        <v>83.62</v>
      </c>
      <c r="H150" s="105" t="s">
        <v>83</v>
      </c>
    </row>
    <row r="151" spans="1:8" ht="12.75" customHeight="1">
      <c r="A151" s="9" t="s">
        <v>304</v>
      </c>
      <c r="B151" s="46"/>
      <c r="C151" s="47">
        <v>100</v>
      </c>
      <c r="D151" s="114">
        <v>70.54</v>
      </c>
      <c r="E151" s="46"/>
      <c r="F151" s="47"/>
      <c r="G151" s="114"/>
      <c r="H151" s="105" t="s">
        <v>83</v>
      </c>
    </row>
    <row r="152" spans="1:8" ht="12.75" customHeight="1">
      <c r="A152" s="9" t="s">
        <v>218</v>
      </c>
      <c r="B152" s="46"/>
      <c r="C152" s="47">
        <v>15</v>
      </c>
      <c r="D152" s="114">
        <v>12.46</v>
      </c>
      <c r="E152" s="46"/>
      <c r="F152" s="47"/>
      <c r="G152" s="114"/>
      <c r="H152" s="105" t="s">
        <v>83</v>
      </c>
    </row>
    <row r="153" spans="1:8" ht="12.75" customHeight="1" hidden="1">
      <c r="A153" s="9" t="s">
        <v>155</v>
      </c>
      <c r="B153" s="46"/>
      <c r="C153" s="47"/>
      <c r="D153" s="114"/>
      <c r="E153" s="46"/>
      <c r="F153" s="47"/>
      <c r="G153" s="114"/>
      <c r="H153" s="105" t="s">
        <v>83</v>
      </c>
    </row>
    <row r="154" spans="1:8" ht="12.75" customHeight="1" hidden="1">
      <c r="A154" s="9" t="s">
        <v>219</v>
      </c>
      <c r="B154" s="46"/>
      <c r="C154" s="47"/>
      <c r="D154" s="114"/>
      <c r="E154" s="46"/>
      <c r="F154" s="47"/>
      <c r="G154" s="114"/>
      <c r="H154" s="105" t="s">
        <v>83</v>
      </c>
    </row>
    <row r="155" spans="1:8" ht="12.75" customHeight="1">
      <c r="A155" s="9" t="s">
        <v>186</v>
      </c>
      <c r="B155" s="46"/>
      <c r="C155" s="47"/>
      <c r="D155" s="114"/>
      <c r="E155" s="46"/>
      <c r="F155" s="47">
        <v>30</v>
      </c>
      <c r="G155" s="114"/>
      <c r="H155" s="105" t="s">
        <v>83</v>
      </c>
    </row>
    <row r="156" spans="1:8" ht="12.75" customHeight="1">
      <c r="A156" s="9" t="s">
        <v>281</v>
      </c>
      <c r="B156" s="46"/>
      <c r="C156" s="47">
        <v>1318.5</v>
      </c>
      <c r="D156" s="114">
        <v>1318.5</v>
      </c>
      <c r="E156" s="46"/>
      <c r="F156" s="47">
        <v>1420.05</v>
      </c>
      <c r="G156" s="114">
        <v>1420.05</v>
      </c>
      <c r="H156" s="104">
        <f aca="true" t="shared" si="18" ref="H156:H161">G156/D156*100</f>
        <v>107.70193401592718</v>
      </c>
    </row>
    <row r="157" spans="1:8" ht="12.75" customHeight="1" hidden="1">
      <c r="A157" s="9" t="s">
        <v>217</v>
      </c>
      <c r="B157" s="46"/>
      <c r="C157" s="47"/>
      <c r="D157" s="114"/>
      <c r="E157" s="46"/>
      <c r="F157" s="47"/>
      <c r="G157" s="114"/>
      <c r="H157" s="104" t="e">
        <f t="shared" si="18"/>
        <v>#DIV/0!</v>
      </c>
    </row>
    <row r="158" spans="1:8" ht="12.75" customHeight="1" hidden="1">
      <c r="A158" s="9" t="s">
        <v>126</v>
      </c>
      <c r="B158" s="46"/>
      <c r="C158" s="47"/>
      <c r="D158" s="114"/>
      <c r="E158" s="46"/>
      <c r="F158" s="47"/>
      <c r="G158" s="114"/>
      <c r="H158" s="104" t="e">
        <f t="shared" si="18"/>
        <v>#DIV/0!</v>
      </c>
    </row>
    <row r="159" spans="1:8" ht="12.75" customHeight="1" hidden="1">
      <c r="A159" s="9" t="s">
        <v>127</v>
      </c>
      <c r="B159" s="46"/>
      <c r="C159" s="47"/>
      <c r="D159" s="114"/>
      <c r="E159" s="46"/>
      <c r="F159" s="47"/>
      <c r="G159" s="114"/>
      <c r="H159" s="104" t="e">
        <f t="shared" si="18"/>
        <v>#DIV/0!</v>
      </c>
    </row>
    <row r="160" spans="1:8" ht="12.75" customHeight="1">
      <c r="A160" s="9" t="s">
        <v>78</v>
      </c>
      <c r="B160" s="46"/>
      <c r="C160" s="47">
        <v>242</v>
      </c>
      <c r="D160" s="114">
        <v>227.33</v>
      </c>
      <c r="E160" s="46"/>
      <c r="F160" s="47">
        <v>234.2</v>
      </c>
      <c r="G160" s="114">
        <v>218.53</v>
      </c>
      <c r="H160" s="104">
        <f t="shared" si="18"/>
        <v>96.12897549817446</v>
      </c>
    </row>
    <row r="161" spans="1:8" ht="12.75" customHeight="1" hidden="1">
      <c r="A161" s="9" t="s">
        <v>168</v>
      </c>
      <c r="B161" s="46"/>
      <c r="C161" s="47"/>
      <c r="D161" s="114"/>
      <c r="E161" s="46"/>
      <c r="F161" s="47"/>
      <c r="G161" s="114"/>
      <c r="H161" s="104" t="e">
        <f t="shared" si="18"/>
        <v>#DIV/0!</v>
      </c>
    </row>
    <row r="162" spans="1:8" ht="12.75" customHeight="1">
      <c r="A162" s="9" t="s">
        <v>167</v>
      </c>
      <c r="B162" s="46"/>
      <c r="C162" s="47">
        <v>1.66</v>
      </c>
      <c r="D162" s="114">
        <v>1.65</v>
      </c>
      <c r="E162" s="46"/>
      <c r="F162" s="47"/>
      <c r="G162" s="114"/>
      <c r="H162" s="105" t="s">
        <v>83</v>
      </c>
    </row>
    <row r="163" spans="1:8" ht="12.75" customHeight="1" hidden="1">
      <c r="A163" s="9" t="s">
        <v>156</v>
      </c>
      <c r="B163" s="46"/>
      <c r="C163" s="47"/>
      <c r="D163" s="114"/>
      <c r="E163" s="46"/>
      <c r="F163" s="47"/>
      <c r="G163" s="114"/>
      <c r="H163" s="105" t="s">
        <v>83</v>
      </c>
    </row>
    <row r="164" spans="1:8" ht="12.75" customHeight="1" hidden="1">
      <c r="A164" s="9" t="s">
        <v>157</v>
      </c>
      <c r="B164" s="46"/>
      <c r="C164" s="47"/>
      <c r="D164" s="114"/>
      <c r="E164" s="46"/>
      <c r="F164" s="47"/>
      <c r="G164" s="114"/>
      <c r="H164" s="105" t="s">
        <v>83</v>
      </c>
    </row>
    <row r="165" spans="1:8" ht="13.5" customHeight="1">
      <c r="A165" s="16" t="s">
        <v>37</v>
      </c>
      <c r="B165" s="60">
        <f aca="true" t="shared" si="19" ref="B165:G165">B168+B167</f>
        <v>0</v>
      </c>
      <c r="C165" s="61">
        <f t="shared" si="19"/>
        <v>2054.74</v>
      </c>
      <c r="D165" s="116">
        <f t="shared" si="19"/>
        <v>0</v>
      </c>
      <c r="E165" s="60">
        <f t="shared" si="19"/>
        <v>0</v>
      </c>
      <c r="F165" s="61">
        <f t="shared" si="19"/>
        <v>2054.74</v>
      </c>
      <c r="G165" s="116">
        <f t="shared" si="19"/>
        <v>301.26</v>
      </c>
      <c r="H165" s="194" t="s">
        <v>83</v>
      </c>
    </row>
    <row r="166" spans="1:8" ht="10.5" customHeight="1">
      <c r="A166" s="13" t="s">
        <v>2</v>
      </c>
      <c r="B166" s="46"/>
      <c r="C166" s="47"/>
      <c r="D166" s="114"/>
      <c r="E166" s="46"/>
      <c r="F166" s="47"/>
      <c r="G166" s="114"/>
      <c r="H166" s="104"/>
    </row>
    <row r="167" spans="1:8" ht="12.75" customHeight="1" hidden="1">
      <c r="A167" s="8" t="s">
        <v>45</v>
      </c>
      <c r="B167" s="46"/>
      <c r="C167" s="47"/>
      <c r="D167" s="114"/>
      <c r="E167" s="46"/>
      <c r="F167" s="47"/>
      <c r="G167" s="114"/>
      <c r="H167" s="104"/>
    </row>
    <row r="168" spans="1:8" ht="12.75" customHeight="1" thickBot="1">
      <c r="A168" s="19" t="s">
        <v>128</v>
      </c>
      <c r="B168" s="49"/>
      <c r="C168" s="50">
        <v>2054.74</v>
      </c>
      <c r="D168" s="117"/>
      <c r="E168" s="49"/>
      <c r="F168" s="50">
        <v>2054.74</v>
      </c>
      <c r="G168" s="117">
        <v>301.26</v>
      </c>
      <c r="H168" s="141" t="s">
        <v>83</v>
      </c>
    </row>
    <row r="169" spans="1:8" ht="18" customHeight="1">
      <c r="A169" s="11" t="s">
        <v>84</v>
      </c>
      <c r="B169" s="43">
        <f aca="true" t="shared" si="20" ref="B169:G169">B170+B183</f>
        <v>63980</v>
      </c>
      <c r="C169" s="44">
        <f t="shared" si="20"/>
        <v>129496.24000000002</v>
      </c>
      <c r="D169" s="110">
        <f t="shared" si="20"/>
        <v>65083.810000000005</v>
      </c>
      <c r="E169" s="43">
        <f t="shared" si="20"/>
        <v>64180</v>
      </c>
      <c r="F169" s="44">
        <f t="shared" si="20"/>
        <v>169802.53999999998</v>
      </c>
      <c r="G169" s="110">
        <f t="shared" si="20"/>
        <v>95209.78</v>
      </c>
      <c r="H169" s="134">
        <f>G169/D169*100</f>
        <v>146.28796316626207</v>
      </c>
    </row>
    <row r="170" spans="1:8" ht="14.25" customHeight="1">
      <c r="A170" s="16" t="s">
        <v>36</v>
      </c>
      <c r="B170" s="60">
        <f aca="true" t="shared" si="21" ref="B170:G170">SUM(B172:B181)</f>
        <v>18980</v>
      </c>
      <c r="C170" s="61">
        <f t="shared" si="21"/>
        <v>22347.94</v>
      </c>
      <c r="D170" s="116">
        <f t="shared" si="21"/>
        <v>15863.82</v>
      </c>
      <c r="E170" s="60">
        <f t="shared" si="21"/>
        <v>19180</v>
      </c>
      <c r="F170" s="61">
        <f t="shared" si="21"/>
        <v>43346.759999999995</v>
      </c>
      <c r="G170" s="116">
        <f t="shared" si="21"/>
        <v>36670.38999999999</v>
      </c>
      <c r="H170" s="138">
        <f>G170/D170*100</f>
        <v>231.1573757140461</v>
      </c>
    </row>
    <row r="171" spans="1:8" ht="10.5" customHeight="1">
      <c r="A171" s="13" t="s">
        <v>2</v>
      </c>
      <c r="B171" s="43"/>
      <c r="C171" s="47"/>
      <c r="D171" s="110"/>
      <c r="E171" s="43"/>
      <c r="F171" s="47"/>
      <c r="G171" s="110"/>
      <c r="H171" s="104"/>
    </row>
    <row r="172" spans="1:8" ht="12.75" customHeight="1" hidden="1">
      <c r="A172" s="8" t="s">
        <v>139</v>
      </c>
      <c r="B172" s="53"/>
      <c r="C172" s="47"/>
      <c r="D172" s="114"/>
      <c r="E172" s="53"/>
      <c r="F172" s="47"/>
      <c r="G172" s="114"/>
      <c r="H172" s="105" t="s">
        <v>83</v>
      </c>
    </row>
    <row r="173" spans="1:8" ht="12.75" customHeight="1">
      <c r="A173" s="8" t="s">
        <v>354</v>
      </c>
      <c r="B173" s="53"/>
      <c r="C173" s="47"/>
      <c r="D173" s="114"/>
      <c r="E173" s="53"/>
      <c r="F173" s="47">
        <v>29000</v>
      </c>
      <c r="G173" s="114">
        <v>29000</v>
      </c>
      <c r="H173" s="105" t="s">
        <v>83</v>
      </c>
    </row>
    <row r="174" spans="1:8" ht="12.75" customHeight="1">
      <c r="A174" s="9" t="s">
        <v>8</v>
      </c>
      <c r="B174" s="53">
        <v>18980</v>
      </c>
      <c r="C174" s="47">
        <v>16091.21</v>
      </c>
      <c r="D174" s="114">
        <v>12658.91</v>
      </c>
      <c r="E174" s="53">
        <v>19180</v>
      </c>
      <c r="F174" s="47">
        <v>11252.68</v>
      </c>
      <c r="G174" s="114">
        <v>7076.31</v>
      </c>
      <c r="H174" s="104">
        <f aca="true" t="shared" si="22" ref="H174:H182">G174/D174*100</f>
        <v>55.8998365578079</v>
      </c>
    </row>
    <row r="175" spans="1:8" ht="12.75" customHeight="1" hidden="1">
      <c r="A175" s="9" t="s">
        <v>128</v>
      </c>
      <c r="B175" s="53"/>
      <c r="C175" s="47"/>
      <c r="D175" s="114"/>
      <c r="E175" s="53"/>
      <c r="F175" s="47"/>
      <c r="G175" s="114"/>
      <c r="H175" s="104" t="e">
        <f t="shared" si="22"/>
        <v>#DIV/0!</v>
      </c>
    </row>
    <row r="176" spans="1:8" ht="12.75" customHeight="1">
      <c r="A176" s="9" t="s">
        <v>121</v>
      </c>
      <c r="B176" s="53"/>
      <c r="C176" s="47">
        <v>1777.79</v>
      </c>
      <c r="D176" s="114">
        <v>1777.73</v>
      </c>
      <c r="E176" s="53"/>
      <c r="F176" s="47">
        <v>51</v>
      </c>
      <c r="G176" s="114">
        <v>51</v>
      </c>
      <c r="H176" s="104">
        <f t="shared" si="22"/>
        <v>2.868827099728305</v>
      </c>
    </row>
    <row r="177" spans="1:8" ht="12.75" customHeight="1">
      <c r="A177" s="9" t="s">
        <v>384</v>
      </c>
      <c r="B177" s="53"/>
      <c r="C177" s="47">
        <v>356.31</v>
      </c>
      <c r="D177" s="114">
        <v>356.31</v>
      </c>
      <c r="E177" s="53"/>
      <c r="F177" s="47">
        <v>476.7</v>
      </c>
      <c r="G177" s="114">
        <v>476.7</v>
      </c>
      <c r="H177" s="104">
        <f t="shared" si="22"/>
        <v>133.78799360107772</v>
      </c>
    </row>
    <row r="178" spans="1:8" ht="12.75" customHeight="1" hidden="1">
      <c r="A178" s="9" t="s">
        <v>220</v>
      </c>
      <c r="B178" s="53"/>
      <c r="C178" s="47"/>
      <c r="D178" s="114"/>
      <c r="E178" s="53"/>
      <c r="F178" s="47"/>
      <c r="G178" s="114"/>
      <c r="H178" s="104" t="e">
        <f t="shared" si="22"/>
        <v>#DIV/0!</v>
      </c>
    </row>
    <row r="179" spans="1:8" ht="12.75" customHeight="1">
      <c r="A179" s="9" t="s">
        <v>305</v>
      </c>
      <c r="B179" s="53"/>
      <c r="C179" s="47">
        <v>551.76</v>
      </c>
      <c r="D179" s="114"/>
      <c r="E179" s="53"/>
      <c r="F179" s="47"/>
      <c r="G179" s="114"/>
      <c r="H179" s="105" t="s">
        <v>83</v>
      </c>
    </row>
    <row r="180" spans="1:8" ht="12.75" customHeight="1" hidden="1">
      <c r="A180" s="9" t="s">
        <v>169</v>
      </c>
      <c r="B180" s="53"/>
      <c r="C180" s="47"/>
      <c r="D180" s="114"/>
      <c r="E180" s="53"/>
      <c r="F180" s="47"/>
      <c r="G180" s="114"/>
      <c r="H180" s="105" t="s">
        <v>83</v>
      </c>
    </row>
    <row r="181" spans="1:8" ht="12.75" customHeight="1">
      <c r="A181" s="12" t="s">
        <v>74</v>
      </c>
      <c r="B181" s="53"/>
      <c r="C181" s="47">
        <v>3570.87</v>
      </c>
      <c r="D181" s="114">
        <v>1070.87</v>
      </c>
      <c r="E181" s="53"/>
      <c r="F181" s="47">
        <v>2566.38</v>
      </c>
      <c r="G181" s="114">
        <v>66.38</v>
      </c>
      <c r="H181" s="104">
        <f t="shared" si="22"/>
        <v>6.198698254690112</v>
      </c>
    </row>
    <row r="182" spans="1:8" ht="12.75" customHeight="1">
      <c r="A182" s="9" t="s">
        <v>136</v>
      </c>
      <c r="B182" s="53"/>
      <c r="C182" s="47">
        <v>3570.87</v>
      </c>
      <c r="D182" s="114">
        <v>1070.87</v>
      </c>
      <c r="E182" s="53"/>
      <c r="F182" s="47">
        <v>2566.38</v>
      </c>
      <c r="G182" s="114">
        <v>66.38</v>
      </c>
      <c r="H182" s="104">
        <f t="shared" si="22"/>
        <v>6.198698254690112</v>
      </c>
    </row>
    <row r="183" spans="1:8" ht="14.25" customHeight="1">
      <c r="A183" s="20" t="s">
        <v>37</v>
      </c>
      <c r="B183" s="62">
        <f aca="true" t="shared" si="23" ref="B183:G183">SUM(B185:B191)-B191</f>
        <v>45000</v>
      </c>
      <c r="C183" s="63">
        <f t="shared" si="23"/>
        <v>107148.30000000002</v>
      </c>
      <c r="D183" s="118">
        <f t="shared" si="23"/>
        <v>49219.990000000005</v>
      </c>
      <c r="E183" s="62">
        <f t="shared" si="23"/>
        <v>45000</v>
      </c>
      <c r="F183" s="63">
        <f t="shared" si="23"/>
        <v>126455.78</v>
      </c>
      <c r="G183" s="118">
        <f t="shared" si="23"/>
        <v>58539.39</v>
      </c>
      <c r="H183" s="138">
        <f>G183/D183*100</f>
        <v>118.9341769472119</v>
      </c>
    </row>
    <row r="184" spans="1:8" ht="10.5" customHeight="1">
      <c r="A184" s="21" t="s">
        <v>2</v>
      </c>
      <c r="B184" s="53"/>
      <c r="C184" s="48"/>
      <c r="D184" s="115"/>
      <c r="E184" s="53"/>
      <c r="F184" s="48"/>
      <c r="G184" s="115"/>
      <c r="H184" s="104"/>
    </row>
    <row r="185" spans="1:8" ht="12.75" customHeight="1">
      <c r="A185" s="12" t="s">
        <v>45</v>
      </c>
      <c r="B185" s="53"/>
      <c r="C185" s="45">
        <v>4900</v>
      </c>
      <c r="D185" s="111"/>
      <c r="E185" s="53"/>
      <c r="F185" s="45">
        <v>4900.55</v>
      </c>
      <c r="G185" s="111">
        <v>4900</v>
      </c>
      <c r="H185" s="105" t="s">
        <v>83</v>
      </c>
    </row>
    <row r="186" spans="1:8" ht="12.75" customHeight="1">
      <c r="A186" s="8" t="s">
        <v>355</v>
      </c>
      <c r="B186" s="53"/>
      <c r="C186" s="45"/>
      <c r="D186" s="111"/>
      <c r="E186" s="53"/>
      <c r="F186" s="45">
        <v>10000</v>
      </c>
      <c r="G186" s="111">
        <v>10000</v>
      </c>
      <c r="H186" s="105" t="s">
        <v>83</v>
      </c>
    </row>
    <row r="187" spans="1:8" ht="12.75" customHeight="1" hidden="1">
      <c r="A187" s="12" t="s">
        <v>90</v>
      </c>
      <c r="B187" s="53"/>
      <c r="C187" s="45"/>
      <c r="D187" s="111"/>
      <c r="E187" s="53"/>
      <c r="F187" s="45"/>
      <c r="G187" s="111"/>
      <c r="H187" s="105" t="s">
        <v>83</v>
      </c>
    </row>
    <row r="188" spans="1:8" ht="12.75" customHeight="1">
      <c r="A188" s="12" t="s">
        <v>120</v>
      </c>
      <c r="B188" s="53"/>
      <c r="C188" s="45">
        <v>45911</v>
      </c>
      <c r="D188" s="111">
        <v>28585.58</v>
      </c>
      <c r="E188" s="53"/>
      <c r="F188" s="45">
        <v>45464.87</v>
      </c>
      <c r="G188" s="111">
        <v>29887.12</v>
      </c>
      <c r="H188" s="104">
        <f>G188/D188*100</f>
        <v>104.55313483231754</v>
      </c>
    </row>
    <row r="189" spans="1:8" ht="12.75" customHeight="1" hidden="1">
      <c r="A189" s="9" t="s">
        <v>128</v>
      </c>
      <c r="B189" s="53"/>
      <c r="C189" s="45"/>
      <c r="D189" s="111"/>
      <c r="E189" s="53"/>
      <c r="F189" s="45"/>
      <c r="G189" s="111"/>
      <c r="H189" s="105" t="s">
        <v>83</v>
      </c>
    </row>
    <row r="190" spans="1:8" ht="12.75" customHeight="1">
      <c r="A190" s="12" t="s">
        <v>74</v>
      </c>
      <c r="B190" s="53">
        <v>45000</v>
      </c>
      <c r="C190" s="45">
        <v>56337.3</v>
      </c>
      <c r="D190" s="111">
        <v>20634.41</v>
      </c>
      <c r="E190" s="53">
        <v>45000</v>
      </c>
      <c r="F190" s="45">
        <v>66090.36</v>
      </c>
      <c r="G190" s="111">
        <v>13752.27</v>
      </c>
      <c r="H190" s="104">
        <f>G190/D190*100</f>
        <v>66.6472654173296</v>
      </c>
    </row>
    <row r="191" spans="1:8" ht="12.75" customHeight="1" thickBot="1">
      <c r="A191" s="19" t="s">
        <v>137</v>
      </c>
      <c r="B191" s="64"/>
      <c r="C191" s="65">
        <v>31882.21</v>
      </c>
      <c r="D191" s="119">
        <v>20634.41</v>
      </c>
      <c r="E191" s="64"/>
      <c r="F191" s="65">
        <v>33456.21</v>
      </c>
      <c r="G191" s="119">
        <v>13752.27</v>
      </c>
      <c r="H191" s="106">
        <f>G191/D191*100</f>
        <v>66.6472654173296</v>
      </c>
    </row>
    <row r="192" spans="1:8" ht="18.75" customHeight="1">
      <c r="A192" s="11" t="s">
        <v>91</v>
      </c>
      <c r="B192" s="43">
        <f aca="true" t="shared" si="24" ref="B192:G192">B193+B198</f>
        <v>7660</v>
      </c>
      <c r="C192" s="44">
        <f t="shared" si="24"/>
        <v>11145.32</v>
      </c>
      <c r="D192" s="110">
        <f t="shared" si="24"/>
        <v>8882.66</v>
      </c>
      <c r="E192" s="43">
        <f t="shared" si="24"/>
        <v>7660</v>
      </c>
      <c r="F192" s="44">
        <f t="shared" si="24"/>
        <v>11238.35</v>
      </c>
      <c r="G192" s="110">
        <f t="shared" si="24"/>
        <v>9952.67</v>
      </c>
      <c r="H192" s="139">
        <f>G192/D192*100</f>
        <v>112.04605377218087</v>
      </c>
    </row>
    <row r="193" spans="1:8" ht="14.25" customHeight="1">
      <c r="A193" s="16" t="s">
        <v>36</v>
      </c>
      <c r="B193" s="60">
        <f aca="true" t="shared" si="25" ref="B193:G193">SUM(B195:B197)</f>
        <v>7660</v>
      </c>
      <c r="C193" s="61">
        <f t="shared" si="25"/>
        <v>10885.32</v>
      </c>
      <c r="D193" s="116">
        <f t="shared" si="25"/>
        <v>8682.66</v>
      </c>
      <c r="E193" s="60">
        <f t="shared" si="25"/>
        <v>7660</v>
      </c>
      <c r="F193" s="61">
        <f t="shared" si="25"/>
        <v>11148.35</v>
      </c>
      <c r="G193" s="116">
        <f t="shared" si="25"/>
        <v>9862.67</v>
      </c>
      <c r="H193" s="140">
        <f>G193/D193*100</f>
        <v>113.59042044719014</v>
      </c>
    </row>
    <row r="194" spans="1:8" ht="10.5" customHeight="1">
      <c r="A194" s="21" t="s">
        <v>2</v>
      </c>
      <c r="B194" s="53"/>
      <c r="C194" s="47"/>
      <c r="D194" s="114"/>
      <c r="E194" s="53"/>
      <c r="F194" s="47"/>
      <c r="G194" s="114"/>
      <c r="H194" s="105"/>
    </row>
    <row r="195" spans="1:8" ht="12.75" customHeight="1">
      <c r="A195" s="9" t="s">
        <v>8</v>
      </c>
      <c r="B195" s="53">
        <v>7660</v>
      </c>
      <c r="C195" s="47">
        <v>9126.32</v>
      </c>
      <c r="D195" s="114">
        <v>6923.66</v>
      </c>
      <c r="E195" s="53">
        <v>7660</v>
      </c>
      <c r="F195" s="47">
        <v>9715.35</v>
      </c>
      <c r="G195" s="114">
        <v>8429.67</v>
      </c>
      <c r="H195" s="104">
        <f>G195/D195*100</f>
        <v>121.75164580583102</v>
      </c>
    </row>
    <row r="196" spans="1:8" ht="12.75" customHeight="1">
      <c r="A196" s="9" t="s">
        <v>33</v>
      </c>
      <c r="B196" s="53"/>
      <c r="C196" s="47">
        <v>1589</v>
      </c>
      <c r="D196" s="114">
        <v>1589</v>
      </c>
      <c r="E196" s="53"/>
      <c r="F196" s="47">
        <v>1373</v>
      </c>
      <c r="G196" s="114">
        <v>1373</v>
      </c>
      <c r="H196" s="104">
        <f>G196/D196*100</f>
        <v>86.40654499685337</v>
      </c>
    </row>
    <row r="197" spans="1:8" ht="12.75" customHeight="1">
      <c r="A197" s="9" t="s">
        <v>121</v>
      </c>
      <c r="B197" s="53"/>
      <c r="C197" s="47">
        <v>170</v>
      </c>
      <c r="D197" s="114">
        <v>170</v>
      </c>
      <c r="E197" s="53"/>
      <c r="F197" s="47">
        <v>60</v>
      </c>
      <c r="G197" s="114">
        <v>60</v>
      </c>
      <c r="H197" s="104">
        <f>G197/D197*100</f>
        <v>35.294117647058826</v>
      </c>
    </row>
    <row r="198" spans="1:8" ht="15" customHeight="1">
      <c r="A198" s="20" t="s">
        <v>37</v>
      </c>
      <c r="B198" s="62">
        <f aca="true" t="shared" si="26" ref="B198:G198">B201+B200</f>
        <v>0</v>
      </c>
      <c r="C198" s="63">
        <f t="shared" si="26"/>
        <v>260</v>
      </c>
      <c r="D198" s="118">
        <f t="shared" si="26"/>
        <v>200</v>
      </c>
      <c r="E198" s="62">
        <f t="shared" si="26"/>
        <v>0</v>
      </c>
      <c r="F198" s="63">
        <f t="shared" si="26"/>
        <v>90</v>
      </c>
      <c r="G198" s="118">
        <f t="shared" si="26"/>
        <v>90</v>
      </c>
      <c r="H198" s="138">
        <f>G198/D198*100</f>
        <v>45</v>
      </c>
    </row>
    <row r="199" spans="1:8" ht="10.5" customHeight="1">
      <c r="A199" s="21" t="s">
        <v>2</v>
      </c>
      <c r="B199" s="53"/>
      <c r="C199" s="48"/>
      <c r="D199" s="115"/>
      <c r="E199" s="53"/>
      <c r="F199" s="48"/>
      <c r="G199" s="115"/>
      <c r="H199" s="105"/>
    </row>
    <row r="200" spans="1:8" ht="12.75" customHeight="1" thickBot="1">
      <c r="A200" s="188" t="s">
        <v>45</v>
      </c>
      <c r="B200" s="64"/>
      <c r="C200" s="97">
        <v>260</v>
      </c>
      <c r="D200" s="189">
        <v>200</v>
      </c>
      <c r="E200" s="64"/>
      <c r="F200" s="97">
        <v>90</v>
      </c>
      <c r="G200" s="189">
        <v>90</v>
      </c>
      <c r="H200" s="106">
        <f>G200/D200*100</f>
        <v>45</v>
      </c>
    </row>
    <row r="201" spans="1:8" ht="12.75" customHeight="1" hidden="1" thickBot="1">
      <c r="A201" s="19" t="s">
        <v>170</v>
      </c>
      <c r="B201" s="64"/>
      <c r="C201" s="50"/>
      <c r="D201" s="117"/>
      <c r="E201" s="64"/>
      <c r="F201" s="50"/>
      <c r="G201" s="117"/>
      <c r="H201" s="141" t="s">
        <v>83</v>
      </c>
    </row>
    <row r="202" spans="1:8" ht="16.5" customHeight="1">
      <c r="A202" s="11" t="s">
        <v>13</v>
      </c>
      <c r="B202" s="43">
        <f aca="true" t="shared" si="27" ref="B202:G202">B203+B216</f>
        <v>1112721</v>
      </c>
      <c r="C202" s="44">
        <f t="shared" si="27"/>
        <v>1535916</v>
      </c>
      <c r="D202" s="110">
        <f t="shared" si="27"/>
        <v>1527363.7</v>
      </c>
      <c r="E202" s="43">
        <f t="shared" si="27"/>
        <v>1120747.5</v>
      </c>
      <c r="F202" s="44">
        <f t="shared" si="27"/>
        <v>1529491.7700000003</v>
      </c>
      <c r="G202" s="110">
        <f t="shared" si="27"/>
        <v>1506731.45</v>
      </c>
      <c r="H202" s="134">
        <f>G202/D202*100</f>
        <v>98.64915933251524</v>
      </c>
    </row>
    <row r="203" spans="1:8" ht="12.75" customHeight="1">
      <c r="A203" s="16" t="s">
        <v>36</v>
      </c>
      <c r="B203" s="60">
        <f aca="true" t="shared" si="28" ref="B203:G203">SUM(B206:B215)</f>
        <v>1112721</v>
      </c>
      <c r="C203" s="61">
        <f t="shared" si="28"/>
        <v>1526651.44</v>
      </c>
      <c r="D203" s="116">
        <f t="shared" si="28"/>
        <v>1523097.43</v>
      </c>
      <c r="E203" s="60">
        <f t="shared" si="28"/>
        <v>1113747.5</v>
      </c>
      <c r="F203" s="61">
        <f t="shared" si="28"/>
        <v>1514547.9200000002</v>
      </c>
      <c r="G203" s="116">
        <f t="shared" si="28"/>
        <v>1495590.47</v>
      </c>
      <c r="H203" s="138">
        <f>G203/D203*100</f>
        <v>98.19401179082811</v>
      </c>
    </row>
    <row r="204" spans="1:8" ht="9.75" customHeight="1">
      <c r="A204" s="13" t="s">
        <v>2</v>
      </c>
      <c r="B204" s="43"/>
      <c r="C204" s="47"/>
      <c r="D204" s="110"/>
      <c r="E204" s="43"/>
      <c r="F204" s="47"/>
      <c r="G204" s="110"/>
      <c r="H204" s="104"/>
    </row>
    <row r="205" spans="1:8" ht="12" customHeight="1">
      <c r="A205" s="8" t="s">
        <v>41</v>
      </c>
      <c r="B205" s="52">
        <f aca="true" t="shared" si="29" ref="B205:G205">B206+B207</f>
        <v>673242</v>
      </c>
      <c r="C205" s="45">
        <f t="shared" si="29"/>
        <v>678817.03</v>
      </c>
      <c r="D205" s="111">
        <f t="shared" si="29"/>
        <v>676660.88</v>
      </c>
      <c r="E205" s="52">
        <f t="shared" si="29"/>
        <v>674371</v>
      </c>
      <c r="F205" s="45">
        <f t="shared" si="29"/>
        <v>735427.0700000001</v>
      </c>
      <c r="G205" s="111">
        <f t="shared" si="29"/>
        <v>716469.62</v>
      </c>
      <c r="H205" s="104">
        <f aca="true" t="shared" si="30" ref="H205:H214">G205/D205*100</f>
        <v>105.88311533540995</v>
      </c>
    </row>
    <row r="206" spans="1:8" ht="12" customHeight="1">
      <c r="A206" s="8" t="s">
        <v>109</v>
      </c>
      <c r="B206" s="53">
        <v>296942</v>
      </c>
      <c r="C206" s="47">
        <v>304162.18</v>
      </c>
      <c r="D206" s="114">
        <v>302006.07</v>
      </c>
      <c r="E206" s="53">
        <v>296942</v>
      </c>
      <c r="F206" s="47">
        <v>359430.57</v>
      </c>
      <c r="G206" s="114">
        <v>340473.12</v>
      </c>
      <c r="H206" s="104">
        <f t="shared" si="30"/>
        <v>112.73717776599655</v>
      </c>
    </row>
    <row r="207" spans="1:8" ht="12" customHeight="1">
      <c r="A207" s="9" t="s">
        <v>110</v>
      </c>
      <c r="B207" s="53">
        <v>376300</v>
      </c>
      <c r="C207" s="47">
        <v>374654.85</v>
      </c>
      <c r="D207" s="114">
        <v>374654.81</v>
      </c>
      <c r="E207" s="53">
        <v>377429</v>
      </c>
      <c r="F207" s="47">
        <v>375996.5</v>
      </c>
      <c r="G207" s="114">
        <v>375996.5</v>
      </c>
      <c r="H207" s="104">
        <f t="shared" si="30"/>
        <v>100.35811364599856</v>
      </c>
    </row>
    <row r="208" spans="1:8" ht="12" customHeight="1">
      <c r="A208" s="8" t="s">
        <v>15</v>
      </c>
      <c r="B208" s="53">
        <v>20979</v>
      </c>
      <c r="C208" s="47">
        <v>20988.34</v>
      </c>
      <c r="D208" s="114">
        <v>20988.34</v>
      </c>
      <c r="E208" s="53">
        <v>20876.5</v>
      </c>
      <c r="F208" s="47">
        <v>13000</v>
      </c>
      <c r="G208" s="114">
        <v>13000</v>
      </c>
      <c r="H208" s="104">
        <f t="shared" si="30"/>
        <v>61.93915288202878</v>
      </c>
    </row>
    <row r="209" spans="1:8" ht="12" customHeight="1">
      <c r="A209" s="8" t="s">
        <v>148</v>
      </c>
      <c r="B209" s="53"/>
      <c r="C209" s="47">
        <v>250</v>
      </c>
      <c r="D209" s="114">
        <v>250</v>
      </c>
      <c r="E209" s="53"/>
      <c r="F209" s="47">
        <v>250</v>
      </c>
      <c r="G209" s="114">
        <v>250</v>
      </c>
      <c r="H209" s="104">
        <f t="shared" si="30"/>
        <v>100</v>
      </c>
    </row>
    <row r="210" spans="1:8" ht="12" customHeight="1">
      <c r="A210" s="9" t="s">
        <v>158</v>
      </c>
      <c r="B210" s="53"/>
      <c r="C210" s="47">
        <v>267710.72</v>
      </c>
      <c r="D210" s="114">
        <v>267710.72</v>
      </c>
      <c r="E210" s="53"/>
      <c r="F210" s="47">
        <v>268513.86</v>
      </c>
      <c r="G210" s="114">
        <v>268513.86</v>
      </c>
      <c r="H210" s="104">
        <f t="shared" si="30"/>
        <v>100.3000029285342</v>
      </c>
    </row>
    <row r="211" spans="1:8" ht="12" customHeight="1">
      <c r="A211" s="9" t="s">
        <v>129</v>
      </c>
      <c r="B211" s="53"/>
      <c r="C211" s="47">
        <v>75000</v>
      </c>
      <c r="D211" s="114">
        <v>75000</v>
      </c>
      <c r="E211" s="53"/>
      <c r="F211" s="47">
        <v>33430</v>
      </c>
      <c r="G211" s="114">
        <v>33430</v>
      </c>
      <c r="H211" s="104">
        <f t="shared" si="30"/>
        <v>44.57333333333333</v>
      </c>
    </row>
    <row r="212" spans="1:8" ht="12" customHeight="1" hidden="1">
      <c r="A212" s="9" t="s">
        <v>187</v>
      </c>
      <c r="B212" s="53"/>
      <c r="C212" s="47"/>
      <c r="D212" s="114"/>
      <c r="E212" s="53"/>
      <c r="F212" s="47"/>
      <c r="G212" s="114"/>
      <c r="H212" s="104" t="e">
        <f t="shared" si="30"/>
        <v>#DIV/0!</v>
      </c>
    </row>
    <row r="213" spans="1:8" ht="12" customHeight="1" hidden="1">
      <c r="A213" s="9" t="s">
        <v>216</v>
      </c>
      <c r="B213" s="53"/>
      <c r="C213" s="47"/>
      <c r="D213" s="114"/>
      <c r="E213" s="53"/>
      <c r="F213" s="47"/>
      <c r="G213" s="114"/>
      <c r="H213" s="104" t="e">
        <f t="shared" si="30"/>
        <v>#DIV/0!</v>
      </c>
    </row>
    <row r="214" spans="1:8" ht="12" customHeight="1">
      <c r="A214" s="9" t="s">
        <v>108</v>
      </c>
      <c r="B214" s="53"/>
      <c r="C214" s="47">
        <v>252.01</v>
      </c>
      <c r="D214" s="114">
        <v>252.01</v>
      </c>
      <c r="E214" s="53"/>
      <c r="F214" s="47">
        <v>347.68</v>
      </c>
      <c r="G214" s="114">
        <v>347.68</v>
      </c>
      <c r="H214" s="104">
        <f t="shared" si="30"/>
        <v>137.96277925479149</v>
      </c>
    </row>
    <row r="215" spans="1:8" ht="12" customHeight="1">
      <c r="A215" s="9" t="s">
        <v>8</v>
      </c>
      <c r="B215" s="53">
        <v>418500</v>
      </c>
      <c r="C215" s="47">
        <v>483633.34</v>
      </c>
      <c r="D215" s="114">
        <v>482235.48</v>
      </c>
      <c r="E215" s="53">
        <v>418500</v>
      </c>
      <c r="F215" s="47">
        <v>463579.31</v>
      </c>
      <c r="G215" s="114">
        <v>463579.31</v>
      </c>
      <c r="H215" s="104">
        <f>G215/D215*100</f>
        <v>96.13131534826098</v>
      </c>
    </row>
    <row r="216" spans="1:8" ht="12.75" customHeight="1">
      <c r="A216" s="20" t="s">
        <v>37</v>
      </c>
      <c r="B216" s="62">
        <f aca="true" t="shared" si="31" ref="B216:G216">SUM(B218:B221)</f>
        <v>0</v>
      </c>
      <c r="C216" s="63">
        <f t="shared" si="31"/>
        <v>9264.560000000001</v>
      </c>
      <c r="D216" s="118">
        <f t="shared" si="31"/>
        <v>4266.27</v>
      </c>
      <c r="E216" s="62">
        <f t="shared" si="31"/>
        <v>7000</v>
      </c>
      <c r="F216" s="63">
        <f t="shared" si="31"/>
        <v>14943.85</v>
      </c>
      <c r="G216" s="118">
        <f t="shared" si="31"/>
        <v>11140.98</v>
      </c>
      <c r="H216" s="138">
        <f>G216/D216*100</f>
        <v>261.1409967020371</v>
      </c>
    </row>
    <row r="217" spans="1:8" ht="9.75" customHeight="1">
      <c r="A217" s="21" t="s">
        <v>2</v>
      </c>
      <c r="B217" s="53"/>
      <c r="C217" s="48"/>
      <c r="D217" s="115"/>
      <c r="E217" s="53"/>
      <c r="F217" s="48"/>
      <c r="G217" s="115"/>
      <c r="H217" s="104"/>
    </row>
    <row r="218" spans="1:8" ht="12" customHeight="1" hidden="1">
      <c r="A218" s="12" t="s">
        <v>120</v>
      </c>
      <c r="B218" s="53"/>
      <c r="C218" s="45"/>
      <c r="D218" s="111"/>
      <c r="E218" s="53"/>
      <c r="F218" s="45"/>
      <c r="G218" s="111"/>
      <c r="H218" s="105" t="s">
        <v>83</v>
      </c>
    </row>
    <row r="219" spans="1:8" ht="12" customHeight="1">
      <c r="A219" s="9" t="s">
        <v>130</v>
      </c>
      <c r="B219" s="53"/>
      <c r="C219" s="45">
        <v>5000</v>
      </c>
      <c r="D219" s="111">
        <v>2000</v>
      </c>
      <c r="E219" s="53">
        <v>7000</v>
      </c>
      <c r="F219" s="45">
        <v>10000</v>
      </c>
      <c r="G219" s="111">
        <v>10000</v>
      </c>
      <c r="H219" s="104">
        <f>G219/D219*100</f>
        <v>500</v>
      </c>
    </row>
    <row r="220" spans="1:8" ht="12" customHeight="1" hidden="1">
      <c r="A220" s="9" t="s">
        <v>128</v>
      </c>
      <c r="B220" s="53"/>
      <c r="C220" s="45"/>
      <c r="D220" s="111"/>
      <c r="E220" s="53"/>
      <c r="F220" s="45"/>
      <c r="G220" s="111"/>
      <c r="H220" s="104" t="e">
        <f>G220/D220*100</f>
        <v>#DIV/0!</v>
      </c>
    </row>
    <row r="221" spans="1:8" ht="12" customHeight="1" thickBot="1">
      <c r="A221" s="22" t="s">
        <v>45</v>
      </c>
      <c r="B221" s="64"/>
      <c r="C221" s="65">
        <v>4264.56</v>
      </c>
      <c r="D221" s="119">
        <v>2266.27</v>
      </c>
      <c r="E221" s="64"/>
      <c r="F221" s="65">
        <v>4943.85</v>
      </c>
      <c r="G221" s="119">
        <v>1140.98</v>
      </c>
      <c r="H221" s="106">
        <f>G221/D221*100</f>
        <v>50.346163519792434</v>
      </c>
    </row>
    <row r="222" spans="1:8" ht="19.5" customHeight="1">
      <c r="A222" s="14" t="s">
        <v>75</v>
      </c>
      <c r="B222" s="51">
        <f aca="true" t="shared" si="32" ref="B222:G222">B223+B228</f>
        <v>31080.8</v>
      </c>
      <c r="C222" s="48">
        <f t="shared" si="32"/>
        <v>35778.68</v>
      </c>
      <c r="D222" s="115">
        <f t="shared" si="32"/>
        <v>30714.99</v>
      </c>
      <c r="E222" s="51">
        <f t="shared" si="32"/>
        <v>33600.8</v>
      </c>
      <c r="F222" s="48">
        <f t="shared" si="32"/>
        <v>100134.48000000001</v>
      </c>
      <c r="G222" s="115">
        <f t="shared" si="32"/>
        <v>95268.93</v>
      </c>
      <c r="H222" s="134">
        <f>G222/D222*100</f>
        <v>310.17079933934536</v>
      </c>
    </row>
    <row r="223" spans="1:8" ht="12.75" customHeight="1">
      <c r="A223" s="16" t="s">
        <v>36</v>
      </c>
      <c r="B223" s="62">
        <f aca="true" t="shared" si="33" ref="B223:G223">SUM(B225:B227)</f>
        <v>29080.8</v>
      </c>
      <c r="C223" s="63">
        <f t="shared" si="33"/>
        <v>30682.63</v>
      </c>
      <c r="D223" s="118">
        <f t="shared" si="33"/>
        <v>25619.56</v>
      </c>
      <c r="E223" s="62">
        <f t="shared" si="33"/>
        <v>31600.8</v>
      </c>
      <c r="F223" s="63">
        <f t="shared" si="33"/>
        <v>34367.21</v>
      </c>
      <c r="G223" s="118">
        <f t="shared" si="33"/>
        <v>32142.5</v>
      </c>
      <c r="H223" s="138">
        <f>G223/D223*100</f>
        <v>125.46078074721032</v>
      </c>
    </row>
    <row r="224" spans="1:8" ht="10.5" customHeight="1">
      <c r="A224" s="13" t="s">
        <v>2</v>
      </c>
      <c r="B224" s="52"/>
      <c r="C224" s="47"/>
      <c r="D224" s="111"/>
      <c r="E224" s="52"/>
      <c r="F224" s="47"/>
      <c r="G224" s="111"/>
      <c r="H224" s="104"/>
    </row>
    <row r="225" spans="1:8" ht="12.75" customHeight="1">
      <c r="A225" s="9" t="s">
        <v>8</v>
      </c>
      <c r="B225" s="52">
        <v>5080.8</v>
      </c>
      <c r="C225" s="47">
        <v>6682.63</v>
      </c>
      <c r="D225" s="111">
        <v>6207.38</v>
      </c>
      <c r="E225" s="52">
        <v>7600.8</v>
      </c>
      <c r="F225" s="47">
        <v>10367.21</v>
      </c>
      <c r="G225" s="111">
        <v>8615.42</v>
      </c>
      <c r="H225" s="104">
        <f aca="true" t="shared" si="34" ref="H225:H230">G225/D225*100</f>
        <v>138.79317844243465</v>
      </c>
    </row>
    <row r="226" spans="1:8" ht="12.75" customHeight="1" hidden="1">
      <c r="A226" s="9" t="s">
        <v>128</v>
      </c>
      <c r="B226" s="52"/>
      <c r="C226" s="47"/>
      <c r="D226" s="111"/>
      <c r="E226" s="52"/>
      <c r="F226" s="47"/>
      <c r="G226" s="111"/>
      <c r="H226" s="105" t="s">
        <v>83</v>
      </c>
    </row>
    <row r="227" spans="1:8" ht="12.75" customHeight="1">
      <c r="A227" s="9" t="s">
        <v>27</v>
      </c>
      <c r="B227" s="52">
        <v>24000</v>
      </c>
      <c r="C227" s="47">
        <v>24000</v>
      </c>
      <c r="D227" s="111">
        <v>19412.18</v>
      </c>
      <c r="E227" s="52">
        <v>24000</v>
      </c>
      <c r="F227" s="47">
        <v>24000</v>
      </c>
      <c r="G227" s="111">
        <v>23527.08</v>
      </c>
      <c r="H227" s="104">
        <f t="shared" si="34"/>
        <v>121.19751619859285</v>
      </c>
    </row>
    <row r="228" spans="1:8" ht="12.75" customHeight="1">
      <c r="A228" s="20" t="s">
        <v>37</v>
      </c>
      <c r="B228" s="62">
        <f aca="true" t="shared" si="35" ref="B228:G228">SUM(B230:B233)</f>
        <v>2000</v>
      </c>
      <c r="C228" s="63">
        <f t="shared" si="35"/>
        <v>5096.05</v>
      </c>
      <c r="D228" s="118">
        <f t="shared" si="35"/>
        <v>5095.43</v>
      </c>
      <c r="E228" s="62">
        <f t="shared" si="35"/>
        <v>2000</v>
      </c>
      <c r="F228" s="63">
        <f t="shared" si="35"/>
        <v>65767.27</v>
      </c>
      <c r="G228" s="118">
        <f t="shared" si="35"/>
        <v>63126.43</v>
      </c>
      <c r="H228" s="138">
        <f t="shared" si="34"/>
        <v>1238.883273835574</v>
      </c>
    </row>
    <row r="229" spans="1:8" ht="10.5" customHeight="1">
      <c r="A229" s="21" t="s">
        <v>2</v>
      </c>
      <c r="B229" s="52"/>
      <c r="C229" s="47"/>
      <c r="D229" s="111"/>
      <c r="E229" s="52"/>
      <c r="F229" s="47"/>
      <c r="G229" s="111"/>
      <c r="H229" s="104"/>
    </row>
    <row r="230" spans="1:8" ht="12.75" customHeight="1">
      <c r="A230" s="9" t="s">
        <v>45</v>
      </c>
      <c r="B230" s="52">
        <v>2000</v>
      </c>
      <c r="C230" s="47">
        <v>3100</v>
      </c>
      <c r="D230" s="111">
        <v>3099.38</v>
      </c>
      <c r="E230" s="52">
        <v>2000</v>
      </c>
      <c r="F230" s="47">
        <v>3168.72</v>
      </c>
      <c r="G230" s="111">
        <v>3126.43</v>
      </c>
      <c r="H230" s="104">
        <f t="shared" si="34"/>
        <v>100.87275519620052</v>
      </c>
    </row>
    <row r="231" spans="1:8" ht="12.75" customHeight="1">
      <c r="A231" s="9" t="s">
        <v>306</v>
      </c>
      <c r="B231" s="52"/>
      <c r="C231" s="47">
        <v>1996.05</v>
      </c>
      <c r="D231" s="111">
        <v>1996.05</v>
      </c>
      <c r="E231" s="52"/>
      <c r="F231" s="47"/>
      <c r="G231" s="111"/>
      <c r="H231" s="105" t="s">
        <v>83</v>
      </c>
    </row>
    <row r="232" spans="1:8" ht="12.75" customHeight="1">
      <c r="A232" s="9" t="s">
        <v>356</v>
      </c>
      <c r="B232" s="52"/>
      <c r="C232" s="47"/>
      <c r="D232" s="111"/>
      <c r="E232" s="52"/>
      <c r="F232" s="47">
        <v>60000</v>
      </c>
      <c r="G232" s="111">
        <v>60000</v>
      </c>
      <c r="H232" s="105" t="s">
        <v>83</v>
      </c>
    </row>
    <row r="233" spans="1:8" ht="12.75" customHeight="1" thickBot="1">
      <c r="A233" s="19" t="s">
        <v>111</v>
      </c>
      <c r="B233" s="57"/>
      <c r="C233" s="50"/>
      <c r="D233" s="119"/>
      <c r="E233" s="57"/>
      <c r="F233" s="50">
        <v>2598.55</v>
      </c>
      <c r="G233" s="119"/>
      <c r="H233" s="141" t="s">
        <v>83</v>
      </c>
    </row>
    <row r="234" spans="1:8" ht="18" customHeight="1">
      <c r="A234" s="11" t="s">
        <v>65</v>
      </c>
      <c r="B234" s="43">
        <f aca="true" t="shared" si="36" ref="B234:G234">B235+B256</f>
        <v>2130.7</v>
      </c>
      <c r="C234" s="44">
        <f t="shared" si="36"/>
        <v>175405.8</v>
      </c>
      <c r="D234" s="110">
        <f t="shared" si="36"/>
        <v>126081.27000000002</v>
      </c>
      <c r="E234" s="43">
        <f t="shared" si="36"/>
        <v>3709.3</v>
      </c>
      <c r="F234" s="44">
        <f t="shared" si="36"/>
        <v>276018.22</v>
      </c>
      <c r="G234" s="110">
        <f t="shared" si="36"/>
        <v>139200.16999999998</v>
      </c>
      <c r="H234" s="134">
        <f>G234/D234*100</f>
        <v>110.40511409823202</v>
      </c>
    </row>
    <row r="235" spans="1:8" ht="15" customHeight="1">
      <c r="A235" s="16" t="s">
        <v>36</v>
      </c>
      <c r="B235" s="60">
        <f aca="true" t="shared" si="37" ref="B235:G235">SUM(B237:B255)</f>
        <v>2130.7</v>
      </c>
      <c r="C235" s="61">
        <f t="shared" si="37"/>
        <v>58846.490000000005</v>
      </c>
      <c r="D235" s="116">
        <f t="shared" si="37"/>
        <v>52447.51000000001</v>
      </c>
      <c r="E235" s="60">
        <f t="shared" si="37"/>
        <v>3709.3</v>
      </c>
      <c r="F235" s="61">
        <f t="shared" si="37"/>
        <v>39344.81</v>
      </c>
      <c r="G235" s="116">
        <f t="shared" si="37"/>
        <v>27661.52</v>
      </c>
      <c r="H235" s="138">
        <f>G235/D235*100</f>
        <v>52.741340818658486</v>
      </c>
    </row>
    <row r="236" spans="1:8" ht="10.5" customHeight="1">
      <c r="A236" s="13" t="s">
        <v>2</v>
      </c>
      <c r="B236" s="43"/>
      <c r="C236" s="47"/>
      <c r="D236" s="110"/>
      <c r="E236" s="43"/>
      <c r="F236" s="47"/>
      <c r="G236" s="110"/>
      <c r="H236" s="104"/>
    </row>
    <row r="237" spans="1:8" ht="12.75" customHeight="1" hidden="1">
      <c r="A237" s="9" t="s">
        <v>15</v>
      </c>
      <c r="B237" s="52"/>
      <c r="C237" s="47"/>
      <c r="D237" s="111"/>
      <c r="E237" s="52"/>
      <c r="F237" s="47"/>
      <c r="G237" s="111"/>
      <c r="H237" s="105" t="s">
        <v>83</v>
      </c>
    </row>
    <row r="238" spans="1:8" ht="12.75" customHeight="1">
      <c r="A238" s="9" t="s">
        <v>8</v>
      </c>
      <c r="B238" s="52">
        <v>2130.7</v>
      </c>
      <c r="C238" s="47">
        <v>6080.24</v>
      </c>
      <c r="D238" s="120">
        <v>5319.13</v>
      </c>
      <c r="E238" s="52">
        <v>1830.7</v>
      </c>
      <c r="F238" s="47">
        <v>1598.7</v>
      </c>
      <c r="G238" s="120">
        <v>1405.03</v>
      </c>
      <c r="H238" s="104">
        <f>G238/D238*100</f>
        <v>26.414658036182608</v>
      </c>
    </row>
    <row r="239" spans="1:8" ht="12.75" customHeight="1">
      <c r="A239" s="17" t="s">
        <v>140</v>
      </c>
      <c r="B239" s="52"/>
      <c r="C239" s="47">
        <v>19935.1</v>
      </c>
      <c r="D239" s="111">
        <v>19935.1</v>
      </c>
      <c r="E239" s="52"/>
      <c r="F239" s="47"/>
      <c r="G239" s="111"/>
      <c r="H239" s="105" t="s">
        <v>83</v>
      </c>
    </row>
    <row r="240" spans="1:8" ht="12.75" customHeight="1" hidden="1">
      <c r="A240" s="17"/>
      <c r="B240" s="52"/>
      <c r="C240" s="47"/>
      <c r="D240" s="120"/>
      <c r="E240" s="52"/>
      <c r="F240" s="47"/>
      <c r="G240" s="120"/>
      <c r="H240" s="104" t="e">
        <f>G240/D240*100</f>
        <v>#DIV/0!</v>
      </c>
    </row>
    <row r="241" spans="1:8" ht="12.75" customHeight="1">
      <c r="A241" s="17" t="s">
        <v>357</v>
      </c>
      <c r="B241" s="52"/>
      <c r="C241" s="47"/>
      <c r="D241" s="120"/>
      <c r="E241" s="52"/>
      <c r="F241" s="47">
        <v>537.4</v>
      </c>
      <c r="G241" s="120"/>
      <c r="H241" s="105" t="s">
        <v>83</v>
      </c>
    </row>
    <row r="242" spans="1:8" ht="12.75" customHeight="1" hidden="1">
      <c r="A242" s="17"/>
      <c r="B242" s="52"/>
      <c r="C242" s="47"/>
      <c r="D242" s="120"/>
      <c r="E242" s="52"/>
      <c r="F242" s="47"/>
      <c r="G242" s="120"/>
      <c r="H242" s="104" t="e">
        <f>G242/D242*100</f>
        <v>#DIV/0!</v>
      </c>
    </row>
    <row r="243" spans="1:8" ht="12.75" customHeight="1" hidden="1">
      <c r="A243" s="17"/>
      <c r="B243" s="52"/>
      <c r="C243" s="47"/>
      <c r="D243" s="120"/>
      <c r="E243" s="52"/>
      <c r="F243" s="47"/>
      <c r="G243" s="120"/>
      <c r="H243" s="104" t="e">
        <f>G243/D243*100</f>
        <v>#DIV/0!</v>
      </c>
    </row>
    <row r="244" spans="1:8" ht="12.75" customHeight="1">
      <c r="A244" s="9" t="s">
        <v>171</v>
      </c>
      <c r="B244" s="52"/>
      <c r="C244" s="47">
        <v>12418.15</v>
      </c>
      <c r="D244" s="120">
        <v>12413.6</v>
      </c>
      <c r="E244" s="52"/>
      <c r="F244" s="47"/>
      <c r="G244" s="120"/>
      <c r="H244" s="105" t="s">
        <v>83</v>
      </c>
    </row>
    <row r="245" spans="1:8" ht="12.75" customHeight="1" hidden="1">
      <c r="A245" s="9"/>
      <c r="B245" s="52"/>
      <c r="C245" s="47"/>
      <c r="D245" s="120"/>
      <c r="E245" s="52"/>
      <c r="F245" s="47"/>
      <c r="G245" s="120"/>
      <c r="H245" s="104" t="e">
        <f>G245/D245*100</f>
        <v>#DIV/0!</v>
      </c>
    </row>
    <row r="246" spans="1:8" ht="12.75" customHeight="1">
      <c r="A246" s="9" t="s">
        <v>172</v>
      </c>
      <c r="B246" s="52"/>
      <c r="C246" s="47">
        <v>1034.9</v>
      </c>
      <c r="D246" s="120">
        <v>1034.49</v>
      </c>
      <c r="E246" s="52"/>
      <c r="F246" s="47"/>
      <c r="G246" s="120"/>
      <c r="H246" s="105" t="s">
        <v>83</v>
      </c>
    </row>
    <row r="247" spans="1:8" ht="12.75" customHeight="1">
      <c r="A247" s="9" t="s">
        <v>173</v>
      </c>
      <c r="B247" s="52"/>
      <c r="C247" s="47">
        <v>6282.69</v>
      </c>
      <c r="D247" s="120">
        <v>6270.12</v>
      </c>
      <c r="E247" s="52"/>
      <c r="F247" s="47"/>
      <c r="G247" s="120"/>
      <c r="H247" s="105" t="s">
        <v>83</v>
      </c>
    </row>
    <row r="248" spans="1:8" ht="12.75" customHeight="1">
      <c r="A248" s="9" t="s">
        <v>174</v>
      </c>
      <c r="B248" s="52"/>
      <c r="C248" s="47">
        <v>74.36</v>
      </c>
      <c r="D248" s="120">
        <v>74.36</v>
      </c>
      <c r="E248" s="52"/>
      <c r="F248" s="47"/>
      <c r="G248" s="120"/>
      <c r="H248" s="105" t="s">
        <v>83</v>
      </c>
    </row>
    <row r="249" spans="1:8" ht="12.75" customHeight="1">
      <c r="A249" s="9" t="s">
        <v>381</v>
      </c>
      <c r="B249" s="52"/>
      <c r="C249" s="47"/>
      <c r="D249" s="120"/>
      <c r="E249" s="52"/>
      <c r="F249" s="47">
        <v>9786.9</v>
      </c>
      <c r="G249" s="120">
        <v>8513.51</v>
      </c>
      <c r="H249" s="105" t="s">
        <v>83</v>
      </c>
    </row>
    <row r="250" spans="1:8" ht="12.75" customHeight="1">
      <c r="A250" s="9" t="s">
        <v>358</v>
      </c>
      <c r="B250" s="52"/>
      <c r="C250" s="47"/>
      <c r="D250" s="120"/>
      <c r="E250" s="52"/>
      <c r="F250" s="47">
        <v>2252.06</v>
      </c>
      <c r="G250" s="120">
        <v>731.62</v>
      </c>
      <c r="H250" s="105" t="s">
        <v>83</v>
      </c>
    </row>
    <row r="251" spans="1:8" ht="12.75" customHeight="1" thickBot="1">
      <c r="A251" s="19" t="s">
        <v>308</v>
      </c>
      <c r="B251" s="57"/>
      <c r="C251" s="50">
        <v>3462.05</v>
      </c>
      <c r="D251" s="198"/>
      <c r="E251" s="57"/>
      <c r="F251" s="50">
        <v>4367.61</v>
      </c>
      <c r="G251" s="198">
        <v>2480.19</v>
      </c>
      <c r="H251" s="141" t="s">
        <v>83</v>
      </c>
    </row>
    <row r="252" spans="1:8" ht="12.75" customHeight="1">
      <c r="A252" s="9" t="s">
        <v>359</v>
      </c>
      <c r="B252" s="52"/>
      <c r="C252" s="47"/>
      <c r="D252" s="120"/>
      <c r="E252" s="52"/>
      <c r="F252" s="47">
        <v>3749.66</v>
      </c>
      <c r="G252" s="120">
        <v>3749.66</v>
      </c>
      <c r="H252" s="105" t="s">
        <v>83</v>
      </c>
    </row>
    <row r="253" spans="1:8" ht="12.75" customHeight="1">
      <c r="A253" s="9" t="s">
        <v>307</v>
      </c>
      <c r="B253" s="52"/>
      <c r="C253" s="47">
        <v>2185.9</v>
      </c>
      <c r="D253" s="120">
        <v>2158.04</v>
      </c>
      <c r="E253" s="52"/>
      <c r="F253" s="47">
        <v>1520.67</v>
      </c>
      <c r="G253" s="120">
        <v>1520.67</v>
      </c>
      <c r="H253" s="104">
        <f>G253/D253*100</f>
        <v>70.4653296509796</v>
      </c>
    </row>
    <row r="254" spans="1:8" ht="12.75" customHeight="1">
      <c r="A254" s="9" t="s">
        <v>309</v>
      </c>
      <c r="B254" s="52"/>
      <c r="C254" s="47">
        <v>3803.1</v>
      </c>
      <c r="D254" s="120">
        <v>2910.26</v>
      </c>
      <c r="E254" s="52"/>
      <c r="F254" s="47">
        <v>7323.93</v>
      </c>
      <c r="G254" s="120">
        <v>3288.96</v>
      </c>
      <c r="H254" s="104">
        <f>G254/D254*100</f>
        <v>113.01258306817947</v>
      </c>
    </row>
    <row r="255" spans="1:8" ht="12.75" customHeight="1">
      <c r="A255" s="9" t="s">
        <v>128</v>
      </c>
      <c r="B255" s="52"/>
      <c r="C255" s="47">
        <v>3570</v>
      </c>
      <c r="D255" s="120">
        <v>2332.41</v>
      </c>
      <c r="E255" s="52">
        <v>1878.6</v>
      </c>
      <c r="F255" s="47">
        <v>8207.88</v>
      </c>
      <c r="G255" s="120">
        <v>5971.88</v>
      </c>
      <c r="H255" s="104">
        <f>G255/D255*100</f>
        <v>256.0390325886101</v>
      </c>
    </row>
    <row r="256" spans="1:8" ht="15" customHeight="1">
      <c r="A256" s="20" t="s">
        <v>37</v>
      </c>
      <c r="B256" s="62">
        <f aca="true" t="shared" si="38" ref="B256:G256">SUM(B258:B262)</f>
        <v>0</v>
      </c>
      <c r="C256" s="63">
        <f t="shared" si="38"/>
        <v>116559.31</v>
      </c>
      <c r="D256" s="118">
        <f t="shared" si="38"/>
        <v>73633.76000000001</v>
      </c>
      <c r="E256" s="62">
        <f t="shared" si="38"/>
        <v>0</v>
      </c>
      <c r="F256" s="63">
        <f t="shared" si="38"/>
        <v>236673.41</v>
      </c>
      <c r="G256" s="118">
        <f t="shared" si="38"/>
        <v>111538.65</v>
      </c>
      <c r="H256" s="138">
        <f>G256/D256*100</f>
        <v>151.47759668934464</v>
      </c>
    </row>
    <row r="257" spans="1:8" ht="10.5" customHeight="1">
      <c r="A257" s="21" t="s">
        <v>2</v>
      </c>
      <c r="B257" s="53"/>
      <c r="C257" s="48"/>
      <c r="D257" s="115"/>
      <c r="E257" s="53"/>
      <c r="F257" s="48"/>
      <c r="G257" s="115"/>
      <c r="H257" s="104"/>
    </row>
    <row r="258" spans="1:8" ht="14.25" customHeight="1" hidden="1">
      <c r="A258" s="17" t="s">
        <v>188</v>
      </c>
      <c r="B258" s="53"/>
      <c r="C258" s="45"/>
      <c r="D258" s="111"/>
      <c r="E258" s="53"/>
      <c r="F258" s="45"/>
      <c r="G258" s="111"/>
      <c r="H258" s="104" t="e">
        <f>G258/D258*100</f>
        <v>#DIV/0!</v>
      </c>
    </row>
    <row r="259" spans="1:8" ht="12.75" customHeight="1" hidden="1">
      <c r="A259" s="9" t="s">
        <v>175</v>
      </c>
      <c r="B259" s="53"/>
      <c r="C259" s="45"/>
      <c r="D259" s="111"/>
      <c r="E259" s="53"/>
      <c r="F259" s="45"/>
      <c r="G259" s="111"/>
      <c r="H259" s="104" t="e">
        <f>G259/D259*100</f>
        <v>#DIV/0!</v>
      </c>
    </row>
    <row r="260" spans="1:8" ht="12.75" customHeight="1">
      <c r="A260" s="9" t="s">
        <v>309</v>
      </c>
      <c r="B260" s="53"/>
      <c r="C260" s="45">
        <v>116459.31</v>
      </c>
      <c r="D260" s="111">
        <v>73534.96</v>
      </c>
      <c r="E260" s="53"/>
      <c r="F260" s="45">
        <v>236319.41</v>
      </c>
      <c r="G260" s="111">
        <v>111184.65</v>
      </c>
      <c r="H260" s="104">
        <f>G260/D260*100</f>
        <v>151.19971507429932</v>
      </c>
    </row>
    <row r="261" spans="1:8" ht="12.75" customHeight="1" thickBot="1">
      <c r="A261" s="19" t="s">
        <v>45</v>
      </c>
      <c r="B261" s="64"/>
      <c r="C261" s="65">
        <v>100</v>
      </c>
      <c r="D261" s="119">
        <v>98.8</v>
      </c>
      <c r="E261" s="64"/>
      <c r="F261" s="65">
        <v>354</v>
      </c>
      <c r="G261" s="119">
        <v>354</v>
      </c>
      <c r="H261" s="106">
        <f>G261/D261*100</f>
        <v>358.2995951417004</v>
      </c>
    </row>
    <row r="262" spans="1:8" ht="12.75" customHeight="1" hidden="1" thickBot="1">
      <c r="A262" s="19" t="s">
        <v>128</v>
      </c>
      <c r="B262" s="64"/>
      <c r="C262" s="65"/>
      <c r="D262" s="119"/>
      <c r="E262" s="64"/>
      <c r="F262" s="65"/>
      <c r="G262" s="119"/>
      <c r="H262" s="141" t="s">
        <v>83</v>
      </c>
    </row>
    <row r="263" spans="1:8" ht="18" customHeight="1">
      <c r="A263" s="11" t="s">
        <v>14</v>
      </c>
      <c r="B263" s="43">
        <f aca="true" t="shared" si="39" ref="B263:G263">B264+B300</f>
        <v>342719.7</v>
      </c>
      <c r="C263" s="44">
        <f t="shared" si="39"/>
        <v>5408789.219999999</v>
      </c>
      <c r="D263" s="110">
        <f t="shared" si="39"/>
        <v>5408769.06</v>
      </c>
      <c r="E263" s="43">
        <f t="shared" si="39"/>
        <v>353164.7</v>
      </c>
      <c r="F263" s="44">
        <f t="shared" si="39"/>
        <v>6005760.3500000015</v>
      </c>
      <c r="G263" s="110">
        <f t="shared" si="39"/>
        <v>5974577.670000002</v>
      </c>
      <c r="H263" s="134">
        <f>G263/D263*100</f>
        <v>110.46094968602713</v>
      </c>
    </row>
    <row r="264" spans="1:8" ht="15" customHeight="1">
      <c r="A264" s="16" t="s">
        <v>36</v>
      </c>
      <c r="B264" s="60">
        <f aca="true" t="shared" si="40" ref="B264:G264">SUM(B266:B299)</f>
        <v>342719.7</v>
      </c>
      <c r="C264" s="61">
        <f t="shared" si="40"/>
        <v>5401309.519999999</v>
      </c>
      <c r="D264" s="116">
        <f t="shared" si="40"/>
        <v>5401289.359999999</v>
      </c>
      <c r="E264" s="60">
        <f t="shared" si="40"/>
        <v>353164.7</v>
      </c>
      <c r="F264" s="61">
        <f t="shared" si="40"/>
        <v>5983488.950000001</v>
      </c>
      <c r="G264" s="116">
        <f t="shared" si="40"/>
        <v>5965966.280000002</v>
      </c>
      <c r="H264" s="138">
        <f>G264/D264*100</f>
        <v>110.45448377903611</v>
      </c>
    </row>
    <row r="265" spans="1:8" ht="10.5" customHeight="1">
      <c r="A265" s="13" t="s">
        <v>2</v>
      </c>
      <c r="B265" s="46"/>
      <c r="C265" s="47"/>
      <c r="D265" s="114"/>
      <c r="E265" s="46"/>
      <c r="F265" s="47"/>
      <c r="G265" s="114"/>
      <c r="H265" s="104"/>
    </row>
    <row r="266" spans="1:8" ht="12.75" customHeight="1">
      <c r="A266" s="8" t="s">
        <v>15</v>
      </c>
      <c r="B266" s="46">
        <v>317070.7</v>
      </c>
      <c r="C266" s="47">
        <v>364766.61</v>
      </c>
      <c r="D266" s="114">
        <v>364766.61</v>
      </c>
      <c r="E266" s="46">
        <v>324459.7</v>
      </c>
      <c r="F266" s="47">
        <v>375622.77</v>
      </c>
      <c r="G266" s="114">
        <v>375602.47</v>
      </c>
      <c r="H266" s="104">
        <f>G266/D266*100</f>
        <v>102.97062826008114</v>
      </c>
    </row>
    <row r="267" spans="1:8" ht="12.75" customHeight="1">
      <c r="A267" s="186" t="s">
        <v>295</v>
      </c>
      <c r="B267" s="46"/>
      <c r="C267" s="47"/>
      <c r="D267" s="114"/>
      <c r="E267" s="46"/>
      <c r="F267" s="47"/>
      <c r="G267" s="114"/>
      <c r="H267" s="104"/>
    </row>
    <row r="268" spans="1:8" ht="12.75" customHeight="1">
      <c r="A268" s="8" t="s">
        <v>79</v>
      </c>
      <c r="B268" s="190"/>
      <c r="C268" s="47">
        <v>1513428</v>
      </c>
      <c r="D268" s="114">
        <v>1513428</v>
      </c>
      <c r="E268" s="190"/>
      <c r="F268" s="47">
        <v>1601096.05</v>
      </c>
      <c r="G268" s="114">
        <v>1601096.05</v>
      </c>
      <c r="H268" s="104">
        <f>G268/D268*100</f>
        <v>105.79268059002477</v>
      </c>
    </row>
    <row r="269" spans="1:8" ht="12.75" customHeight="1">
      <c r="A269" s="8" t="s">
        <v>80</v>
      </c>
      <c r="B269" s="190"/>
      <c r="C269" s="47">
        <v>3136520</v>
      </c>
      <c r="D269" s="114">
        <v>3136520</v>
      </c>
      <c r="E269" s="190"/>
      <c r="F269" s="47">
        <v>3511380.24</v>
      </c>
      <c r="G269" s="114">
        <v>3511380.24</v>
      </c>
      <c r="H269" s="104">
        <f>G269/D269*100</f>
        <v>111.95146978179639</v>
      </c>
    </row>
    <row r="270" spans="1:8" ht="12.75" customHeight="1">
      <c r="A270" s="8" t="s">
        <v>29</v>
      </c>
      <c r="B270" s="190"/>
      <c r="C270" s="47">
        <v>209934.86</v>
      </c>
      <c r="D270" s="114">
        <v>209934.86</v>
      </c>
      <c r="E270" s="190"/>
      <c r="F270" s="47">
        <v>255651.22</v>
      </c>
      <c r="G270" s="114">
        <v>255651.22</v>
      </c>
      <c r="H270" s="104">
        <f>G270/D270*100</f>
        <v>121.77645008551701</v>
      </c>
    </row>
    <row r="271" spans="1:8" ht="12.75" customHeight="1">
      <c r="A271" s="23" t="s">
        <v>162</v>
      </c>
      <c r="B271" s="190"/>
      <c r="C271" s="47">
        <v>567.1</v>
      </c>
      <c r="D271" s="114">
        <v>567.1</v>
      </c>
      <c r="E271" s="190"/>
      <c r="F271" s="47">
        <v>638.28</v>
      </c>
      <c r="G271" s="114">
        <v>638.28</v>
      </c>
      <c r="H271" s="104">
        <f>G271/D271*100</f>
        <v>112.55157820490211</v>
      </c>
    </row>
    <row r="272" spans="1:8" ht="12.75" customHeight="1">
      <c r="A272" s="8" t="s">
        <v>53</v>
      </c>
      <c r="B272" s="190"/>
      <c r="C272" s="47">
        <v>25.2</v>
      </c>
      <c r="D272" s="114">
        <v>25.2</v>
      </c>
      <c r="E272" s="190"/>
      <c r="F272" s="47">
        <v>295.41</v>
      </c>
      <c r="G272" s="114">
        <v>295.41</v>
      </c>
      <c r="H272" s="104">
        <f>G272/D272*100</f>
        <v>1172.2619047619048</v>
      </c>
    </row>
    <row r="273" spans="1:8" ht="12.75" customHeight="1">
      <c r="A273" s="8" t="s">
        <v>189</v>
      </c>
      <c r="B273" s="46"/>
      <c r="C273" s="47">
        <v>352.79</v>
      </c>
      <c r="D273" s="114">
        <v>352.78</v>
      </c>
      <c r="E273" s="46"/>
      <c r="F273" s="47"/>
      <c r="G273" s="114"/>
      <c r="H273" s="105" t="s">
        <v>83</v>
      </c>
    </row>
    <row r="274" spans="1:8" ht="12.75" customHeight="1">
      <c r="A274" s="8" t="s">
        <v>310</v>
      </c>
      <c r="B274" s="46"/>
      <c r="C274" s="47">
        <v>14908.92</v>
      </c>
      <c r="D274" s="114">
        <v>14908.91</v>
      </c>
      <c r="E274" s="46"/>
      <c r="F274" s="47">
        <v>7372.54</v>
      </c>
      <c r="G274" s="114">
        <v>7372.54</v>
      </c>
      <c r="H274" s="104">
        <f aca="true" t="shared" si="41" ref="H274:H281">G274/D274*100</f>
        <v>49.45056345500778</v>
      </c>
    </row>
    <row r="275" spans="1:8" ht="12.75" customHeight="1">
      <c r="A275" s="8" t="s">
        <v>311</v>
      </c>
      <c r="B275" s="46"/>
      <c r="C275" s="47">
        <v>13561.8</v>
      </c>
      <c r="D275" s="114">
        <v>13561.8</v>
      </c>
      <c r="E275" s="46"/>
      <c r="F275" s="47">
        <v>8923.28</v>
      </c>
      <c r="G275" s="114">
        <v>8923.28</v>
      </c>
      <c r="H275" s="104">
        <f t="shared" si="41"/>
        <v>65.79716556799245</v>
      </c>
    </row>
    <row r="276" spans="1:8" ht="12.75" customHeight="1">
      <c r="A276" s="8" t="s">
        <v>176</v>
      </c>
      <c r="B276" s="46"/>
      <c r="C276" s="47">
        <v>1379.46</v>
      </c>
      <c r="D276" s="114">
        <v>1379.46</v>
      </c>
      <c r="E276" s="46"/>
      <c r="F276" s="47">
        <v>1167.64</v>
      </c>
      <c r="G276" s="114">
        <v>1167.65</v>
      </c>
      <c r="H276" s="104">
        <f t="shared" si="41"/>
        <v>84.6454409696548</v>
      </c>
    </row>
    <row r="277" spans="1:8" ht="12.75" customHeight="1">
      <c r="A277" s="8" t="s">
        <v>312</v>
      </c>
      <c r="B277" s="46"/>
      <c r="C277" s="47">
        <v>477.59</v>
      </c>
      <c r="D277" s="114">
        <v>477.59</v>
      </c>
      <c r="E277" s="46"/>
      <c r="F277" s="47">
        <v>377.73</v>
      </c>
      <c r="G277" s="114">
        <v>377.73</v>
      </c>
      <c r="H277" s="104">
        <f t="shared" si="41"/>
        <v>79.0908519860131</v>
      </c>
    </row>
    <row r="278" spans="1:8" ht="12.75" customHeight="1">
      <c r="A278" s="23" t="s">
        <v>224</v>
      </c>
      <c r="B278" s="46"/>
      <c r="C278" s="47">
        <v>279.34</v>
      </c>
      <c r="D278" s="114">
        <v>279.34</v>
      </c>
      <c r="E278" s="46"/>
      <c r="F278" s="47">
        <v>339.65</v>
      </c>
      <c r="G278" s="114">
        <v>339.65</v>
      </c>
      <c r="H278" s="104">
        <f t="shared" si="41"/>
        <v>121.59017684542135</v>
      </c>
    </row>
    <row r="279" spans="1:8" ht="12.75" customHeight="1">
      <c r="A279" s="8" t="s">
        <v>221</v>
      </c>
      <c r="B279" s="46"/>
      <c r="C279" s="47">
        <v>4802.54</v>
      </c>
      <c r="D279" s="114">
        <v>4802.53</v>
      </c>
      <c r="E279" s="46"/>
      <c r="F279" s="47">
        <v>131.44</v>
      </c>
      <c r="G279" s="114">
        <v>131.44</v>
      </c>
      <c r="H279" s="104">
        <f t="shared" si="41"/>
        <v>2.7368907638265663</v>
      </c>
    </row>
    <row r="280" spans="1:8" ht="12.75" customHeight="1">
      <c r="A280" s="8" t="s">
        <v>222</v>
      </c>
      <c r="B280" s="46"/>
      <c r="C280" s="47">
        <v>13362.85</v>
      </c>
      <c r="D280" s="114">
        <v>13362.85</v>
      </c>
      <c r="E280" s="46"/>
      <c r="F280" s="47">
        <v>11813.48</v>
      </c>
      <c r="G280" s="114">
        <v>11813.48</v>
      </c>
      <c r="H280" s="104">
        <f t="shared" si="41"/>
        <v>88.4053925622154</v>
      </c>
    </row>
    <row r="281" spans="1:8" ht="12.75" customHeight="1">
      <c r="A281" s="8" t="s">
        <v>223</v>
      </c>
      <c r="B281" s="46"/>
      <c r="C281" s="47">
        <v>117666.42</v>
      </c>
      <c r="D281" s="114">
        <v>117666.42</v>
      </c>
      <c r="E281" s="46"/>
      <c r="F281" s="47">
        <v>103664.26</v>
      </c>
      <c r="G281" s="114">
        <v>103664.26</v>
      </c>
      <c r="H281" s="104">
        <f t="shared" si="41"/>
        <v>88.10012236286275</v>
      </c>
    </row>
    <row r="282" spans="1:8" ht="12.75" customHeight="1">
      <c r="A282" s="8" t="s">
        <v>360</v>
      </c>
      <c r="B282" s="46"/>
      <c r="C282" s="47"/>
      <c r="D282" s="114"/>
      <c r="E282" s="46"/>
      <c r="F282" s="47">
        <v>31534.04</v>
      </c>
      <c r="G282" s="114">
        <v>31534.04</v>
      </c>
      <c r="H282" s="105" t="s">
        <v>83</v>
      </c>
    </row>
    <row r="283" spans="1:8" ht="12.75" customHeight="1">
      <c r="A283" s="8" t="s">
        <v>365</v>
      </c>
      <c r="B283" s="46"/>
      <c r="C283" s="47"/>
      <c r="D283" s="114"/>
      <c r="E283" s="46"/>
      <c r="F283" s="47">
        <v>941.49</v>
      </c>
      <c r="G283" s="114">
        <v>941.49</v>
      </c>
      <c r="H283" s="105" t="s">
        <v>83</v>
      </c>
    </row>
    <row r="284" spans="1:8" ht="12.75" customHeight="1">
      <c r="A284" s="8" t="s">
        <v>361</v>
      </c>
      <c r="B284" s="46"/>
      <c r="C284" s="47">
        <v>198.86</v>
      </c>
      <c r="D284" s="114">
        <v>198.86</v>
      </c>
      <c r="E284" s="46"/>
      <c r="F284" s="47">
        <v>307.94</v>
      </c>
      <c r="G284" s="114">
        <v>307.94</v>
      </c>
      <c r="H284" s="104">
        <f>G284/D284*100</f>
        <v>154.8526601629287</v>
      </c>
    </row>
    <row r="285" spans="1:8" ht="12.75" customHeight="1">
      <c r="A285" s="8" t="s">
        <v>163</v>
      </c>
      <c r="B285" s="46"/>
      <c r="C285" s="47">
        <v>721.13</v>
      </c>
      <c r="D285" s="114">
        <v>721.13</v>
      </c>
      <c r="E285" s="46"/>
      <c r="F285" s="47">
        <v>984</v>
      </c>
      <c r="G285" s="114">
        <v>984</v>
      </c>
      <c r="H285" s="104">
        <f>G285/D285*100</f>
        <v>136.4525120297311</v>
      </c>
    </row>
    <row r="286" spans="1:8" ht="12.75" customHeight="1">
      <c r="A286" s="8" t="s">
        <v>313</v>
      </c>
      <c r="B286" s="46"/>
      <c r="C286" s="47">
        <v>141</v>
      </c>
      <c r="D286" s="114">
        <v>141</v>
      </c>
      <c r="E286" s="46"/>
      <c r="F286" s="47"/>
      <c r="G286" s="114"/>
      <c r="H286" s="105" t="s">
        <v>83</v>
      </c>
    </row>
    <row r="287" spans="1:8" ht="12.75" customHeight="1">
      <c r="A287" s="8" t="s">
        <v>332</v>
      </c>
      <c r="B287" s="46"/>
      <c r="C287" s="47">
        <v>101</v>
      </c>
      <c r="D287" s="114">
        <v>101</v>
      </c>
      <c r="E287" s="46"/>
      <c r="F287" s="47"/>
      <c r="G287" s="114"/>
      <c r="H287" s="105" t="s">
        <v>83</v>
      </c>
    </row>
    <row r="288" spans="1:8" ht="12" customHeight="1">
      <c r="A288" s="8" t="s">
        <v>314</v>
      </c>
      <c r="B288" s="46"/>
      <c r="C288" s="47">
        <v>2887.35</v>
      </c>
      <c r="D288" s="114">
        <v>2887.35</v>
      </c>
      <c r="E288" s="46"/>
      <c r="F288" s="47">
        <v>7152.57</v>
      </c>
      <c r="G288" s="114">
        <v>7152.57</v>
      </c>
      <c r="H288" s="104">
        <f>G288/D288*100</f>
        <v>247.7209205673022</v>
      </c>
    </row>
    <row r="289" spans="1:8" ht="12.75" customHeight="1">
      <c r="A289" s="8" t="s">
        <v>282</v>
      </c>
      <c r="B289" s="46"/>
      <c r="C289" s="47">
        <v>159</v>
      </c>
      <c r="D289" s="114">
        <v>159</v>
      </c>
      <c r="E289" s="46"/>
      <c r="F289" s="47"/>
      <c r="G289" s="114"/>
      <c r="H289" s="105" t="s">
        <v>83</v>
      </c>
    </row>
    <row r="290" spans="1:8" ht="12.75" customHeight="1">
      <c r="A290" s="8" t="s">
        <v>366</v>
      </c>
      <c r="B290" s="46"/>
      <c r="C290" s="47"/>
      <c r="D290" s="114"/>
      <c r="E290" s="46"/>
      <c r="F290" s="47">
        <v>509.6</v>
      </c>
      <c r="G290" s="114">
        <v>509.6</v>
      </c>
      <c r="H290" s="105" t="s">
        <v>83</v>
      </c>
    </row>
    <row r="291" spans="1:8" ht="12.75" customHeight="1">
      <c r="A291" s="9" t="s">
        <v>307</v>
      </c>
      <c r="B291" s="46"/>
      <c r="C291" s="47"/>
      <c r="D291" s="114"/>
      <c r="E291" s="46"/>
      <c r="F291" s="47">
        <v>2177.1</v>
      </c>
      <c r="G291" s="114">
        <v>1204.13</v>
      </c>
      <c r="H291" s="105" t="s">
        <v>83</v>
      </c>
    </row>
    <row r="292" spans="1:8" ht="12.75" customHeight="1">
      <c r="A292" s="8" t="s">
        <v>364</v>
      </c>
      <c r="B292" s="46"/>
      <c r="C292" s="47"/>
      <c r="D292" s="114"/>
      <c r="E292" s="46"/>
      <c r="F292" s="47">
        <v>2900</v>
      </c>
      <c r="G292" s="114">
        <v>2900</v>
      </c>
      <c r="H292" s="105" t="s">
        <v>83</v>
      </c>
    </row>
    <row r="293" spans="1:8" ht="12.75" customHeight="1">
      <c r="A293" s="8" t="s">
        <v>362</v>
      </c>
      <c r="B293" s="46"/>
      <c r="C293" s="47"/>
      <c r="D293" s="114"/>
      <c r="E293" s="46"/>
      <c r="F293" s="47">
        <v>20445.97</v>
      </c>
      <c r="G293" s="114">
        <v>20445.97</v>
      </c>
      <c r="H293" s="105" t="s">
        <v>83</v>
      </c>
    </row>
    <row r="294" spans="1:8" ht="12.75" customHeight="1" thickBot="1">
      <c r="A294" s="18" t="s">
        <v>363</v>
      </c>
      <c r="B294" s="49"/>
      <c r="C294" s="50"/>
      <c r="D294" s="117"/>
      <c r="E294" s="49"/>
      <c r="F294" s="50">
        <v>19533.83</v>
      </c>
      <c r="G294" s="117">
        <v>19533.83</v>
      </c>
      <c r="H294" s="141" t="s">
        <v>83</v>
      </c>
    </row>
    <row r="295" spans="1:8" ht="12.75" customHeight="1">
      <c r="A295" s="8" t="s">
        <v>92</v>
      </c>
      <c r="B295" s="46"/>
      <c r="C295" s="47">
        <v>537.84</v>
      </c>
      <c r="D295" s="114">
        <v>537.84</v>
      </c>
      <c r="E295" s="46"/>
      <c r="F295" s="47"/>
      <c r="G295" s="114"/>
      <c r="H295" s="105" t="s">
        <v>83</v>
      </c>
    </row>
    <row r="296" spans="1:8" ht="12.75" customHeight="1">
      <c r="A296" s="8" t="s">
        <v>367</v>
      </c>
      <c r="B296" s="46"/>
      <c r="C296" s="47"/>
      <c r="D296" s="114"/>
      <c r="E296" s="46"/>
      <c r="F296" s="47">
        <v>225.63</v>
      </c>
      <c r="G296" s="114">
        <v>225.63</v>
      </c>
      <c r="H296" s="105" t="s">
        <v>83</v>
      </c>
    </row>
    <row r="297" spans="1:8" ht="12.75" customHeight="1" hidden="1">
      <c r="A297" s="8" t="s">
        <v>108</v>
      </c>
      <c r="B297" s="46"/>
      <c r="C297" s="47"/>
      <c r="D297" s="114"/>
      <c r="E297" s="46"/>
      <c r="F297" s="47"/>
      <c r="G297" s="114"/>
      <c r="H297" s="105" t="s">
        <v>83</v>
      </c>
    </row>
    <row r="298" spans="1:8" ht="12.75" customHeight="1">
      <c r="A298" s="9" t="s">
        <v>8</v>
      </c>
      <c r="B298" s="46">
        <v>25649</v>
      </c>
      <c r="C298" s="47">
        <v>2127.86</v>
      </c>
      <c r="D298" s="114">
        <v>2107.73</v>
      </c>
      <c r="E298" s="46">
        <v>28705</v>
      </c>
      <c r="F298" s="47">
        <v>2056.52</v>
      </c>
      <c r="G298" s="114">
        <v>1710.01</v>
      </c>
      <c r="H298" s="104">
        <f>G298/D298*100</f>
        <v>81.13041044156509</v>
      </c>
    </row>
    <row r="299" spans="1:8" ht="12.75" customHeight="1">
      <c r="A299" s="9" t="s">
        <v>128</v>
      </c>
      <c r="B299" s="46"/>
      <c r="C299" s="47">
        <v>2402</v>
      </c>
      <c r="D299" s="114">
        <v>2402</v>
      </c>
      <c r="E299" s="46"/>
      <c r="F299" s="47">
        <v>16246.27</v>
      </c>
      <c r="G299" s="114">
        <v>63.37</v>
      </c>
      <c r="H299" s="104">
        <f>G299/D299*100</f>
        <v>2.6382181515403826</v>
      </c>
    </row>
    <row r="300" spans="1:8" ht="15" customHeight="1">
      <c r="A300" s="20" t="s">
        <v>37</v>
      </c>
      <c r="B300" s="62">
        <f aca="true" t="shared" si="42" ref="B300:G300">SUM(B302:B308)</f>
        <v>0</v>
      </c>
      <c r="C300" s="63">
        <f t="shared" si="42"/>
        <v>7479.7</v>
      </c>
      <c r="D300" s="118">
        <f t="shared" si="42"/>
        <v>7479.7</v>
      </c>
      <c r="E300" s="62">
        <f t="shared" si="42"/>
        <v>0</v>
      </c>
      <c r="F300" s="63">
        <f t="shared" si="42"/>
        <v>22271.4</v>
      </c>
      <c r="G300" s="118">
        <f t="shared" si="42"/>
        <v>8611.39</v>
      </c>
      <c r="H300" s="138">
        <f>G300/D300*100</f>
        <v>115.13015227883471</v>
      </c>
    </row>
    <row r="301" spans="1:8" ht="10.5" customHeight="1">
      <c r="A301" s="13" t="s">
        <v>2</v>
      </c>
      <c r="B301" s="46"/>
      <c r="C301" s="48"/>
      <c r="D301" s="115"/>
      <c r="E301" s="46"/>
      <c r="F301" s="48"/>
      <c r="G301" s="115"/>
      <c r="H301" s="104"/>
    </row>
    <row r="302" spans="1:8" ht="12.75" customHeight="1">
      <c r="A302" s="9" t="s">
        <v>130</v>
      </c>
      <c r="B302" s="52"/>
      <c r="C302" s="45">
        <v>4159.7</v>
      </c>
      <c r="D302" s="111">
        <v>4159.7</v>
      </c>
      <c r="E302" s="52"/>
      <c r="F302" s="45">
        <v>1634.3</v>
      </c>
      <c r="G302" s="111">
        <v>1634.3</v>
      </c>
      <c r="H302" s="104">
        <f>G302/D302*100</f>
        <v>39.28889102579513</v>
      </c>
    </row>
    <row r="303" spans="1:8" ht="12.75" customHeight="1" hidden="1">
      <c r="A303" s="9" t="s">
        <v>120</v>
      </c>
      <c r="B303" s="52"/>
      <c r="C303" s="45"/>
      <c r="D303" s="111"/>
      <c r="E303" s="52"/>
      <c r="F303" s="45"/>
      <c r="G303" s="111"/>
      <c r="H303" s="105" t="s">
        <v>83</v>
      </c>
    </row>
    <row r="304" spans="1:8" ht="12.75" customHeight="1">
      <c r="A304" s="9" t="s">
        <v>368</v>
      </c>
      <c r="B304" s="52"/>
      <c r="C304" s="45"/>
      <c r="D304" s="111"/>
      <c r="E304" s="52"/>
      <c r="F304" s="45">
        <v>193.16</v>
      </c>
      <c r="G304" s="111">
        <v>193.16</v>
      </c>
      <c r="H304" s="105" t="s">
        <v>83</v>
      </c>
    </row>
    <row r="305" spans="1:8" ht="12.75" customHeight="1">
      <c r="A305" s="8" t="s">
        <v>363</v>
      </c>
      <c r="B305" s="52"/>
      <c r="C305" s="45"/>
      <c r="D305" s="111"/>
      <c r="E305" s="52"/>
      <c r="F305" s="45">
        <v>149</v>
      </c>
      <c r="G305" s="111">
        <v>149</v>
      </c>
      <c r="H305" s="105" t="s">
        <v>83</v>
      </c>
    </row>
    <row r="306" spans="1:8" ht="12.75" customHeight="1">
      <c r="A306" s="9" t="s">
        <v>369</v>
      </c>
      <c r="B306" s="52"/>
      <c r="C306" s="45"/>
      <c r="D306" s="111"/>
      <c r="E306" s="52"/>
      <c r="F306" s="45">
        <v>3314.94</v>
      </c>
      <c r="G306" s="111">
        <v>3314.93</v>
      </c>
      <c r="H306" s="105" t="s">
        <v>83</v>
      </c>
    </row>
    <row r="307" spans="1:8" ht="12.75" customHeight="1">
      <c r="A307" s="9" t="s">
        <v>45</v>
      </c>
      <c r="B307" s="52"/>
      <c r="C307" s="45"/>
      <c r="D307" s="111"/>
      <c r="E307" s="52"/>
      <c r="F307" s="45"/>
      <c r="G307" s="111"/>
      <c r="H307" s="105" t="s">
        <v>83</v>
      </c>
    </row>
    <row r="308" spans="1:8" ht="12.75" customHeight="1" thickBot="1">
      <c r="A308" s="19" t="s">
        <v>141</v>
      </c>
      <c r="B308" s="57"/>
      <c r="C308" s="65">
        <v>3320</v>
      </c>
      <c r="D308" s="119">
        <v>3320</v>
      </c>
      <c r="E308" s="57"/>
      <c r="F308" s="65">
        <v>16980</v>
      </c>
      <c r="G308" s="119">
        <v>3320</v>
      </c>
      <c r="H308" s="106">
        <f>G308/D308*100</f>
        <v>100</v>
      </c>
    </row>
    <row r="309" spans="1:8" ht="18" customHeight="1">
      <c r="A309" s="11" t="s">
        <v>16</v>
      </c>
      <c r="B309" s="43">
        <f aca="true" t="shared" si="43" ref="B309:G309">B310+B326</f>
        <v>379723.5</v>
      </c>
      <c r="C309" s="44">
        <f t="shared" si="43"/>
        <v>497479.31000000006</v>
      </c>
      <c r="D309" s="110">
        <f t="shared" si="43"/>
        <v>487233.6600000001</v>
      </c>
      <c r="E309" s="43">
        <f t="shared" si="43"/>
        <v>383327.2</v>
      </c>
      <c r="F309" s="44">
        <f t="shared" si="43"/>
        <v>529677.36</v>
      </c>
      <c r="G309" s="110">
        <f t="shared" si="43"/>
        <v>509196.43</v>
      </c>
      <c r="H309" s="134">
        <f>G309/D309*100</f>
        <v>104.50764629028295</v>
      </c>
    </row>
    <row r="310" spans="1:8" ht="15" customHeight="1">
      <c r="A310" s="16" t="s">
        <v>36</v>
      </c>
      <c r="B310" s="60">
        <f aca="true" t="shared" si="44" ref="B310:G310">SUM(B312:B325)</f>
        <v>379723.5</v>
      </c>
      <c r="C310" s="61">
        <f t="shared" si="44"/>
        <v>404311.68000000005</v>
      </c>
      <c r="D310" s="116">
        <f t="shared" si="44"/>
        <v>394066.0300000001</v>
      </c>
      <c r="E310" s="60">
        <f t="shared" si="44"/>
        <v>383327.2</v>
      </c>
      <c r="F310" s="61">
        <f t="shared" si="44"/>
        <v>483677.36</v>
      </c>
      <c r="G310" s="116">
        <f t="shared" si="44"/>
        <v>463196.43</v>
      </c>
      <c r="H310" s="138">
        <f>G310/D310*100</f>
        <v>117.5428468168139</v>
      </c>
    </row>
    <row r="311" spans="1:8" ht="10.5" customHeight="1">
      <c r="A311" s="13" t="s">
        <v>2</v>
      </c>
      <c r="B311" s="43"/>
      <c r="C311" s="47"/>
      <c r="D311" s="110"/>
      <c r="E311" s="43"/>
      <c r="F311" s="47"/>
      <c r="G311" s="110"/>
      <c r="H311" s="104"/>
    </row>
    <row r="312" spans="1:8" ht="12.75" customHeight="1">
      <c r="A312" s="8" t="s">
        <v>15</v>
      </c>
      <c r="B312" s="53">
        <v>223604</v>
      </c>
      <c r="C312" s="47">
        <v>211853.04</v>
      </c>
      <c r="D312" s="114">
        <v>211853.04</v>
      </c>
      <c r="E312" s="53">
        <v>223604</v>
      </c>
      <c r="F312" s="47">
        <v>227854</v>
      </c>
      <c r="G312" s="114">
        <v>227854</v>
      </c>
      <c r="H312" s="104">
        <f>G312/D312*100</f>
        <v>107.55285833991337</v>
      </c>
    </row>
    <row r="313" spans="1:8" ht="12.75" customHeight="1">
      <c r="A313" s="8" t="s">
        <v>292</v>
      </c>
      <c r="B313" s="53">
        <v>11769</v>
      </c>
      <c r="C313" s="47">
        <v>2848</v>
      </c>
      <c r="D313" s="114"/>
      <c r="E313" s="53">
        <v>8417.5</v>
      </c>
      <c r="F313" s="47">
        <v>16015.5</v>
      </c>
      <c r="G313" s="114"/>
      <c r="H313" s="105" t="s">
        <v>83</v>
      </c>
    </row>
    <row r="314" spans="1:8" ht="12.75" customHeight="1">
      <c r="A314" s="8" t="s">
        <v>142</v>
      </c>
      <c r="B314" s="53">
        <v>100000</v>
      </c>
      <c r="C314" s="47">
        <v>155500</v>
      </c>
      <c r="D314" s="114">
        <v>155500</v>
      </c>
      <c r="E314" s="53">
        <v>100000</v>
      </c>
      <c r="F314" s="47">
        <v>191053.2</v>
      </c>
      <c r="G314" s="114">
        <v>191053.2</v>
      </c>
      <c r="H314" s="104">
        <f>G314/D314*100</f>
        <v>122.86379421221865</v>
      </c>
    </row>
    <row r="315" spans="1:8" ht="12.75" customHeight="1">
      <c r="A315" s="8" t="s">
        <v>225</v>
      </c>
      <c r="B315" s="53">
        <v>30000</v>
      </c>
      <c r="C315" s="47"/>
      <c r="D315" s="114"/>
      <c r="E315" s="53">
        <v>30000</v>
      </c>
      <c r="F315" s="47"/>
      <c r="G315" s="114"/>
      <c r="H315" s="105" t="s">
        <v>83</v>
      </c>
    </row>
    <row r="316" spans="1:8" ht="12.75" customHeight="1">
      <c r="A316" s="8" t="s">
        <v>370</v>
      </c>
      <c r="B316" s="53"/>
      <c r="C316" s="47"/>
      <c r="D316" s="114"/>
      <c r="E316" s="53"/>
      <c r="F316" s="47">
        <v>16892.79</v>
      </c>
      <c r="G316" s="114">
        <v>16982.79</v>
      </c>
      <c r="H316" s="105" t="s">
        <v>83</v>
      </c>
    </row>
    <row r="317" spans="1:8" ht="12.75" customHeight="1">
      <c r="A317" s="8" t="s">
        <v>42</v>
      </c>
      <c r="B317" s="53"/>
      <c r="C317" s="47">
        <v>701.53</v>
      </c>
      <c r="D317" s="114">
        <v>701.53</v>
      </c>
      <c r="E317" s="53"/>
      <c r="F317" s="47">
        <v>703.37</v>
      </c>
      <c r="G317" s="114">
        <v>703.37</v>
      </c>
      <c r="H317" s="104">
        <f>G317/D317*100</f>
        <v>100.26228386526593</v>
      </c>
    </row>
    <row r="318" spans="1:8" ht="12.75" customHeight="1">
      <c r="A318" s="8" t="s">
        <v>44</v>
      </c>
      <c r="B318" s="53"/>
      <c r="C318" s="47">
        <v>675.26</v>
      </c>
      <c r="D318" s="114">
        <v>675.26</v>
      </c>
      <c r="E318" s="53"/>
      <c r="F318" s="47">
        <v>719.81</v>
      </c>
      <c r="G318" s="114">
        <v>719.81</v>
      </c>
      <c r="H318" s="104">
        <f>G318/D318*100</f>
        <v>106.59745875662708</v>
      </c>
    </row>
    <row r="319" spans="1:8" ht="12.75" customHeight="1">
      <c r="A319" s="8" t="s">
        <v>318</v>
      </c>
      <c r="B319" s="53"/>
      <c r="C319" s="47">
        <v>2850.21</v>
      </c>
      <c r="D319" s="114">
        <v>2850.21</v>
      </c>
      <c r="E319" s="53"/>
      <c r="F319" s="47">
        <v>5508.04</v>
      </c>
      <c r="G319" s="114">
        <v>5508.04</v>
      </c>
      <c r="H319" s="104">
        <f>G319/D319*100</f>
        <v>193.25032190610517</v>
      </c>
    </row>
    <row r="320" spans="1:8" ht="12.75" customHeight="1">
      <c r="A320" s="8" t="s">
        <v>315</v>
      </c>
      <c r="B320" s="53"/>
      <c r="C320" s="47">
        <v>1726.48</v>
      </c>
      <c r="D320" s="114">
        <v>1726.48</v>
      </c>
      <c r="E320" s="53"/>
      <c r="F320" s="47"/>
      <c r="G320" s="114"/>
      <c r="H320" s="105" t="s">
        <v>83</v>
      </c>
    </row>
    <row r="321" spans="1:8" ht="12.75" customHeight="1">
      <c r="A321" s="8" t="s">
        <v>382</v>
      </c>
      <c r="B321" s="53"/>
      <c r="C321" s="47"/>
      <c r="D321" s="114"/>
      <c r="E321" s="53"/>
      <c r="F321" s="47">
        <v>1310.51</v>
      </c>
      <c r="G321" s="114">
        <v>1310.51</v>
      </c>
      <c r="H321" s="105" t="s">
        <v>83</v>
      </c>
    </row>
    <row r="322" spans="1:8" ht="12.75" customHeight="1">
      <c r="A322" s="8" t="s">
        <v>283</v>
      </c>
      <c r="B322" s="53"/>
      <c r="C322" s="47">
        <v>34</v>
      </c>
      <c r="D322" s="114">
        <v>34</v>
      </c>
      <c r="E322" s="53"/>
      <c r="F322" s="47">
        <v>41</v>
      </c>
      <c r="G322" s="114">
        <v>41</v>
      </c>
      <c r="H322" s="104">
        <f>G322/D322*100</f>
        <v>120.58823529411764</v>
      </c>
    </row>
    <row r="323" spans="1:8" ht="12.75" customHeight="1">
      <c r="A323" s="8" t="s">
        <v>316</v>
      </c>
      <c r="B323" s="53"/>
      <c r="C323" s="47">
        <v>48.25</v>
      </c>
      <c r="D323" s="114">
        <v>48.25</v>
      </c>
      <c r="E323" s="53"/>
      <c r="F323" s="47">
        <v>100</v>
      </c>
      <c r="G323" s="114">
        <v>100</v>
      </c>
      <c r="H323" s="104">
        <f>G323/D323*100</f>
        <v>207.25388601036266</v>
      </c>
    </row>
    <row r="324" spans="1:8" ht="12.75" customHeight="1">
      <c r="A324" s="9" t="s">
        <v>8</v>
      </c>
      <c r="B324" s="46">
        <v>14350.5</v>
      </c>
      <c r="C324" s="47">
        <v>28074.91</v>
      </c>
      <c r="D324" s="114">
        <v>20677.26</v>
      </c>
      <c r="E324" s="46">
        <v>21305.7</v>
      </c>
      <c r="F324" s="47">
        <v>23464.5</v>
      </c>
      <c r="G324" s="114">
        <v>18909.07</v>
      </c>
      <c r="H324" s="104">
        <f>G324/D324*100</f>
        <v>91.44862520469347</v>
      </c>
    </row>
    <row r="325" spans="1:8" ht="12.75" customHeight="1">
      <c r="A325" s="8" t="s">
        <v>128</v>
      </c>
      <c r="B325" s="53"/>
      <c r="C325" s="47"/>
      <c r="D325" s="121"/>
      <c r="E325" s="53"/>
      <c r="F325" s="47">
        <v>14.64</v>
      </c>
      <c r="G325" s="121">
        <v>14.64</v>
      </c>
      <c r="H325" s="105" t="s">
        <v>83</v>
      </c>
    </row>
    <row r="326" spans="1:8" ht="15" customHeight="1">
      <c r="A326" s="16" t="s">
        <v>37</v>
      </c>
      <c r="B326" s="60">
        <f aca="true" t="shared" si="45" ref="B326:G326">SUM(B328:B335)</f>
        <v>0</v>
      </c>
      <c r="C326" s="61">
        <f t="shared" si="45"/>
        <v>93167.62999999999</v>
      </c>
      <c r="D326" s="116">
        <f t="shared" si="45"/>
        <v>93167.62999999999</v>
      </c>
      <c r="E326" s="60">
        <f t="shared" si="45"/>
        <v>0</v>
      </c>
      <c r="F326" s="61">
        <f t="shared" si="45"/>
        <v>46000</v>
      </c>
      <c r="G326" s="116">
        <f t="shared" si="45"/>
        <v>46000</v>
      </c>
      <c r="H326" s="138">
        <f>G326/D326*100</f>
        <v>49.37337141666049</v>
      </c>
    </row>
    <row r="327" spans="1:8" ht="10.5" customHeight="1">
      <c r="A327" s="13" t="s">
        <v>2</v>
      </c>
      <c r="B327" s="46"/>
      <c r="C327" s="47"/>
      <c r="D327" s="114"/>
      <c r="E327" s="46"/>
      <c r="F327" s="47"/>
      <c r="G327" s="114"/>
      <c r="H327" s="104"/>
    </row>
    <row r="328" spans="1:8" ht="12.75" customHeight="1">
      <c r="A328" s="8" t="s">
        <v>318</v>
      </c>
      <c r="B328" s="53"/>
      <c r="C328" s="47">
        <v>4550.04</v>
      </c>
      <c r="D328" s="121">
        <v>4550.04</v>
      </c>
      <c r="E328" s="53"/>
      <c r="F328" s="47"/>
      <c r="G328" s="121"/>
      <c r="H328" s="105" t="s">
        <v>83</v>
      </c>
    </row>
    <row r="329" spans="1:8" ht="12.75" customHeight="1">
      <c r="A329" s="8" t="s">
        <v>315</v>
      </c>
      <c r="B329" s="53"/>
      <c r="C329" s="47">
        <v>61517.59</v>
      </c>
      <c r="D329" s="121">
        <v>61517.59</v>
      </c>
      <c r="E329" s="53"/>
      <c r="F329" s="47"/>
      <c r="G329" s="121"/>
      <c r="H329" s="105" t="s">
        <v>83</v>
      </c>
    </row>
    <row r="330" spans="1:8" ht="12.75" customHeight="1">
      <c r="A330" s="8" t="s">
        <v>317</v>
      </c>
      <c r="B330" s="53"/>
      <c r="C330" s="47">
        <v>27000</v>
      </c>
      <c r="D330" s="121">
        <v>27000</v>
      </c>
      <c r="E330" s="53"/>
      <c r="F330" s="47"/>
      <c r="G330" s="121"/>
      <c r="H330" s="105" t="s">
        <v>83</v>
      </c>
    </row>
    <row r="331" spans="1:8" ht="12.75" customHeight="1" hidden="1">
      <c r="A331" s="8" t="s">
        <v>120</v>
      </c>
      <c r="B331" s="53"/>
      <c r="C331" s="47"/>
      <c r="D331" s="121"/>
      <c r="E331" s="53"/>
      <c r="F331" s="47"/>
      <c r="G331" s="121"/>
      <c r="H331" s="104" t="e">
        <f>G331/D331*100</f>
        <v>#DIV/0!</v>
      </c>
    </row>
    <row r="332" spans="1:8" ht="12.75" customHeight="1">
      <c r="A332" s="8" t="s">
        <v>284</v>
      </c>
      <c r="B332" s="53"/>
      <c r="C332" s="47"/>
      <c r="D332" s="121"/>
      <c r="E332" s="53"/>
      <c r="F332" s="47">
        <v>46000</v>
      </c>
      <c r="G332" s="121">
        <v>46000</v>
      </c>
      <c r="H332" s="105" t="s">
        <v>83</v>
      </c>
    </row>
    <row r="333" spans="1:8" ht="12.75" customHeight="1" thickBot="1">
      <c r="A333" s="18" t="s">
        <v>45</v>
      </c>
      <c r="B333" s="64"/>
      <c r="C333" s="50">
        <v>100</v>
      </c>
      <c r="D333" s="124">
        <v>100</v>
      </c>
      <c r="E333" s="64"/>
      <c r="F333" s="50"/>
      <c r="G333" s="124"/>
      <c r="H333" s="141" t="s">
        <v>83</v>
      </c>
    </row>
    <row r="334" spans="1:8" ht="12.75" customHeight="1" hidden="1">
      <c r="A334" s="23" t="s">
        <v>285</v>
      </c>
      <c r="B334" s="53"/>
      <c r="C334" s="47"/>
      <c r="D334" s="121"/>
      <c r="E334" s="53"/>
      <c r="F334" s="47"/>
      <c r="G334" s="121"/>
      <c r="H334" s="104" t="e">
        <f>G334/D334*100</f>
        <v>#DIV/0!</v>
      </c>
    </row>
    <row r="335" spans="1:8" ht="12.75" customHeight="1" hidden="1" thickBot="1">
      <c r="A335" s="19" t="s">
        <v>141</v>
      </c>
      <c r="B335" s="49"/>
      <c r="C335" s="50"/>
      <c r="D335" s="117"/>
      <c r="E335" s="49"/>
      <c r="F335" s="50"/>
      <c r="G335" s="117"/>
      <c r="H335" s="192">
        <v>0</v>
      </c>
    </row>
    <row r="336" spans="1:8" ht="18" customHeight="1">
      <c r="A336" s="11" t="s">
        <v>17</v>
      </c>
      <c r="B336" s="66">
        <f aca="true" t="shared" si="46" ref="B336:G336">B337+B351</f>
        <v>153568.4</v>
      </c>
      <c r="C336" s="44">
        <f t="shared" si="46"/>
        <v>160825.13999999998</v>
      </c>
      <c r="D336" s="110">
        <f t="shared" si="46"/>
        <v>160814.74</v>
      </c>
      <c r="E336" s="66">
        <f t="shared" si="46"/>
        <v>159458.4</v>
      </c>
      <c r="F336" s="44">
        <f t="shared" si="46"/>
        <v>184620.1</v>
      </c>
      <c r="G336" s="110">
        <f t="shared" si="46"/>
        <v>184113.27000000002</v>
      </c>
      <c r="H336" s="134">
        <f>G336/D336*100</f>
        <v>114.48780752311636</v>
      </c>
    </row>
    <row r="337" spans="1:8" ht="15" customHeight="1">
      <c r="A337" s="16" t="s">
        <v>36</v>
      </c>
      <c r="B337" s="60">
        <f aca="true" t="shared" si="47" ref="B337:G337">SUM(B339:B350)</f>
        <v>153568.4</v>
      </c>
      <c r="C337" s="61">
        <f t="shared" si="47"/>
        <v>159512.13999999998</v>
      </c>
      <c r="D337" s="116">
        <f t="shared" si="47"/>
        <v>159501.74</v>
      </c>
      <c r="E337" s="60">
        <f t="shared" si="47"/>
        <v>159458.4</v>
      </c>
      <c r="F337" s="61">
        <f t="shared" si="47"/>
        <v>184620.1</v>
      </c>
      <c r="G337" s="116">
        <f t="shared" si="47"/>
        <v>184113.27000000002</v>
      </c>
      <c r="H337" s="138">
        <f>G337/D337*100</f>
        <v>115.43025800220113</v>
      </c>
    </row>
    <row r="338" spans="1:8" ht="10.5" customHeight="1">
      <c r="A338" s="13" t="s">
        <v>2</v>
      </c>
      <c r="B338" s="46"/>
      <c r="C338" s="47"/>
      <c r="D338" s="114"/>
      <c r="E338" s="46"/>
      <c r="F338" s="47"/>
      <c r="G338" s="114"/>
      <c r="H338" s="104"/>
    </row>
    <row r="339" spans="1:8" ht="12.75" customHeight="1" thickBot="1">
      <c r="A339" s="18" t="s">
        <v>15</v>
      </c>
      <c r="B339" s="49">
        <v>133249.9</v>
      </c>
      <c r="C339" s="50">
        <v>137634.77</v>
      </c>
      <c r="D339" s="117">
        <v>137634.77</v>
      </c>
      <c r="E339" s="49">
        <v>137599.9</v>
      </c>
      <c r="F339" s="50">
        <v>159299.6</v>
      </c>
      <c r="G339" s="117">
        <v>159299.6</v>
      </c>
      <c r="H339" s="106">
        <f>G339/D339*100</f>
        <v>115.74081171494674</v>
      </c>
    </row>
    <row r="340" spans="1:8" ht="12.75" customHeight="1">
      <c r="A340" s="8" t="s">
        <v>93</v>
      </c>
      <c r="B340" s="46"/>
      <c r="C340" s="47">
        <v>254</v>
      </c>
      <c r="D340" s="114">
        <v>254</v>
      </c>
      <c r="E340" s="46"/>
      <c r="F340" s="47">
        <v>270</v>
      </c>
      <c r="G340" s="114">
        <v>270</v>
      </c>
      <c r="H340" s="104">
        <f aca="true" t="shared" si="48" ref="H340:H349">G340/D340*100</f>
        <v>106.29921259842521</v>
      </c>
    </row>
    <row r="341" spans="1:8" ht="12.75" customHeight="1">
      <c r="A341" s="8" t="s">
        <v>94</v>
      </c>
      <c r="B341" s="46"/>
      <c r="C341" s="47">
        <v>450</v>
      </c>
      <c r="D341" s="114">
        <v>450</v>
      </c>
      <c r="E341" s="46"/>
      <c r="F341" s="47">
        <v>552</v>
      </c>
      <c r="G341" s="114">
        <v>552</v>
      </c>
      <c r="H341" s="104">
        <f t="shared" si="48"/>
        <v>122.66666666666666</v>
      </c>
    </row>
    <row r="342" spans="1:8" ht="12.75" customHeight="1">
      <c r="A342" s="8" t="s">
        <v>320</v>
      </c>
      <c r="B342" s="46"/>
      <c r="C342" s="47">
        <v>150</v>
      </c>
      <c r="D342" s="114">
        <v>150</v>
      </c>
      <c r="E342" s="46"/>
      <c r="F342" s="47">
        <v>275</v>
      </c>
      <c r="G342" s="114">
        <v>275</v>
      </c>
      <c r="H342" s="104">
        <f t="shared" si="48"/>
        <v>183.33333333333331</v>
      </c>
    </row>
    <row r="343" spans="1:8" ht="12.75" customHeight="1">
      <c r="A343" s="8" t="s">
        <v>319</v>
      </c>
      <c r="B343" s="46"/>
      <c r="C343" s="47">
        <v>39</v>
      </c>
      <c r="D343" s="114">
        <v>39</v>
      </c>
      <c r="E343" s="46"/>
      <c r="F343" s="47">
        <v>208</v>
      </c>
      <c r="G343" s="114">
        <v>208</v>
      </c>
      <c r="H343" s="104">
        <f t="shared" si="48"/>
        <v>533.3333333333333</v>
      </c>
    </row>
    <row r="344" spans="1:8" ht="12.75" customHeight="1">
      <c r="A344" s="8" t="s">
        <v>227</v>
      </c>
      <c r="B344" s="46"/>
      <c r="C344" s="47">
        <v>211</v>
      </c>
      <c r="D344" s="114">
        <v>211</v>
      </c>
      <c r="E344" s="46"/>
      <c r="F344" s="47">
        <v>174</v>
      </c>
      <c r="G344" s="114">
        <v>174</v>
      </c>
      <c r="H344" s="104">
        <f t="shared" si="48"/>
        <v>82.46445497630332</v>
      </c>
    </row>
    <row r="345" spans="1:8" ht="12.75" customHeight="1">
      <c r="A345" s="8" t="s">
        <v>143</v>
      </c>
      <c r="B345" s="53">
        <v>3294</v>
      </c>
      <c r="C345" s="54">
        <v>3217</v>
      </c>
      <c r="D345" s="121">
        <v>3217</v>
      </c>
      <c r="E345" s="53">
        <v>3294</v>
      </c>
      <c r="F345" s="54">
        <v>3239</v>
      </c>
      <c r="G345" s="121">
        <v>3239</v>
      </c>
      <c r="H345" s="104">
        <f t="shared" si="48"/>
        <v>100.68386695679203</v>
      </c>
    </row>
    <row r="346" spans="1:8" ht="12.75" customHeight="1">
      <c r="A346" s="8" t="s">
        <v>371</v>
      </c>
      <c r="B346" s="53"/>
      <c r="C346" s="54"/>
      <c r="D346" s="121"/>
      <c r="E346" s="53"/>
      <c r="F346" s="54">
        <v>126</v>
      </c>
      <c r="G346" s="121">
        <v>126</v>
      </c>
      <c r="H346" s="105" t="s">
        <v>83</v>
      </c>
    </row>
    <row r="347" spans="1:8" ht="12.75" customHeight="1">
      <c r="A347" s="8" t="s">
        <v>372</v>
      </c>
      <c r="B347" s="53"/>
      <c r="C347" s="54"/>
      <c r="D347" s="121"/>
      <c r="E347" s="53"/>
      <c r="F347" s="54">
        <v>130</v>
      </c>
      <c r="G347" s="121">
        <v>130</v>
      </c>
      <c r="H347" s="105" t="s">
        <v>83</v>
      </c>
    </row>
    <row r="348" spans="1:8" ht="12.75" customHeight="1">
      <c r="A348" s="8" t="s">
        <v>108</v>
      </c>
      <c r="B348" s="46"/>
      <c r="C348" s="47">
        <v>4803</v>
      </c>
      <c r="D348" s="114">
        <v>4803</v>
      </c>
      <c r="E348" s="46"/>
      <c r="F348" s="47">
        <v>6017</v>
      </c>
      <c r="G348" s="114">
        <v>6017</v>
      </c>
      <c r="H348" s="104">
        <f t="shared" si="48"/>
        <v>125.27586924838643</v>
      </c>
    </row>
    <row r="349" spans="1:8" ht="12.75" customHeight="1">
      <c r="A349" s="8" t="s">
        <v>8</v>
      </c>
      <c r="B349" s="46">
        <v>17024.5</v>
      </c>
      <c r="C349" s="47">
        <v>12753.37</v>
      </c>
      <c r="D349" s="114">
        <v>12742.97</v>
      </c>
      <c r="E349" s="46">
        <v>18564.5</v>
      </c>
      <c r="F349" s="47">
        <v>14329.5</v>
      </c>
      <c r="G349" s="114">
        <v>13822.67</v>
      </c>
      <c r="H349" s="104">
        <f t="shared" si="48"/>
        <v>108.47290702246025</v>
      </c>
    </row>
    <row r="350" spans="1:8" ht="12.75" customHeight="1" hidden="1">
      <c r="A350" s="23" t="s">
        <v>128</v>
      </c>
      <c r="B350" s="46"/>
      <c r="C350" s="47"/>
      <c r="D350" s="114"/>
      <c r="E350" s="46"/>
      <c r="F350" s="47"/>
      <c r="G350" s="114"/>
      <c r="H350" s="105" t="s">
        <v>83</v>
      </c>
    </row>
    <row r="351" spans="1:8" ht="15" customHeight="1">
      <c r="A351" s="16" t="s">
        <v>37</v>
      </c>
      <c r="B351" s="60">
        <f aca="true" t="shared" si="49" ref="B351:G351">SUM(B353:B358)</f>
        <v>0</v>
      </c>
      <c r="C351" s="61">
        <f t="shared" si="49"/>
        <v>1313</v>
      </c>
      <c r="D351" s="116">
        <f t="shared" si="49"/>
        <v>1313</v>
      </c>
      <c r="E351" s="60">
        <f t="shared" si="49"/>
        <v>0</v>
      </c>
      <c r="F351" s="61">
        <f t="shared" si="49"/>
        <v>0</v>
      </c>
      <c r="G351" s="116">
        <f t="shared" si="49"/>
        <v>0</v>
      </c>
      <c r="H351" s="138">
        <f>G351/D351*100</f>
        <v>0</v>
      </c>
    </row>
    <row r="352" spans="1:8" ht="10.5" customHeight="1">
      <c r="A352" s="13" t="s">
        <v>2</v>
      </c>
      <c r="B352" s="46"/>
      <c r="C352" s="47"/>
      <c r="D352" s="114"/>
      <c r="E352" s="46"/>
      <c r="F352" s="47"/>
      <c r="G352" s="114"/>
      <c r="H352" s="104"/>
    </row>
    <row r="353" spans="1:8" ht="12.75" customHeight="1" thickBot="1">
      <c r="A353" s="18" t="s">
        <v>130</v>
      </c>
      <c r="B353" s="64"/>
      <c r="C353" s="58">
        <v>1313</v>
      </c>
      <c r="D353" s="124">
        <v>1313</v>
      </c>
      <c r="E353" s="64"/>
      <c r="F353" s="58"/>
      <c r="G353" s="124"/>
      <c r="H353" s="141" t="s">
        <v>83</v>
      </c>
    </row>
    <row r="354" spans="1:8" ht="12.75" customHeight="1" hidden="1">
      <c r="A354" s="8" t="s">
        <v>120</v>
      </c>
      <c r="B354" s="53"/>
      <c r="C354" s="54"/>
      <c r="D354" s="121"/>
      <c r="E354" s="53"/>
      <c r="F354" s="54"/>
      <c r="G354" s="121"/>
      <c r="H354" s="105" t="s">
        <v>83</v>
      </c>
    </row>
    <row r="355" spans="1:8" ht="12.75" customHeight="1" hidden="1">
      <c r="A355" s="8" t="s">
        <v>93</v>
      </c>
      <c r="B355" s="53"/>
      <c r="C355" s="54"/>
      <c r="D355" s="121"/>
      <c r="E355" s="53"/>
      <c r="F355" s="54"/>
      <c r="G355" s="121"/>
      <c r="H355" s="105" t="s">
        <v>83</v>
      </c>
    </row>
    <row r="356" spans="1:8" ht="12.75" customHeight="1" hidden="1">
      <c r="A356" s="8" t="s">
        <v>227</v>
      </c>
      <c r="B356" s="53"/>
      <c r="C356" s="54"/>
      <c r="D356" s="121"/>
      <c r="E356" s="53"/>
      <c r="F356" s="54"/>
      <c r="G356" s="121"/>
      <c r="H356" s="104" t="e">
        <f>G356/D356*100</f>
        <v>#DIV/0!</v>
      </c>
    </row>
    <row r="357" spans="1:8" ht="12.75" customHeight="1" hidden="1">
      <c r="A357" s="8" t="s">
        <v>141</v>
      </c>
      <c r="B357" s="53"/>
      <c r="C357" s="54"/>
      <c r="D357" s="121"/>
      <c r="E357" s="53"/>
      <c r="F357" s="54"/>
      <c r="G357" s="121"/>
      <c r="H357" s="104" t="e">
        <f>G357/D357*100</f>
        <v>#DIV/0!</v>
      </c>
    </row>
    <row r="358" spans="1:8" ht="12.75" customHeight="1" hidden="1" thickBot="1">
      <c r="A358" s="19" t="s">
        <v>45</v>
      </c>
      <c r="B358" s="49"/>
      <c r="C358" s="50"/>
      <c r="D358" s="117"/>
      <c r="E358" s="49"/>
      <c r="F358" s="50"/>
      <c r="G358" s="117"/>
      <c r="H358" s="192">
        <v>0</v>
      </c>
    </row>
    <row r="359" spans="1:8" ht="12.75" customHeight="1">
      <c r="A359" s="42" t="s">
        <v>190</v>
      </c>
      <c r="B359" s="43">
        <f aca="true" t="shared" si="50" ref="B359:G359">B360+B386</f>
        <v>565832.6</v>
      </c>
      <c r="C359" s="44">
        <f t="shared" si="50"/>
        <v>1911459.95</v>
      </c>
      <c r="D359" s="110">
        <f t="shared" si="50"/>
        <v>654714.49</v>
      </c>
      <c r="E359" s="43">
        <f t="shared" si="50"/>
        <v>389067</v>
      </c>
      <c r="F359" s="44">
        <f t="shared" si="50"/>
        <v>2383674.85</v>
      </c>
      <c r="G359" s="110">
        <f t="shared" si="50"/>
        <v>1019421.24</v>
      </c>
      <c r="H359" s="134">
        <f>G359/D359*100</f>
        <v>155.7047011438528</v>
      </c>
    </row>
    <row r="360" spans="1:8" ht="12.75" customHeight="1">
      <c r="A360" s="16" t="s">
        <v>36</v>
      </c>
      <c r="B360" s="60">
        <f aca="true" t="shared" si="51" ref="B360:G360">SUM(B362:B374)</f>
        <v>53688</v>
      </c>
      <c r="C360" s="61">
        <f t="shared" si="51"/>
        <v>157700.7</v>
      </c>
      <c r="D360" s="116">
        <f t="shared" si="51"/>
        <v>69625.9</v>
      </c>
      <c r="E360" s="60">
        <f t="shared" si="51"/>
        <v>58906</v>
      </c>
      <c r="F360" s="61">
        <f t="shared" si="51"/>
        <v>114244.1</v>
      </c>
      <c r="G360" s="116">
        <f t="shared" si="51"/>
        <v>57139.850000000006</v>
      </c>
      <c r="H360" s="142">
        <f>G360/D360*100</f>
        <v>82.06694635186047</v>
      </c>
    </row>
    <row r="361" spans="1:8" ht="11.25" customHeight="1">
      <c r="A361" s="13" t="s">
        <v>2</v>
      </c>
      <c r="B361" s="60"/>
      <c r="C361" s="61"/>
      <c r="D361" s="122"/>
      <c r="E361" s="60"/>
      <c r="F361" s="61"/>
      <c r="G361" s="122"/>
      <c r="H361" s="105"/>
    </row>
    <row r="362" spans="1:8" ht="12.75" customHeight="1">
      <c r="A362" s="8" t="s">
        <v>8</v>
      </c>
      <c r="B362" s="55">
        <v>582</v>
      </c>
      <c r="C362" s="56">
        <v>1090.53</v>
      </c>
      <c r="D362" s="122">
        <v>770.58</v>
      </c>
      <c r="E362" s="55">
        <v>1582</v>
      </c>
      <c r="F362" s="56">
        <v>1534.4</v>
      </c>
      <c r="G362" s="122">
        <v>954.52</v>
      </c>
      <c r="H362" s="104">
        <f aca="true" t="shared" si="52" ref="H362:H367">G362/D362*100</f>
        <v>123.87033143865658</v>
      </c>
    </row>
    <row r="363" spans="1:8" ht="12.75" customHeight="1">
      <c r="A363" s="8" t="s">
        <v>228</v>
      </c>
      <c r="B363" s="55"/>
      <c r="C363" s="56">
        <v>2904.81</v>
      </c>
      <c r="D363" s="122">
        <v>183.66</v>
      </c>
      <c r="E363" s="55"/>
      <c r="F363" s="56">
        <v>2721.15</v>
      </c>
      <c r="G363" s="122">
        <v>290.4</v>
      </c>
      <c r="H363" s="104">
        <f t="shared" si="52"/>
        <v>158.1182620058804</v>
      </c>
    </row>
    <row r="364" spans="1:8" ht="12.75" customHeight="1">
      <c r="A364" s="8" t="s">
        <v>229</v>
      </c>
      <c r="B364" s="55">
        <v>3361</v>
      </c>
      <c r="C364" s="56">
        <v>6008.34</v>
      </c>
      <c r="D364" s="122">
        <v>3360.9</v>
      </c>
      <c r="E364" s="55">
        <v>3090</v>
      </c>
      <c r="F364" s="56">
        <v>4204.3</v>
      </c>
      <c r="G364" s="122">
        <v>3089.68</v>
      </c>
      <c r="H364" s="104">
        <f t="shared" si="52"/>
        <v>91.93013776071885</v>
      </c>
    </row>
    <row r="365" spans="1:8" ht="12.75" customHeight="1">
      <c r="A365" s="8" t="s">
        <v>191</v>
      </c>
      <c r="B365" s="55">
        <v>850</v>
      </c>
      <c r="C365" s="56">
        <v>850</v>
      </c>
      <c r="D365" s="122">
        <v>850</v>
      </c>
      <c r="E365" s="55">
        <v>600</v>
      </c>
      <c r="F365" s="56">
        <v>600</v>
      </c>
      <c r="G365" s="122">
        <v>600</v>
      </c>
      <c r="H365" s="104">
        <f t="shared" si="52"/>
        <v>70.58823529411765</v>
      </c>
    </row>
    <row r="366" spans="1:8" ht="12.75" customHeight="1">
      <c r="A366" s="9" t="s">
        <v>274</v>
      </c>
      <c r="B366" s="55">
        <v>6300</v>
      </c>
      <c r="C366" s="56">
        <v>6209.33</v>
      </c>
      <c r="D366" s="122">
        <v>6209.33</v>
      </c>
      <c r="E366" s="55">
        <v>6400</v>
      </c>
      <c r="F366" s="56">
        <v>6400</v>
      </c>
      <c r="G366" s="122">
        <v>6400</v>
      </c>
      <c r="H366" s="104">
        <f t="shared" si="52"/>
        <v>103.07070166990641</v>
      </c>
    </row>
    <row r="367" spans="1:8" ht="12.75" customHeight="1">
      <c r="A367" s="9" t="s">
        <v>275</v>
      </c>
      <c r="B367" s="67">
        <v>3500</v>
      </c>
      <c r="C367" s="68">
        <v>3500</v>
      </c>
      <c r="D367" s="122">
        <v>3500</v>
      </c>
      <c r="E367" s="67">
        <v>3500</v>
      </c>
      <c r="F367" s="68">
        <v>3500</v>
      </c>
      <c r="G367" s="122">
        <v>3500</v>
      </c>
      <c r="H367" s="104">
        <f t="shared" si="52"/>
        <v>100</v>
      </c>
    </row>
    <row r="368" spans="1:8" ht="12.75" customHeight="1">
      <c r="A368" s="8" t="s">
        <v>192</v>
      </c>
      <c r="B368" s="55"/>
      <c r="C368" s="56">
        <v>150.49</v>
      </c>
      <c r="D368" s="122">
        <v>150.49</v>
      </c>
      <c r="E368" s="55"/>
      <c r="F368" s="56"/>
      <c r="G368" s="122"/>
      <c r="H368" s="105" t="s">
        <v>83</v>
      </c>
    </row>
    <row r="369" spans="1:8" ht="12.75" customHeight="1" hidden="1">
      <c r="A369" s="8" t="s">
        <v>286</v>
      </c>
      <c r="B369" s="55"/>
      <c r="C369" s="56"/>
      <c r="D369" s="122"/>
      <c r="E369" s="55"/>
      <c r="F369" s="56"/>
      <c r="G369" s="122"/>
      <c r="H369" s="105" t="s">
        <v>83</v>
      </c>
    </row>
    <row r="370" spans="1:8" ht="12.75" customHeight="1">
      <c r="A370" s="8" t="s">
        <v>321</v>
      </c>
      <c r="B370" s="55"/>
      <c r="C370" s="56">
        <v>900.5</v>
      </c>
      <c r="D370" s="122">
        <v>900.5</v>
      </c>
      <c r="E370" s="55"/>
      <c r="F370" s="56"/>
      <c r="G370" s="122"/>
      <c r="H370" s="105" t="s">
        <v>83</v>
      </c>
    </row>
    <row r="371" spans="1:8" ht="12.75" customHeight="1">
      <c r="A371" s="8" t="s">
        <v>287</v>
      </c>
      <c r="B371" s="55"/>
      <c r="C371" s="56">
        <v>500</v>
      </c>
      <c r="D371" s="122">
        <v>17.3</v>
      </c>
      <c r="E371" s="55"/>
      <c r="F371" s="56">
        <v>482.7</v>
      </c>
      <c r="G371" s="122">
        <v>290.4</v>
      </c>
      <c r="H371" s="104">
        <f>G371/D371*100</f>
        <v>1678.6127167630057</v>
      </c>
    </row>
    <row r="372" spans="1:8" ht="12.75" customHeight="1">
      <c r="A372" s="8" t="s">
        <v>193</v>
      </c>
      <c r="B372" s="55"/>
      <c r="C372" s="56">
        <v>658.97</v>
      </c>
      <c r="D372" s="122"/>
      <c r="E372" s="55"/>
      <c r="F372" s="56">
        <v>658.97</v>
      </c>
      <c r="G372" s="122"/>
      <c r="H372" s="105" t="s">
        <v>83</v>
      </c>
    </row>
    <row r="373" spans="1:8" ht="12.75" customHeight="1">
      <c r="A373" s="8" t="s">
        <v>233</v>
      </c>
      <c r="B373" s="55"/>
      <c r="C373" s="56">
        <v>2232.07</v>
      </c>
      <c r="D373" s="122">
        <v>66.25</v>
      </c>
      <c r="E373" s="55"/>
      <c r="F373" s="56">
        <v>2165.82</v>
      </c>
      <c r="G373" s="122">
        <v>441.77</v>
      </c>
      <c r="H373" s="104">
        <f>G373/D373*100</f>
        <v>666.8226415094339</v>
      </c>
    </row>
    <row r="374" spans="1:8" ht="12.75" customHeight="1">
      <c r="A374" s="8" t="s">
        <v>128</v>
      </c>
      <c r="B374" s="55">
        <f aca="true" t="shared" si="53" ref="B374:G374">SUM(B375:B385)</f>
        <v>39095</v>
      </c>
      <c r="C374" s="56">
        <f t="shared" si="53"/>
        <v>132695.66</v>
      </c>
      <c r="D374" s="122">
        <f t="shared" si="53"/>
        <v>53616.89</v>
      </c>
      <c r="E374" s="55">
        <f t="shared" si="53"/>
        <v>43734</v>
      </c>
      <c r="F374" s="56">
        <f t="shared" si="53"/>
        <v>91976.76000000001</v>
      </c>
      <c r="G374" s="122">
        <f t="shared" si="53"/>
        <v>41573.08</v>
      </c>
      <c r="H374" s="104">
        <f>G374/D374*100</f>
        <v>77.53728349406316</v>
      </c>
    </row>
    <row r="375" spans="1:8" ht="12.75" customHeight="1">
      <c r="A375" s="9" t="s">
        <v>273</v>
      </c>
      <c r="B375" s="67">
        <v>36300</v>
      </c>
      <c r="C375" s="68">
        <v>62109.17</v>
      </c>
      <c r="D375" s="122">
        <v>37219.1</v>
      </c>
      <c r="E375" s="67">
        <v>35450</v>
      </c>
      <c r="F375" s="68">
        <v>54335.19</v>
      </c>
      <c r="G375" s="122">
        <v>35117.76</v>
      </c>
      <c r="H375" s="104">
        <f>G375/D375*100</f>
        <v>94.35413537672862</v>
      </c>
    </row>
    <row r="376" spans="1:8" ht="12.75" customHeight="1">
      <c r="A376" s="9" t="s">
        <v>194</v>
      </c>
      <c r="B376" s="67"/>
      <c r="C376" s="68">
        <v>10009.87</v>
      </c>
      <c r="D376" s="122">
        <v>1040.53</v>
      </c>
      <c r="E376" s="67"/>
      <c r="F376" s="68">
        <v>16958.99</v>
      </c>
      <c r="G376" s="122">
        <v>918.57</v>
      </c>
      <c r="H376" s="104">
        <f>G376/D376*100</f>
        <v>88.27905009946855</v>
      </c>
    </row>
    <row r="377" spans="1:8" ht="12.75" customHeight="1">
      <c r="A377" s="9" t="s">
        <v>293</v>
      </c>
      <c r="B377" s="67">
        <v>1000</v>
      </c>
      <c r="C377" s="68"/>
      <c r="D377" s="122"/>
      <c r="E377" s="67"/>
      <c r="F377" s="68"/>
      <c r="G377" s="122"/>
      <c r="H377" s="105" t="s">
        <v>83</v>
      </c>
    </row>
    <row r="378" spans="1:8" ht="12.75" customHeight="1" hidden="1">
      <c r="A378" s="9" t="s">
        <v>276</v>
      </c>
      <c r="B378" s="67"/>
      <c r="C378" s="68"/>
      <c r="D378" s="122"/>
      <c r="E378" s="67"/>
      <c r="F378" s="68"/>
      <c r="G378" s="122"/>
      <c r="H378" s="104" t="e">
        <f>G378/D378*100</f>
        <v>#DIV/0!</v>
      </c>
    </row>
    <row r="379" spans="1:8" ht="12.75" customHeight="1">
      <c r="A379" s="9" t="s">
        <v>195</v>
      </c>
      <c r="B379" s="67"/>
      <c r="C379" s="68">
        <v>821.86</v>
      </c>
      <c r="D379" s="122">
        <v>774.4</v>
      </c>
      <c r="E379" s="67"/>
      <c r="F379" s="68">
        <v>346.73</v>
      </c>
      <c r="G379" s="122">
        <v>340.4</v>
      </c>
      <c r="H379" s="104">
        <f>G379/D379*100</f>
        <v>43.95661157024794</v>
      </c>
    </row>
    <row r="380" spans="1:8" ht="12.75" customHeight="1">
      <c r="A380" s="9" t="s">
        <v>196</v>
      </c>
      <c r="B380" s="67"/>
      <c r="C380" s="68">
        <v>42580</v>
      </c>
      <c r="D380" s="122">
        <v>1834.78</v>
      </c>
      <c r="E380" s="67"/>
      <c r="F380" s="68">
        <v>10745.16</v>
      </c>
      <c r="G380" s="122">
        <v>1808.06</v>
      </c>
      <c r="H380" s="104">
        <f>G380/D380*100</f>
        <v>98.54369461188807</v>
      </c>
    </row>
    <row r="381" spans="1:8" ht="12.75" customHeight="1">
      <c r="A381" s="9" t="s">
        <v>197</v>
      </c>
      <c r="B381" s="67"/>
      <c r="C381" s="68">
        <v>15000</v>
      </c>
      <c r="D381" s="122">
        <v>12382.88</v>
      </c>
      <c r="E381" s="67"/>
      <c r="F381" s="68">
        <v>2617.13</v>
      </c>
      <c r="G381" s="122"/>
      <c r="H381" s="105" t="s">
        <v>83</v>
      </c>
    </row>
    <row r="382" spans="1:8" ht="12.75" customHeight="1">
      <c r="A382" s="9" t="s">
        <v>198</v>
      </c>
      <c r="B382" s="67"/>
      <c r="C382" s="68">
        <v>482.96</v>
      </c>
      <c r="D382" s="122">
        <v>268.4</v>
      </c>
      <c r="E382" s="67">
        <v>6163</v>
      </c>
      <c r="F382" s="68">
        <v>5652.56</v>
      </c>
      <c r="G382" s="122">
        <v>3388.29</v>
      </c>
      <c r="H382" s="104">
        <f>G382/D382*100</f>
        <v>1262.4031296572282</v>
      </c>
    </row>
    <row r="383" spans="1:8" ht="12.75" customHeight="1">
      <c r="A383" s="9" t="s">
        <v>199</v>
      </c>
      <c r="B383" s="67"/>
      <c r="C383" s="68">
        <v>96.8</v>
      </c>
      <c r="D383" s="122">
        <v>96.8</v>
      </c>
      <c r="E383" s="67"/>
      <c r="F383" s="68"/>
      <c r="G383" s="122"/>
      <c r="H383" s="105" t="s">
        <v>83</v>
      </c>
    </row>
    <row r="384" spans="1:8" ht="12.75" customHeight="1">
      <c r="A384" s="9" t="s">
        <v>345</v>
      </c>
      <c r="B384" s="67">
        <v>1795</v>
      </c>
      <c r="C384" s="68">
        <v>1595</v>
      </c>
      <c r="D384" s="122"/>
      <c r="E384" s="67">
        <v>2121</v>
      </c>
      <c r="F384" s="68">
        <v>1321</v>
      </c>
      <c r="G384" s="122"/>
      <c r="H384" s="105" t="s">
        <v>83</v>
      </c>
    </row>
    <row r="385" spans="1:8" ht="12.75" customHeight="1" hidden="1">
      <c r="A385" s="9" t="s">
        <v>200</v>
      </c>
      <c r="B385" s="67"/>
      <c r="C385" s="68"/>
      <c r="D385" s="122"/>
      <c r="E385" s="67"/>
      <c r="F385" s="68"/>
      <c r="G385" s="122"/>
      <c r="H385" s="105" t="s">
        <v>83</v>
      </c>
    </row>
    <row r="386" spans="1:8" ht="12.75" customHeight="1">
      <c r="A386" s="16" t="s">
        <v>37</v>
      </c>
      <c r="B386" s="60">
        <f aca="true" t="shared" si="54" ref="B386:G386">SUM(B388:B404)</f>
        <v>512144.6</v>
      </c>
      <c r="C386" s="69">
        <f t="shared" si="54"/>
        <v>1753759.25</v>
      </c>
      <c r="D386" s="116">
        <f t="shared" si="54"/>
        <v>585088.59</v>
      </c>
      <c r="E386" s="60">
        <f t="shared" si="54"/>
        <v>330161</v>
      </c>
      <c r="F386" s="69">
        <f t="shared" si="54"/>
        <v>2269430.75</v>
      </c>
      <c r="G386" s="116">
        <f t="shared" si="54"/>
        <v>962281.39</v>
      </c>
      <c r="H386" s="143">
        <f>G386/D386*100</f>
        <v>164.467638994635</v>
      </c>
    </row>
    <row r="387" spans="1:8" ht="12.75" customHeight="1">
      <c r="A387" s="13" t="s">
        <v>2</v>
      </c>
      <c r="B387" s="55"/>
      <c r="C387" s="56"/>
      <c r="D387" s="122"/>
      <c r="E387" s="55"/>
      <c r="F387" s="56"/>
      <c r="G387" s="122"/>
      <c r="H387" s="105"/>
    </row>
    <row r="388" spans="1:8" ht="12.75" customHeight="1">
      <c r="A388" s="8" t="s">
        <v>201</v>
      </c>
      <c r="B388" s="55">
        <v>13580</v>
      </c>
      <c r="C388" s="56">
        <v>25180</v>
      </c>
      <c r="D388" s="122">
        <v>24608.51</v>
      </c>
      <c r="E388" s="55">
        <v>13580</v>
      </c>
      <c r="F388" s="56">
        <v>39726.42</v>
      </c>
      <c r="G388" s="122">
        <v>30502.96</v>
      </c>
      <c r="H388" s="104">
        <f>G388/D388*100</f>
        <v>123.95289271881964</v>
      </c>
    </row>
    <row r="389" spans="1:8" ht="12.75" customHeight="1" thickBot="1">
      <c r="A389" s="18" t="s">
        <v>228</v>
      </c>
      <c r="B389" s="96"/>
      <c r="C389" s="97">
        <v>150</v>
      </c>
      <c r="D389" s="123">
        <v>148.84</v>
      </c>
      <c r="E389" s="96"/>
      <c r="F389" s="97"/>
      <c r="G389" s="123"/>
      <c r="H389" s="141" t="s">
        <v>83</v>
      </c>
    </row>
    <row r="390" spans="1:8" ht="12.75" customHeight="1">
      <c r="A390" s="8" t="s">
        <v>229</v>
      </c>
      <c r="B390" s="55">
        <v>4865</v>
      </c>
      <c r="C390" s="56">
        <v>5958.16</v>
      </c>
      <c r="D390" s="122">
        <v>4965.28</v>
      </c>
      <c r="E390" s="55">
        <v>5136</v>
      </c>
      <c r="F390" s="56">
        <v>6128.88</v>
      </c>
      <c r="G390" s="122">
        <v>5236.51</v>
      </c>
      <c r="H390" s="104">
        <f>G390/D390*100</f>
        <v>105.46253182096478</v>
      </c>
    </row>
    <row r="391" spans="1:8" ht="12.75" customHeight="1">
      <c r="A391" s="8" t="s">
        <v>322</v>
      </c>
      <c r="B391" s="55"/>
      <c r="C391" s="56">
        <v>383</v>
      </c>
      <c r="D391" s="122">
        <v>88.55</v>
      </c>
      <c r="E391" s="55"/>
      <c r="F391" s="56">
        <v>1100</v>
      </c>
      <c r="G391" s="122">
        <v>297.1</v>
      </c>
      <c r="H391" s="104">
        <f>G391/D391*100</f>
        <v>335.5166572557877</v>
      </c>
    </row>
    <row r="392" spans="1:8" ht="12.75" customHeight="1" hidden="1">
      <c r="A392" s="8" t="s">
        <v>192</v>
      </c>
      <c r="B392" s="55"/>
      <c r="C392" s="56"/>
      <c r="D392" s="122"/>
      <c r="E392" s="55"/>
      <c r="F392" s="56"/>
      <c r="G392" s="122"/>
      <c r="H392" s="104" t="e">
        <f>G392/D392*100</f>
        <v>#DIV/0!</v>
      </c>
    </row>
    <row r="393" spans="1:8" ht="12.75" customHeight="1">
      <c r="A393" s="23" t="s">
        <v>333</v>
      </c>
      <c r="B393" s="55"/>
      <c r="C393" s="56">
        <v>3625.48</v>
      </c>
      <c r="D393" s="122">
        <v>3625.48</v>
      </c>
      <c r="E393" s="55"/>
      <c r="F393" s="56"/>
      <c r="G393" s="122"/>
      <c r="H393" s="105" t="s">
        <v>83</v>
      </c>
    </row>
    <row r="394" spans="1:8" ht="12.75" customHeight="1">
      <c r="A394" s="8" t="s">
        <v>334</v>
      </c>
      <c r="B394" s="55"/>
      <c r="C394" s="56"/>
      <c r="D394" s="122"/>
      <c r="E394" s="55"/>
      <c r="F394" s="56">
        <v>12535.4</v>
      </c>
      <c r="G394" s="122">
        <v>12535.4</v>
      </c>
      <c r="H394" s="105" t="s">
        <v>83</v>
      </c>
    </row>
    <row r="395" spans="1:8" ht="12.75" customHeight="1">
      <c r="A395" s="8" t="s">
        <v>373</v>
      </c>
      <c r="B395" s="55"/>
      <c r="C395" s="56">
        <v>130501</v>
      </c>
      <c r="D395" s="122">
        <v>130501</v>
      </c>
      <c r="E395" s="55"/>
      <c r="F395" s="56">
        <v>185316</v>
      </c>
      <c r="G395" s="122">
        <v>185316</v>
      </c>
      <c r="H395" s="104">
        <f aca="true" t="shared" si="55" ref="H395:H401">G395/D395*100</f>
        <v>142.00350955165095</v>
      </c>
    </row>
    <row r="396" spans="1:8" ht="12.75" customHeight="1">
      <c r="A396" s="8" t="s">
        <v>374</v>
      </c>
      <c r="B396" s="55"/>
      <c r="C396" s="56"/>
      <c r="D396" s="122"/>
      <c r="E396" s="55"/>
      <c r="F396" s="56">
        <v>3999.05</v>
      </c>
      <c r="G396" s="122">
        <v>3999.05</v>
      </c>
      <c r="H396" s="105" t="s">
        <v>83</v>
      </c>
    </row>
    <row r="397" spans="1:8" ht="12.75" customHeight="1">
      <c r="A397" s="8" t="s">
        <v>375</v>
      </c>
      <c r="B397" s="55"/>
      <c r="C397" s="56"/>
      <c r="D397" s="122"/>
      <c r="E397" s="55"/>
      <c r="F397" s="56">
        <v>2229</v>
      </c>
      <c r="G397" s="122">
        <v>2229</v>
      </c>
      <c r="H397" s="105" t="s">
        <v>83</v>
      </c>
    </row>
    <row r="398" spans="1:8" ht="12.75" customHeight="1">
      <c r="A398" s="8" t="s">
        <v>331</v>
      </c>
      <c r="B398" s="55">
        <v>330644.6</v>
      </c>
      <c r="C398" s="56">
        <v>403980.64</v>
      </c>
      <c r="D398" s="122">
        <v>2459.93</v>
      </c>
      <c r="E398" s="55">
        <v>50000</v>
      </c>
      <c r="F398" s="56">
        <v>324936.33</v>
      </c>
      <c r="G398" s="122">
        <v>1833.98</v>
      </c>
      <c r="H398" s="104">
        <f t="shared" si="55"/>
        <v>74.55415397999131</v>
      </c>
    </row>
    <row r="399" spans="1:8" ht="12.75" customHeight="1">
      <c r="A399" s="8" t="s">
        <v>193</v>
      </c>
      <c r="B399" s="55">
        <v>32700</v>
      </c>
      <c r="C399" s="56">
        <v>108913.54</v>
      </c>
      <c r="D399" s="122">
        <v>37056.36</v>
      </c>
      <c r="E399" s="55">
        <v>30000</v>
      </c>
      <c r="F399" s="56">
        <v>102447.68</v>
      </c>
      <c r="G399" s="122">
        <v>14597.54</v>
      </c>
      <c r="H399" s="104">
        <f t="shared" si="55"/>
        <v>39.39280598526137</v>
      </c>
    </row>
    <row r="400" spans="1:8" ht="12.75" customHeight="1">
      <c r="A400" s="8" t="s">
        <v>202</v>
      </c>
      <c r="B400" s="55"/>
      <c r="C400" s="56">
        <v>104523.37</v>
      </c>
      <c r="D400" s="122">
        <v>103932.87</v>
      </c>
      <c r="E400" s="55"/>
      <c r="F400" s="56">
        <v>40671.19</v>
      </c>
      <c r="G400" s="122">
        <v>40671.19</v>
      </c>
      <c r="H400" s="104">
        <f t="shared" si="55"/>
        <v>39.13217252636245</v>
      </c>
    </row>
    <row r="401" spans="1:8" ht="12.75" customHeight="1">
      <c r="A401" s="8" t="s">
        <v>323</v>
      </c>
      <c r="B401" s="55"/>
      <c r="C401" s="56">
        <v>10265.8</v>
      </c>
      <c r="D401" s="122">
        <v>10265.8</v>
      </c>
      <c r="E401" s="55"/>
      <c r="F401" s="56">
        <v>60916.28</v>
      </c>
      <c r="G401" s="122">
        <v>60916.28</v>
      </c>
      <c r="H401" s="104">
        <f t="shared" si="55"/>
        <v>593.3904810146311</v>
      </c>
    </row>
    <row r="402" spans="1:8" ht="12.75" customHeight="1">
      <c r="A402" s="8" t="s">
        <v>233</v>
      </c>
      <c r="B402" s="55">
        <v>28830</v>
      </c>
      <c r="C402" s="56">
        <f>37958.93+223.92</f>
        <v>38182.85</v>
      </c>
      <c r="D402" s="122">
        <v>4731.77</v>
      </c>
      <c r="E402" s="55">
        <v>59070</v>
      </c>
      <c r="F402" s="56">
        <v>100521.08</v>
      </c>
      <c r="G402" s="122">
        <v>46511.25</v>
      </c>
      <c r="H402" s="104">
        <f>G402/D402*100</f>
        <v>982.956694852032</v>
      </c>
    </row>
    <row r="403" spans="1:8" ht="12.75" customHeight="1">
      <c r="A403" s="8" t="s">
        <v>288</v>
      </c>
      <c r="B403" s="55"/>
      <c r="C403" s="56">
        <v>100</v>
      </c>
      <c r="D403" s="122">
        <v>100</v>
      </c>
      <c r="E403" s="55"/>
      <c r="F403" s="56"/>
      <c r="G403" s="122"/>
      <c r="H403" s="105" t="s">
        <v>83</v>
      </c>
    </row>
    <row r="404" spans="1:8" ht="12.75" customHeight="1">
      <c r="A404" s="8" t="s">
        <v>203</v>
      </c>
      <c r="B404" s="55">
        <f aca="true" t="shared" si="56" ref="B404:G404">SUM(B405:B416)</f>
        <v>101525</v>
      </c>
      <c r="C404" s="56">
        <f t="shared" si="56"/>
        <v>921995.41</v>
      </c>
      <c r="D404" s="112">
        <f t="shared" si="56"/>
        <v>262604.19999999995</v>
      </c>
      <c r="E404" s="55">
        <f t="shared" si="56"/>
        <v>172375</v>
      </c>
      <c r="F404" s="56">
        <f t="shared" si="56"/>
        <v>1388903.4400000002</v>
      </c>
      <c r="G404" s="112">
        <f t="shared" si="56"/>
        <v>557635.13</v>
      </c>
      <c r="H404" s="104">
        <f>G404/D404*100</f>
        <v>212.34813837707094</v>
      </c>
    </row>
    <row r="405" spans="1:8" ht="12.75" customHeight="1">
      <c r="A405" s="8" t="s">
        <v>346</v>
      </c>
      <c r="B405" s="55">
        <v>5000</v>
      </c>
      <c r="C405" s="56">
        <v>28036.77</v>
      </c>
      <c r="D405" s="122"/>
      <c r="E405" s="55">
        <v>26000</v>
      </c>
      <c r="F405" s="56">
        <v>162806.35</v>
      </c>
      <c r="G405" s="122">
        <v>38042.09</v>
      </c>
      <c r="H405" s="105" t="s">
        <v>83</v>
      </c>
    </row>
    <row r="406" spans="1:8" ht="12.75" customHeight="1">
      <c r="A406" s="8" t="s">
        <v>230</v>
      </c>
      <c r="B406" s="55">
        <v>1000</v>
      </c>
      <c r="C406" s="56">
        <v>1000</v>
      </c>
      <c r="D406" s="122">
        <v>1000</v>
      </c>
      <c r="E406" s="55">
        <v>1000</v>
      </c>
      <c r="F406" s="56">
        <v>1000</v>
      </c>
      <c r="G406" s="122">
        <v>1000</v>
      </c>
      <c r="H406" s="104">
        <f>G406/D406*100</f>
        <v>100</v>
      </c>
    </row>
    <row r="407" spans="1:8" ht="12.75" customHeight="1">
      <c r="A407" s="8" t="s">
        <v>231</v>
      </c>
      <c r="B407" s="55">
        <v>7540</v>
      </c>
      <c r="C407" s="56">
        <v>3471.7</v>
      </c>
      <c r="D407" s="122"/>
      <c r="E407" s="55">
        <v>3450</v>
      </c>
      <c r="F407" s="56">
        <v>6918.68</v>
      </c>
      <c r="G407" s="122"/>
      <c r="H407" s="105" t="s">
        <v>83</v>
      </c>
    </row>
    <row r="408" spans="1:8" ht="12.75" customHeight="1" hidden="1">
      <c r="A408" s="8" t="s">
        <v>232</v>
      </c>
      <c r="B408" s="55"/>
      <c r="C408" s="56"/>
      <c r="D408" s="122"/>
      <c r="E408" s="55"/>
      <c r="F408" s="56"/>
      <c r="G408" s="122"/>
      <c r="H408" s="104" t="e">
        <f aca="true" t="shared" si="57" ref="H408:H413">G408/D408*100</f>
        <v>#DIV/0!</v>
      </c>
    </row>
    <row r="409" spans="1:8" ht="12.75" customHeight="1">
      <c r="A409" s="8" t="s">
        <v>204</v>
      </c>
      <c r="B409" s="55">
        <v>55000</v>
      </c>
      <c r="C409" s="56">
        <v>385026.64</v>
      </c>
      <c r="D409" s="122">
        <v>212523.76</v>
      </c>
      <c r="E409" s="55">
        <v>65000</v>
      </c>
      <c r="F409" s="56">
        <v>589739.95</v>
      </c>
      <c r="G409" s="122">
        <v>410425.89</v>
      </c>
      <c r="H409" s="104">
        <f t="shared" si="57"/>
        <v>193.120002205871</v>
      </c>
    </row>
    <row r="410" spans="1:8" ht="12.75" customHeight="1">
      <c r="A410" s="8" t="s">
        <v>205</v>
      </c>
      <c r="B410" s="55">
        <v>1853</v>
      </c>
      <c r="C410" s="56">
        <v>21367.05</v>
      </c>
      <c r="D410" s="122">
        <v>15064.83</v>
      </c>
      <c r="E410" s="55">
        <v>35000</v>
      </c>
      <c r="F410" s="56">
        <v>70565.79</v>
      </c>
      <c r="G410" s="122">
        <v>45479.17</v>
      </c>
      <c r="H410" s="104">
        <f t="shared" si="57"/>
        <v>301.8896993859207</v>
      </c>
    </row>
    <row r="411" spans="1:8" ht="12.75" customHeight="1">
      <c r="A411" s="8" t="s">
        <v>206</v>
      </c>
      <c r="B411" s="55">
        <v>4800</v>
      </c>
      <c r="C411" s="56">
        <v>29472.2</v>
      </c>
      <c r="D411" s="122">
        <v>9699.33</v>
      </c>
      <c r="E411" s="55">
        <v>26000</v>
      </c>
      <c r="F411" s="56">
        <v>37817.74</v>
      </c>
      <c r="G411" s="122">
        <v>4233.13</v>
      </c>
      <c r="H411" s="104">
        <f t="shared" si="57"/>
        <v>43.643530017021796</v>
      </c>
    </row>
    <row r="412" spans="1:8" ht="12.75" customHeight="1">
      <c r="A412" s="8" t="s">
        <v>207</v>
      </c>
      <c r="B412" s="55">
        <v>6200</v>
      </c>
      <c r="C412" s="56">
        <v>60268</v>
      </c>
      <c r="D412" s="122">
        <v>1783.99</v>
      </c>
      <c r="E412" s="55">
        <v>5925</v>
      </c>
      <c r="F412" s="56">
        <v>104728.06</v>
      </c>
      <c r="G412" s="122">
        <v>56793.43</v>
      </c>
      <c r="H412" s="104">
        <f t="shared" si="57"/>
        <v>3183.5060734645376</v>
      </c>
    </row>
    <row r="413" spans="1:8" ht="12.75" customHeight="1">
      <c r="A413" s="8" t="s">
        <v>208</v>
      </c>
      <c r="B413" s="55">
        <v>2500</v>
      </c>
      <c r="C413" s="56">
        <v>34149.7</v>
      </c>
      <c r="D413" s="122">
        <v>22532.29</v>
      </c>
      <c r="E413" s="55">
        <v>8000</v>
      </c>
      <c r="F413" s="56">
        <v>29817.4</v>
      </c>
      <c r="G413" s="122">
        <v>1661.42</v>
      </c>
      <c r="H413" s="104">
        <f t="shared" si="57"/>
        <v>7.373507086940564</v>
      </c>
    </row>
    <row r="414" spans="1:8" ht="12.75" customHeight="1">
      <c r="A414" s="8" t="s">
        <v>347</v>
      </c>
      <c r="B414" s="55"/>
      <c r="C414" s="56">
        <v>77036.9</v>
      </c>
      <c r="D414" s="122"/>
      <c r="E414" s="55"/>
      <c r="F414" s="56">
        <v>70948.69</v>
      </c>
      <c r="G414" s="122"/>
      <c r="H414" s="105" t="s">
        <v>83</v>
      </c>
    </row>
    <row r="415" spans="1:8" ht="12.75" customHeight="1">
      <c r="A415" s="8" t="s">
        <v>348</v>
      </c>
      <c r="B415" s="55">
        <v>17632</v>
      </c>
      <c r="C415" s="56">
        <v>69819.03</v>
      </c>
      <c r="D415" s="122"/>
      <c r="E415" s="55">
        <v>2000</v>
      </c>
      <c r="F415" s="56">
        <v>115737.11</v>
      </c>
      <c r="G415" s="122"/>
      <c r="H415" s="105" t="s">
        <v>83</v>
      </c>
    </row>
    <row r="416" spans="1:8" ht="12.75" customHeight="1" thickBot="1">
      <c r="A416" s="18" t="s">
        <v>349</v>
      </c>
      <c r="B416" s="96"/>
      <c r="C416" s="97">
        <v>212347.42</v>
      </c>
      <c r="D416" s="123"/>
      <c r="E416" s="96"/>
      <c r="F416" s="97">
        <v>198823.67</v>
      </c>
      <c r="G416" s="123"/>
      <c r="H416" s="141" t="s">
        <v>83</v>
      </c>
    </row>
    <row r="417" spans="1:8" ht="18" customHeight="1">
      <c r="A417" s="11" t="s">
        <v>18</v>
      </c>
      <c r="B417" s="43">
        <f aca="true" t="shared" si="58" ref="B417:G417">B418+B434</f>
        <v>171493.2</v>
      </c>
      <c r="C417" s="44">
        <f t="shared" si="58"/>
        <v>802850.74</v>
      </c>
      <c r="D417" s="110">
        <f t="shared" si="58"/>
        <v>786700.97</v>
      </c>
      <c r="E417" s="43">
        <f t="shared" si="58"/>
        <v>188000</v>
      </c>
      <c r="F417" s="44">
        <f t="shared" si="58"/>
        <v>984656.6199999999</v>
      </c>
      <c r="G417" s="110">
        <f t="shared" si="58"/>
        <v>942447.34</v>
      </c>
      <c r="H417" s="134">
        <f>G417/D417*100</f>
        <v>119.79740408862088</v>
      </c>
    </row>
    <row r="418" spans="1:8" ht="15" customHeight="1">
      <c r="A418" s="16" t="s">
        <v>36</v>
      </c>
      <c r="B418" s="60">
        <f aca="true" t="shared" si="59" ref="B418:G418">SUM(B420:B433)</f>
        <v>171493.2</v>
      </c>
      <c r="C418" s="61">
        <f t="shared" si="59"/>
        <v>802850.74</v>
      </c>
      <c r="D418" s="116">
        <f t="shared" si="59"/>
        <v>786700.97</v>
      </c>
      <c r="E418" s="60">
        <f t="shared" si="59"/>
        <v>188000</v>
      </c>
      <c r="F418" s="61">
        <f t="shared" si="59"/>
        <v>983954.4299999999</v>
      </c>
      <c r="G418" s="116">
        <f t="shared" si="59"/>
        <v>942087.24</v>
      </c>
      <c r="H418" s="138">
        <f>G418/D418*100</f>
        <v>119.75163066088503</v>
      </c>
    </row>
    <row r="419" spans="1:8" ht="10.5" customHeight="1">
      <c r="A419" s="13" t="s">
        <v>2</v>
      </c>
      <c r="B419" s="46"/>
      <c r="C419" s="47"/>
      <c r="D419" s="114"/>
      <c r="E419" s="46"/>
      <c r="F419" s="47"/>
      <c r="G419" s="114"/>
      <c r="H419" s="104"/>
    </row>
    <row r="420" spans="1:8" ht="12.75" customHeight="1">
      <c r="A420" s="9" t="s">
        <v>19</v>
      </c>
      <c r="B420" s="46">
        <v>137589.6</v>
      </c>
      <c r="C420" s="47">
        <v>146795.21</v>
      </c>
      <c r="D420" s="114">
        <v>146795.21</v>
      </c>
      <c r="E420" s="46">
        <v>149300</v>
      </c>
      <c r="F420" s="47">
        <v>170036</v>
      </c>
      <c r="G420" s="114">
        <v>170036</v>
      </c>
      <c r="H420" s="104">
        <f>G420/D420*100</f>
        <v>115.83211741037054</v>
      </c>
    </row>
    <row r="421" spans="1:8" ht="12.75" customHeight="1">
      <c r="A421" s="8" t="s">
        <v>177</v>
      </c>
      <c r="B421" s="53">
        <v>26000</v>
      </c>
      <c r="C421" s="54">
        <v>23800</v>
      </c>
      <c r="D421" s="121">
        <v>23800</v>
      </c>
      <c r="E421" s="53">
        <v>30700</v>
      </c>
      <c r="F421" s="54">
        <v>47165.97</v>
      </c>
      <c r="G421" s="121">
        <v>47165.97</v>
      </c>
      <c r="H421" s="104">
        <f>G421/D421*100</f>
        <v>198.17634453781514</v>
      </c>
    </row>
    <row r="422" spans="1:8" ht="12.75" customHeight="1">
      <c r="A422" s="9" t="s">
        <v>8</v>
      </c>
      <c r="B422" s="46">
        <v>7903.6</v>
      </c>
      <c r="C422" s="47">
        <v>11213.33</v>
      </c>
      <c r="D422" s="114">
        <v>10467.42</v>
      </c>
      <c r="E422" s="46">
        <v>8000</v>
      </c>
      <c r="F422" s="47">
        <v>9965.8</v>
      </c>
      <c r="G422" s="114">
        <v>8831.41</v>
      </c>
      <c r="H422" s="104">
        <f>G422/D422*100</f>
        <v>84.37045613914412</v>
      </c>
    </row>
    <row r="423" spans="1:8" ht="12.75" customHeight="1">
      <c r="A423" s="9" t="s">
        <v>128</v>
      </c>
      <c r="B423" s="46"/>
      <c r="C423" s="47">
        <v>6913.95</v>
      </c>
      <c r="D423" s="114">
        <v>5790.23</v>
      </c>
      <c r="E423" s="46"/>
      <c r="F423" s="47">
        <v>7587.54</v>
      </c>
      <c r="G423" s="114">
        <v>5620.25</v>
      </c>
      <c r="H423" s="104">
        <f aca="true" t="shared" si="60" ref="H423:H430">G423/D423*100</f>
        <v>97.06436531882154</v>
      </c>
    </row>
    <row r="424" spans="1:8" ht="12.75" customHeight="1">
      <c r="A424" s="41" t="s">
        <v>325</v>
      </c>
      <c r="B424" s="46"/>
      <c r="C424" s="47">
        <v>3694.89</v>
      </c>
      <c r="D424" s="114">
        <v>3694.89</v>
      </c>
      <c r="E424" s="46"/>
      <c r="F424" s="47">
        <v>2501.85</v>
      </c>
      <c r="G424" s="114">
        <v>2501.85</v>
      </c>
      <c r="H424" s="104">
        <f t="shared" si="60"/>
        <v>67.71108206198289</v>
      </c>
    </row>
    <row r="425" spans="1:8" ht="12.75" customHeight="1">
      <c r="A425" s="9" t="s">
        <v>324</v>
      </c>
      <c r="B425" s="46"/>
      <c r="C425" s="47">
        <v>4836.1</v>
      </c>
      <c r="D425" s="114">
        <v>2155.55</v>
      </c>
      <c r="E425" s="46"/>
      <c r="F425" s="47">
        <v>5265.17</v>
      </c>
      <c r="G425" s="114">
        <v>3814.4</v>
      </c>
      <c r="H425" s="104">
        <f t="shared" si="60"/>
        <v>176.95715710607502</v>
      </c>
    </row>
    <row r="426" spans="1:8" ht="12.75" customHeight="1">
      <c r="A426" s="9" t="s">
        <v>234</v>
      </c>
      <c r="B426" s="46"/>
      <c r="C426" s="47">
        <v>4282.98</v>
      </c>
      <c r="D426" s="114">
        <v>4282.98</v>
      </c>
      <c r="E426" s="46"/>
      <c r="F426" s="47"/>
      <c r="G426" s="114"/>
      <c r="H426" s="105" t="s">
        <v>83</v>
      </c>
    </row>
    <row r="427" spans="1:8" ht="12.75" customHeight="1">
      <c r="A427" s="9" t="s">
        <v>289</v>
      </c>
      <c r="B427" s="46"/>
      <c r="C427" s="47">
        <v>101287.61</v>
      </c>
      <c r="D427" s="114">
        <v>96197.76</v>
      </c>
      <c r="E427" s="46"/>
      <c r="F427" s="47">
        <v>133474.29</v>
      </c>
      <c r="G427" s="114">
        <v>96759.31</v>
      </c>
      <c r="H427" s="104">
        <f t="shared" si="60"/>
        <v>100.58374540114032</v>
      </c>
    </row>
    <row r="428" spans="1:8" ht="12.75" customHeight="1">
      <c r="A428" s="17" t="s">
        <v>335</v>
      </c>
      <c r="B428" s="46"/>
      <c r="C428" s="47">
        <v>6711.67</v>
      </c>
      <c r="D428" s="114">
        <v>201.93</v>
      </c>
      <c r="E428" s="46"/>
      <c r="F428" s="47">
        <v>6509.74</v>
      </c>
      <c r="G428" s="114">
        <v>6193.98</v>
      </c>
      <c r="H428" s="104">
        <f t="shared" si="60"/>
        <v>3067.3896894963596</v>
      </c>
    </row>
    <row r="429" spans="1:8" ht="12.75" customHeight="1">
      <c r="A429" s="17" t="s">
        <v>383</v>
      </c>
      <c r="B429" s="46"/>
      <c r="C429" s="47">
        <v>1176</v>
      </c>
      <c r="D429" s="114">
        <v>1176</v>
      </c>
      <c r="E429" s="46"/>
      <c r="F429" s="47">
        <v>412</v>
      </c>
      <c r="G429" s="114">
        <v>412</v>
      </c>
      <c r="H429" s="104">
        <f t="shared" si="60"/>
        <v>35.034013605442176</v>
      </c>
    </row>
    <row r="430" spans="1:8" ht="12.75" customHeight="1">
      <c r="A430" s="17" t="s">
        <v>226</v>
      </c>
      <c r="B430" s="46"/>
      <c r="C430" s="47">
        <v>485783</v>
      </c>
      <c r="D430" s="114">
        <v>485783</v>
      </c>
      <c r="E430" s="46"/>
      <c r="F430" s="47">
        <v>593660.07</v>
      </c>
      <c r="G430" s="114">
        <v>593660.07</v>
      </c>
      <c r="H430" s="104">
        <f t="shared" si="60"/>
        <v>122.2068433848035</v>
      </c>
    </row>
    <row r="431" spans="1:8" ht="12.75" customHeight="1" thickBot="1">
      <c r="A431" s="199" t="s">
        <v>385</v>
      </c>
      <c r="B431" s="49"/>
      <c r="C431" s="50">
        <v>70</v>
      </c>
      <c r="D431" s="117">
        <v>70</v>
      </c>
      <c r="E431" s="49"/>
      <c r="F431" s="50">
        <v>88</v>
      </c>
      <c r="G431" s="117">
        <v>88</v>
      </c>
      <c r="H431" s="106">
        <f>G431/D431*100</f>
        <v>125.71428571428571</v>
      </c>
    </row>
    <row r="432" spans="1:8" ht="12.75" customHeight="1">
      <c r="A432" s="17" t="s">
        <v>178</v>
      </c>
      <c r="B432" s="46"/>
      <c r="C432" s="47">
        <v>386</v>
      </c>
      <c r="D432" s="114">
        <v>386</v>
      </c>
      <c r="E432" s="46"/>
      <c r="F432" s="47">
        <v>288</v>
      </c>
      <c r="G432" s="114">
        <v>288</v>
      </c>
      <c r="H432" s="104">
        <f>G432/D432*100</f>
        <v>74.61139896373057</v>
      </c>
    </row>
    <row r="433" spans="1:8" ht="12.75" customHeight="1">
      <c r="A433" s="9" t="s">
        <v>95</v>
      </c>
      <c r="B433" s="46"/>
      <c r="C433" s="47">
        <v>5900</v>
      </c>
      <c r="D433" s="114">
        <v>5900</v>
      </c>
      <c r="E433" s="46"/>
      <c r="F433" s="47">
        <v>7000</v>
      </c>
      <c r="G433" s="114">
        <v>6716</v>
      </c>
      <c r="H433" s="104">
        <f>G433/D433*100</f>
        <v>113.83050847457628</v>
      </c>
    </row>
    <row r="434" spans="1:8" ht="15" customHeight="1">
      <c r="A434" s="16" t="s">
        <v>37</v>
      </c>
      <c r="B434" s="60">
        <f aca="true" t="shared" si="61" ref="B434:G434">SUM(B436:B440)</f>
        <v>0</v>
      </c>
      <c r="C434" s="61">
        <f t="shared" si="61"/>
        <v>0</v>
      </c>
      <c r="D434" s="197">
        <f t="shared" si="61"/>
        <v>0</v>
      </c>
      <c r="E434" s="196">
        <f t="shared" si="61"/>
        <v>0</v>
      </c>
      <c r="F434" s="61">
        <f t="shared" si="61"/>
        <v>702.19</v>
      </c>
      <c r="G434" s="116">
        <f t="shared" si="61"/>
        <v>360.1</v>
      </c>
      <c r="H434" s="144" t="s">
        <v>83</v>
      </c>
    </row>
    <row r="435" spans="1:8" ht="10.5" customHeight="1">
      <c r="A435" s="13" t="s">
        <v>2</v>
      </c>
      <c r="B435" s="46"/>
      <c r="C435" s="47"/>
      <c r="D435" s="114"/>
      <c r="E435" s="46"/>
      <c r="F435" s="47"/>
      <c r="G435" s="114"/>
      <c r="H435" s="104"/>
    </row>
    <row r="436" spans="1:8" ht="12.75" customHeight="1" hidden="1">
      <c r="A436" s="8" t="s">
        <v>120</v>
      </c>
      <c r="B436" s="53"/>
      <c r="C436" s="47"/>
      <c r="D436" s="121"/>
      <c r="E436" s="53"/>
      <c r="F436" s="47"/>
      <c r="G436" s="121"/>
      <c r="H436" s="105" t="s">
        <v>83</v>
      </c>
    </row>
    <row r="437" spans="1:8" ht="12.75" customHeight="1">
      <c r="A437" s="8" t="s">
        <v>128</v>
      </c>
      <c r="B437" s="53"/>
      <c r="C437" s="47"/>
      <c r="D437" s="121"/>
      <c r="E437" s="53"/>
      <c r="F437" s="47">
        <v>360.1</v>
      </c>
      <c r="G437" s="121">
        <v>18</v>
      </c>
      <c r="H437" s="105" t="s">
        <v>83</v>
      </c>
    </row>
    <row r="438" spans="1:8" ht="12.75" customHeight="1" thickBot="1">
      <c r="A438" s="19" t="s">
        <v>324</v>
      </c>
      <c r="B438" s="64"/>
      <c r="C438" s="50"/>
      <c r="D438" s="124"/>
      <c r="E438" s="64"/>
      <c r="F438" s="50">
        <v>342.09</v>
      </c>
      <c r="G438" s="124">
        <v>342.1</v>
      </c>
      <c r="H438" s="141" t="s">
        <v>83</v>
      </c>
    </row>
    <row r="439" spans="1:8" ht="12.75" customHeight="1" hidden="1" thickBot="1">
      <c r="A439" s="18" t="s">
        <v>45</v>
      </c>
      <c r="B439" s="64"/>
      <c r="C439" s="50"/>
      <c r="D439" s="124"/>
      <c r="E439" s="64"/>
      <c r="F439" s="50"/>
      <c r="G439" s="124"/>
      <c r="H439" s="141" t="s">
        <v>83</v>
      </c>
    </row>
    <row r="440" spans="1:8" ht="12.75" customHeight="1" hidden="1" thickBot="1">
      <c r="A440" s="18" t="s">
        <v>179</v>
      </c>
      <c r="B440" s="64"/>
      <c r="C440" s="50"/>
      <c r="D440" s="124"/>
      <c r="E440" s="64"/>
      <c r="F440" s="50"/>
      <c r="G440" s="124"/>
      <c r="H440" s="141" t="s">
        <v>83</v>
      </c>
    </row>
    <row r="441" spans="1:8" ht="18" customHeight="1">
      <c r="A441" s="11" t="s">
        <v>20</v>
      </c>
      <c r="B441" s="43">
        <f aca="true" t="shared" si="62" ref="B441:G441">B442+B454</f>
        <v>60860</v>
      </c>
      <c r="C441" s="44">
        <f t="shared" si="62"/>
        <v>78425.38</v>
      </c>
      <c r="D441" s="110">
        <f t="shared" si="62"/>
        <v>77294</v>
      </c>
      <c r="E441" s="43">
        <f t="shared" si="62"/>
        <v>63360</v>
      </c>
      <c r="F441" s="44">
        <f t="shared" si="62"/>
        <v>78843.06999999999</v>
      </c>
      <c r="G441" s="110">
        <f t="shared" si="62"/>
        <v>58225.45</v>
      </c>
      <c r="H441" s="139">
        <f>G441/D441*100</f>
        <v>75.32984448986984</v>
      </c>
    </row>
    <row r="442" spans="1:8" ht="12.75" customHeight="1">
      <c r="A442" s="16" t="s">
        <v>36</v>
      </c>
      <c r="B442" s="60">
        <f aca="true" t="shared" si="63" ref="B442:G442">SUM(B444:B453)</f>
        <v>60860</v>
      </c>
      <c r="C442" s="61">
        <f t="shared" si="63"/>
        <v>66974.38</v>
      </c>
      <c r="D442" s="116">
        <f t="shared" si="63"/>
        <v>65844</v>
      </c>
      <c r="E442" s="60">
        <f t="shared" si="63"/>
        <v>61860</v>
      </c>
      <c r="F442" s="61">
        <f t="shared" si="63"/>
        <v>38943.829999999994</v>
      </c>
      <c r="G442" s="116">
        <f t="shared" si="63"/>
        <v>37322.68</v>
      </c>
      <c r="H442" s="140">
        <f>G442/D442*100</f>
        <v>56.68349431990766</v>
      </c>
    </row>
    <row r="443" spans="1:8" ht="10.5" customHeight="1">
      <c r="A443" s="13" t="s">
        <v>2</v>
      </c>
      <c r="B443" s="43"/>
      <c r="C443" s="47"/>
      <c r="D443" s="110"/>
      <c r="E443" s="43"/>
      <c r="F443" s="47"/>
      <c r="G443" s="110"/>
      <c r="H443" s="104"/>
    </row>
    <row r="444" spans="1:8" ht="12.75" customHeight="1">
      <c r="A444" s="8" t="s">
        <v>8</v>
      </c>
      <c r="B444" s="53">
        <v>11350</v>
      </c>
      <c r="C444" s="54">
        <v>13558.81</v>
      </c>
      <c r="D444" s="121">
        <v>12517.63</v>
      </c>
      <c r="E444" s="53">
        <v>10350</v>
      </c>
      <c r="F444" s="54">
        <v>13746.13</v>
      </c>
      <c r="G444" s="121">
        <v>12591.79</v>
      </c>
      <c r="H444" s="104">
        <f>G444/D444*100</f>
        <v>100.59244441639513</v>
      </c>
    </row>
    <row r="445" spans="1:8" ht="12.75" customHeight="1">
      <c r="A445" s="8" t="s">
        <v>180</v>
      </c>
      <c r="B445" s="53">
        <v>48000</v>
      </c>
      <c r="C445" s="54">
        <v>49000</v>
      </c>
      <c r="D445" s="121">
        <v>49000</v>
      </c>
      <c r="E445" s="53">
        <v>50000</v>
      </c>
      <c r="F445" s="54">
        <v>21000</v>
      </c>
      <c r="G445" s="121">
        <v>21000</v>
      </c>
      <c r="H445" s="104">
        <f>G445/D445*100</f>
        <v>42.857142857142854</v>
      </c>
    </row>
    <row r="446" spans="1:8" ht="12.75" customHeight="1">
      <c r="A446" s="8" t="s">
        <v>294</v>
      </c>
      <c r="B446" s="53">
        <v>1510</v>
      </c>
      <c r="C446" s="54">
        <v>1410</v>
      </c>
      <c r="D446" s="121">
        <v>1360.8</v>
      </c>
      <c r="E446" s="53">
        <v>1510</v>
      </c>
      <c r="F446" s="54"/>
      <c r="G446" s="121"/>
      <c r="H446" s="105" t="s">
        <v>83</v>
      </c>
    </row>
    <row r="447" spans="1:8" ht="12.75" customHeight="1" hidden="1">
      <c r="A447" s="8" t="s">
        <v>108</v>
      </c>
      <c r="B447" s="53"/>
      <c r="C447" s="54"/>
      <c r="D447" s="121"/>
      <c r="E447" s="53"/>
      <c r="F447" s="54"/>
      <c r="G447" s="121"/>
      <c r="H447" s="104" t="e">
        <f aca="true" t="shared" si="64" ref="H447:H453">G447/D447*100</f>
        <v>#DIV/0!</v>
      </c>
    </row>
    <row r="448" spans="1:8" ht="12.75" customHeight="1">
      <c r="A448" s="8" t="s">
        <v>326</v>
      </c>
      <c r="B448" s="53"/>
      <c r="C448" s="54">
        <v>135.57</v>
      </c>
      <c r="D448" s="121">
        <v>135.57</v>
      </c>
      <c r="E448" s="53"/>
      <c r="F448" s="54"/>
      <c r="G448" s="121"/>
      <c r="H448" s="105" t="s">
        <v>83</v>
      </c>
    </row>
    <row r="449" spans="1:8" ht="12.75" customHeight="1">
      <c r="A449" s="8" t="s">
        <v>376</v>
      </c>
      <c r="B449" s="53"/>
      <c r="C449" s="54"/>
      <c r="D449" s="121"/>
      <c r="E449" s="53"/>
      <c r="F449" s="54">
        <v>445.81</v>
      </c>
      <c r="G449" s="121">
        <v>445.81</v>
      </c>
      <c r="H449" s="105" t="s">
        <v>83</v>
      </c>
    </row>
    <row r="450" spans="1:8" ht="12.75" customHeight="1">
      <c r="A450" s="8" t="s">
        <v>377</v>
      </c>
      <c r="B450" s="53"/>
      <c r="C450" s="54"/>
      <c r="D450" s="121"/>
      <c r="E450" s="53"/>
      <c r="F450" s="54">
        <v>2418.57</v>
      </c>
      <c r="G450" s="121">
        <v>2418.57</v>
      </c>
      <c r="H450" s="105" t="s">
        <v>83</v>
      </c>
    </row>
    <row r="451" spans="1:8" ht="12.75" customHeight="1">
      <c r="A451" s="8" t="s">
        <v>327</v>
      </c>
      <c r="B451" s="53"/>
      <c r="C451" s="54">
        <v>361.25</v>
      </c>
      <c r="D451" s="121">
        <v>334.55</v>
      </c>
      <c r="E451" s="53"/>
      <c r="F451" s="54">
        <v>363.12</v>
      </c>
      <c r="G451" s="121">
        <v>363.12</v>
      </c>
      <c r="H451" s="104">
        <f t="shared" si="64"/>
        <v>108.53982962188013</v>
      </c>
    </row>
    <row r="452" spans="1:8" ht="12.75" customHeight="1">
      <c r="A452" s="8" t="s">
        <v>128</v>
      </c>
      <c r="B452" s="53"/>
      <c r="C452" s="54">
        <v>2508.75</v>
      </c>
      <c r="D452" s="121">
        <v>2495.45</v>
      </c>
      <c r="E452" s="53"/>
      <c r="F452" s="54">
        <v>970.2</v>
      </c>
      <c r="G452" s="121">
        <v>503.39</v>
      </c>
      <c r="H452" s="104">
        <f t="shared" si="64"/>
        <v>20.172313610771607</v>
      </c>
    </row>
    <row r="453" spans="1:8" ht="12.75" customHeight="1" hidden="1">
      <c r="A453" s="8" t="s">
        <v>131</v>
      </c>
      <c r="B453" s="53"/>
      <c r="C453" s="54"/>
      <c r="D453" s="121"/>
      <c r="E453" s="53"/>
      <c r="F453" s="54"/>
      <c r="G453" s="121"/>
      <c r="H453" s="104" t="e">
        <f t="shared" si="64"/>
        <v>#DIV/0!</v>
      </c>
    </row>
    <row r="454" spans="1:8" ht="12.75" customHeight="1">
      <c r="A454" s="20" t="s">
        <v>57</v>
      </c>
      <c r="B454" s="62">
        <f aca="true" t="shared" si="65" ref="B454:G454">SUM(B456:B461)</f>
        <v>0</v>
      </c>
      <c r="C454" s="63">
        <f t="shared" si="65"/>
        <v>11451</v>
      </c>
      <c r="D454" s="118">
        <f t="shared" si="65"/>
        <v>11450</v>
      </c>
      <c r="E454" s="62">
        <f t="shared" si="65"/>
        <v>1500</v>
      </c>
      <c r="F454" s="63">
        <f t="shared" si="65"/>
        <v>39899.24</v>
      </c>
      <c r="G454" s="118">
        <f t="shared" si="65"/>
        <v>20902.77</v>
      </c>
      <c r="H454" s="145">
        <f>G454/D454*100</f>
        <v>182.55694323144104</v>
      </c>
    </row>
    <row r="455" spans="1:8" ht="10.5" customHeight="1">
      <c r="A455" s="13" t="s">
        <v>2</v>
      </c>
      <c r="B455" s="43"/>
      <c r="C455" s="47"/>
      <c r="D455" s="110"/>
      <c r="E455" s="43"/>
      <c r="F455" s="47"/>
      <c r="G455" s="110"/>
      <c r="H455" s="105"/>
    </row>
    <row r="456" spans="1:8" ht="12.75" customHeight="1">
      <c r="A456" s="9" t="s">
        <v>45</v>
      </c>
      <c r="B456" s="53"/>
      <c r="C456" s="54">
        <v>1451</v>
      </c>
      <c r="D456" s="121">
        <v>1450</v>
      </c>
      <c r="E456" s="53">
        <v>1500</v>
      </c>
      <c r="F456" s="54">
        <v>2500</v>
      </c>
      <c r="G456" s="121">
        <v>2250</v>
      </c>
      <c r="H456" s="104">
        <f>G456/D456*100</f>
        <v>155.17241379310346</v>
      </c>
    </row>
    <row r="457" spans="1:8" ht="12.75" customHeight="1" hidden="1">
      <c r="A457" s="8" t="s">
        <v>120</v>
      </c>
      <c r="B457" s="53"/>
      <c r="C457" s="54"/>
      <c r="D457" s="121"/>
      <c r="E457" s="53"/>
      <c r="F457" s="54"/>
      <c r="G457" s="121"/>
      <c r="H457" s="104" t="e">
        <f>G457/D457*100</f>
        <v>#DIV/0!</v>
      </c>
    </row>
    <row r="458" spans="1:8" ht="12.75" customHeight="1">
      <c r="A458" s="8" t="s">
        <v>235</v>
      </c>
      <c r="B458" s="53"/>
      <c r="C458" s="54">
        <v>10000</v>
      </c>
      <c r="D458" s="121">
        <v>10000</v>
      </c>
      <c r="E458" s="53"/>
      <c r="F458" s="54"/>
      <c r="G458" s="121"/>
      <c r="H458" s="105" t="s">
        <v>83</v>
      </c>
    </row>
    <row r="459" spans="1:8" ht="12.75" customHeight="1">
      <c r="A459" s="9" t="s">
        <v>378</v>
      </c>
      <c r="B459" s="53"/>
      <c r="C459" s="54"/>
      <c r="D459" s="121"/>
      <c r="E459" s="53"/>
      <c r="F459" s="54">
        <v>2000</v>
      </c>
      <c r="G459" s="121">
        <v>2000</v>
      </c>
      <c r="H459" s="105" t="s">
        <v>83</v>
      </c>
    </row>
    <row r="460" spans="1:8" ht="12.75" customHeight="1" hidden="1" thickBot="1">
      <c r="A460" s="18" t="s">
        <v>277</v>
      </c>
      <c r="B460" s="64"/>
      <c r="C460" s="58"/>
      <c r="D460" s="124"/>
      <c r="E460" s="64"/>
      <c r="F460" s="58"/>
      <c r="G460" s="124"/>
      <c r="H460" s="192" t="e">
        <f>G460/D460*100</f>
        <v>#DIV/0!</v>
      </c>
    </row>
    <row r="461" spans="1:8" ht="12.75" customHeight="1" thickBot="1">
      <c r="A461" s="18" t="s">
        <v>128</v>
      </c>
      <c r="B461" s="64"/>
      <c r="C461" s="58"/>
      <c r="D461" s="124"/>
      <c r="E461" s="64"/>
      <c r="F461" s="58">
        <v>35399.24</v>
      </c>
      <c r="G461" s="124">
        <v>16652.77</v>
      </c>
      <c r="H461" s="141" t="s">
        <v>83</v>
      </c>
    </row>
    <row r="462" spans="1:8" ht="17.25" customHeight="1">
      <c r="A462" s="11" t="s">
        <v>21</v>
      </c>
      <c r="B462" s="43">
        <f aca="true" t="shared" si="66" ref="B462:G462">B463+B467</f>
        <v>3304.9</v>
      </c>
      <c r="C462" s="44">
        <f t="shared" si="66"/>
        <v>3304.9</v>
      </c>
      <c r="D462" s="110">
        <f t="shared" si="66"/>
        <v>1292.39</v>
      </c>
      <c r="E462" s="43">
        <f t="shared" si="66"/>
        <v>3304.9</v>
      </c>
      <c r="F462" s="44">
        <f t="shared" si="66"/>
        <v>3304.9</v>
      </c>
      <c r="G462" s="110">
        <f t="shared" si="66"/>
        <v>1906.62</v>
      </c>
      <c r="H462" s="134">
        <f>G462/D462*100</f>
        <v>147.5266753843654</v>
      </c>
    </row>
    <row r="463" spans="1:8" ht="12.75" customHeight="1">
      <c r="A463" s="16" t="s">
        <v>36</v>
      </c>
      <c r="B463" s="60">
        <f aca="true" t="shared" si="67" ref="B463:G463">SUM(B465:B466)</f>
        <v>3304.9</v>
      </c>
      <c r="C463" s="61">
        <f t="shared" si="67"/>
        <v>3304.9</v>
      </c>
      <c r="D463" s="116">
        <f t="shared" si="67"/>
        <v>1292.39</v>
      </c>
      <c r="E463" s="60">
        <f t="shared" si="67"/>
        <v>3304.9</v>
      </c>
      <c r="F463" s="61">
        <f t="shared" si="67"/>
        <v>3304.9</v>
      </c>
      <c r="G463" s="116">
        <f t="shared" si="67"/>
        <v>1906.62</v>
      </c>
      <c r="H463" s="138">
        <f>G463/D463*100</f>
        <v>147.5266753843654</v>
      </c>
    </row>
    <row r="464" spans="1:8" ht="10.5" customHeight="1">
      <c r="A464" s="13" t="s">
        <v>2</v>
      </c>
      <c r="B464" s="43"/>
      <c r="C464" s="47"/>
      <c r="D464" s="110"/>
      <c r="E464" s="43"/>
      <c r="F464" s="47"/>
      <c r="G464" s="110"/>
      <c r="H464" s="104"/>
    </row>
    <row r="465" spans="1:8" ht="12.75" customHeight="1" thickBot="1">
      <c r="A465" s="19" t="s">
        <v>8</v>
      </c>
      <c r="B465" s="64">
        <v>3304.9</v>
      </c>
      <c r="C465" s="50">
        <v>3304.9</v>
      </c>
      <c r="D465" s="117">
        <v>1292.39</v>
      </c>
      <c r="E465" s="64">
        <v>3304.9</v>
      </c>
      <c r="F465" s="50">
        <v>3304.9</v>
      </c>
      <c r="G465" s="117">
        <v>1906.62</v>
      </c>
      <c r="H465" s="106">
        <f>G465/D465*100</f>
        <v>147.5266753843654</v>
      </c>
    </row>
    <row r="466" spans="1:8" ht="12.75" customHeight="1" hidden="1">
      <c r="A466" s="8" t="s">
        <v>144</v>
      </c>
      <c r="B466" s="53"/>
      <c r="C466" s="47"/>
      <c r="D466" s="114"/>
      <c r="E466" s="53"/>
      <c r="F466" s="47"/>
      <c r="G466" s="114"/>
      <c r="H466" s="105" t="s">
        <v>83</v>
      </c>
    </row>
    <row r="467" spans="1:8" ht="12.75" customHeight="1" hidden="1">
      <c r="A467" s="16" t="s">
        <v>37</v>
      </c>
      <c r="B467" s="60">
        <f aca="true" t="shared" si="68" ref="B467:G467">SUM(B469:B469)</f>
        <v>0</v>
      </c>
      <c r="C467" s="61">
        <f t="shared" si="68"/>
        <v>0</v>
      </c>
      <c r="D467" s="116">
        <f t="shared" si="68"/>
        <v>0</v>
      </c>
      <c r="E467" s="60">
        <f t="shared" si="68"/>
        <v>0</v>
      </c>
      <c r="F467" s="61">
        <f t="shared" si="68"/>
        <v>0</v>
      </c>
      <c r="G467" s="116">
        <f t="shared" si="68"/>
        <v>0</v>
      </c>
      <c r="H467" s="146" t="s">
        <v>83</v>
      </c>
    </row>
    <row r="468" spans="1:8" ht="10.5" customHeight="1" hidden="1">
      <c r="A468" s="13" t="s">
        <v>2</v>
      </c>
      <c r="B468" s="46"/>
      <c r="C468" s="47"/>
      <c r="D468" s="114"/>
      <c r="E468" s="46"/>
      <c r="F468" s="47"/>
      <c r="G468" s="114"/>
      <c r="H468" s="104"/>
    </row>
    <row r="469" spans="1:8" ht="12.75" customHeight="1" hidden="1" thickBot="1">
      <c r="A469" s="19" t="s">
        <v>45</v>
      </c>
      <c r="B469" s="64"/>
      <c r="C469" s="50"/>
      <c r="D469" s="117"/>
      <c r="E469" s="64"/>
      <c r="F469" s="50"/>
      <c r="G469" s="117"/>
      <c r="H469" s="141" t="s">
        <v>83</v>
      </c>
    </row>
    <row r="470" spans="1:8" ht="16.5" customHeight="1">
      <c r="A470" s="11" t="s">
        <v>22</v>
      </c>
      <c r="B470" s="43">
        <f aca="true" t="shared" si="69" ref="B470:G470">B471</f>
        <v>53759.9</v>
      </c>
      <c r="C470" s="70">
        <f t="shared" si="69"/>
        <v>78559.57</v>
      </c>
      <c r="D470" s="125">
        <f t="shared" si="69"/>
        <v>28533.72</v>
      </c>
      <c r="E470" s="43">
        <f t="shared" si="69"/>
        <v>57799.6</v>
      </c>
      <c r="F470" s="70">
        <f t="shared" si="69"/>
        <v>78973.23</v>
      </c>
      <c r="G470" s="125">
        <f t="shared" si="69"/>
        <v>27287.79</v>
      </c>
      <c r="H470" s="134">
        <f>G470/D470*100</f>
        <v>95.6334820696355</v>
      </c>
    </row>
    <row r="471" spans="1:8" ht="12" customHeight="1">
      <c r="A471" s="16" t="s">
        <v>36</v>
      </c>
      <c r="B471" s="60">
        <f aca="true" t="shared" si="70" ref="B471:G471">SUM(B473:B476)</f>
        <v>53759.9</v>
      </c>
      <c r="C471" s="61">
        <f t="shared" si="70"/>
        <v>78559.57</v>
      </c>
      <c r="D471" s="116">
        <f t="shared" si="70"/>
        <v>28533.72</v>
      </c>
      <c r="E471" s="60">
        <f t="shared" si="70"/>
        <v>57799.6</v>
      </c>
      <c r="F471" s="61">
        <f t="shared" si="70"/>
        <v>78973.23</v>
      </c>
      <c r="G471" s="116">
        <f t="shared" si="70"/>
        <v>27287.79</v>
      </c>
      <c r="H471" s="138">
        <f>G471/D471*100</f>
        <v>95.6334820696355</v>
      </c>
    </row>
    <row r="472" spans="1:8" ht="10.5" customHeight="1">
      <c r="A472" s="13" t="s">
        <v>2</v>
      </c>
      <c r="B472" s="43"/>
      <c r="C472" s="44"/>
      <c r="D472" s="110"/>
      <c r="E472" s="43"/>
      <c r="F472" s="44"/>
      <c r="G472" s="110"/>
      <c r="H472" s="104"/>
    </row>
    <row r="473" spans="1:8" ht="12.75" customHeight="1">
      <c r="A473" s="9" t="s">
        <v>35</v>
      </c>
      <c r="B473" s="46">
        <v>10000</v>
      </c>
      <c r="C473" s="47">
        <v>9880</v>
      </c>
      <c r="D473" s="114"/>
      <c r="E473" s="46">
        <v>15048.4</v>
      </c>
      <c r="F473" s="47">
        <v>14110.01</v>
      </c>
      <c r="G473" s="114"/>
      <c r="H473" s="105" t="s">
        <v>83</v>
      </c>
    </row>
    <row r="474" spans="1:8" ht="12.75" customHeight="1">
      <c r="A474" s="9" t="s">
        <v>40</v>
      </c>
      <c r="B474" s="46"/>
      <c r="C474" s="47">
        <v>23739.27</v>
      </c>
      <c r="D474" s="114">
        <v>23739.27</v>
      </c>
      <c r="E474" s="46"/>
      <c r="F474" s="47">
        <v>21194.74</v>
      </c>
      <c r="G474" s="114">
        <v>21194.74</v>
      </c>
      <c r="H474" s="104">
        <f>G474/D474*100</f>
        <v>89.28134689904113</v>
      </c>
    </row>
    <row r="475" spans="1:8" ht="12.75" customHeight="1">
      <c r="A475" s="8" t="s">
        <v>34</v>
      </c>
      <c r="B475" s="46"/>
      <c r="C475" s="47">
        <v>2380.4</v>
      </c>
      <c r="D475" s="114">
        <v>2380.4</v>
      </c>
      <c r="E475" s="46"/>
      <c r="F475" s="47">
        <v>917.28</v>
      </c>
      <c r="G475" s="114">
        <v>917.28</v>
      </c>
      <c r="H475" s="104">
        <f>G475/D475*100</f>
        <v>38.53470005041169</v>
      </c>
    </row>
    <row r="476" spans="1:8" ht="12.75" customHeight="1" thickBot="1">
      <c r="A476" s="19" t="s">
        <v>97</v>
      </c>
      <c r="B476" s="49">
        <v>43759.9</v>
      </c>
      <c r="C476" s="50">
        <v>42559.9</v>
      </c>
      <c r="D476" s="119">
        <v>2414.05</v>
      </c>
      <c r="E476" s="49">
        <v>42751.2</v>
      </c>
      <c r="F476" s="50">
        <v>42751.2</v>
      </c>
      <c r="G476" s="119">
        <v>5175.77</v>
      </c>
      <c r="H476" s="106">
        <f>G476/D476*100</f>
        <v>214.401938650815</v>
      </c>
    </row>
    <row r="477" spans="1:8" ht="12.75" customHeight="1">
      <c r="A477" s="11" t="s">
        <v>209</v>
      </c>
      <c r="B477" s="43">
        <f aca="true" t="shared" si="71" ref="B477:G477">B479+B493</f>
        <v>89419.4</v>
      </c>
      <c r="C477" s="44">
        <f t="shared" si="71"/>
        <v>215796.34</v>
      </c>
      <c r="D477" s="110">
        <f t="shared" si="71"/>
        <v>197051.15</v>
      </c>
      <c r="E477" s="43">
        <f t="shared" si="71"/>
        <v>95919.4</v>
      </c>
      <c r="F477" s="44">
        <f t="shared" si="71"/>
        <v>210177.96</v>
      </c>
      <c r="G477" s="110">
        <f t="shared" si="71"/>
        <v>184076.63</v>
      </c>
      <c r="H477" s="134">
        <f>G477/D477*100</f>
        <v>93.41565882766987</v>
      </c>
    </row>
    <row r="478" spans="1:8" ht="12.75" customHeight="1">
      <c r="A478" s="13" t="s">
        <v>2</v>
      </c>
      <c r="B478" s="43"/>
      <c r="C478" s="44"/>
      <c r="D478" s="110"/>
      <c r="E478" s="43"/>
      <c r="F478" s="44"/>
      <c r="G478" s="110"/>
      <c r="H478" s="136"/>
    </row>
    <row r="479" spans="1:8" ht="12.75" customHeight="1">
      <c r="A479" s="16" t="s">
        <v>36</v>
      </c>
      <c r="B479" s="60">
        <f aca="true" t="shared" si="72" ref="B479:G479">SUM(B480:B492)</f>
        <v>59419.399999999994</v>
      </c>
      <c r="C479" s="61">
        <f t="shared" si="72"/>
        <v>103004.89</v>
      </c>
      <c r="D479" s="116">
        <f t="shared" si="72"/>
        <v>94234.43999999999</v>
      </c>
      <c r="E479" s="60">
        <f t="shared" si="72"/>
        <v>60419.399999999994</v>
      </c>
      <c r="F479" s="61">
        <f t="shared" si="72"/>
        <v>98040.25</v>
      </c>
      <c r="G479" s="116">
        <f t="shared" si="72"/>
        <v>83204.36</v>
      </c>
      <c r="H479" s="138">
        <f>G479/D479*100</f>
        <v>88.29506494653124</v>
      </c>
    </row>
    <row r="480" spans="1:8" ht="12.75" customHeight="1">
      <c r="A480" s="9" t="s">
        <v>210</v>
      </c>
      <c r="B480" s="55">
        <v>6725</v>
      </c>
      <c r="C480" s="56">
        <v>4704.53</v>
      </c>
      <c r="D480" s="122">
        <v>4674.07</v>
      </c>
      <c r="E480" s="55">
        <v>6725</v>
      </c>
      <c r="F480" s="56">
        <v>4848.88</v>
      </c>
      <c r="G480" s="122">
        <v>4728.79</v>
      </c>
      <c r="H480" s="104">
        <f>G480/D480*100</f>
        <v>101.17071417415657</v>
      </c>
    </row>
    <row r="481" spans="1:8" ht="12.75" customHeight="1">
      <c r="A481" s="9" t="s">
        <v>236</v>
      </c>
      <c r="B481" s="55">
        <v>2500</v>
      </c>
      <c r="C481" s="56">
        <v>2500</v>
      </c>
      <c r="D481" s="122">
        <v>2498</v>
      </c>
      <c r="E481" s="55">
        <v>2500</v>
      </c>
      <c r="F481" s="56">
        <v>2502</v>
      </c>
      <c r="G481" s="122">
        <v>2484</v>
      </c>
      <c r="H481" s="104">
        <f aca="true" t="shared" si="73" ref="H481:H492">G481/D481*100</f>
        <v>99.43955164131305</v>
      </c>
    </row>
    <row r="482" spans="1:8" ht="12.75" customHeight="1" thickBot="1">
      <c r="A482" s="19" t="s">
        <v>237</v>
      </c>
      <c r="B482" s="71">
        <v>5420</v>
      </c>
      <c r="C482" s="72">
        <v>9986.44</v>
      </c>
      <c r="D482" s="123">
        <v>9801.22</v>
      </c>
      <c r="E482" s="71">
        <v>5420</v>
      </c>
      <c r="F482" s="72">
        <v>7118.64</v>
      </c>
      <c r="G482" s="123">
        <v>6881.86</v>
      </c>
      <c r="H482" s="106">
        <f t="shared" si="73"/>
        <v>70.21432025809032</v>
      </c>
    </row>
    <row r="483" spans="1:8" ht="12.75" customHeight="1">
      <c r="A483" s="9" t="s">
        <v>328</v>
      </c>
      <c r="B483" s="55">
        <v>3460</v>
      </c>
      <c r="C483" s="56">
        <v>2958.38</v>
      </c>
      <c r="D483" s="122">
        <v>2921.04</v>
      </c>
      <c r="E483" s="55">
        <v>3460</v>
      </c>
      <c r="F483" s="56">
        <v>2919.69</v>
      </c>
      <c r="G483" s="122">
        <v>2858.57</v>
      </c>
      <c r="H483" s="104">
        <f t="shared" si="73"/>
        <v>97.86137813929287</v>
      </c>
    </row>
    <row r="484" spans="1:8" ht="12.75" customHeight="1">
      <c r="A484" s="9" t="s">
        <v>211</v>
      </c>
      <c r="B484" s="55">
        <v>4279</v>
      </c>
      <c r="C484" s="56">
        <v>4425.82</v>
      </c>
      <c r="D484" s="122">
        <v>4424.5</v>
      </c>
      <c r="E484" s="55">
        <v>4279</v>
      </c>
      <c r="F484" s="56">
        <v>4304.77</v>
      </c>
      <c r="G484" s="122">
        <v>4300</v>
      </c>
      <c r="H484" s="104">
        <f t="shared" si="73"/>
        <v>97.18612272573172</v>
      </c>
    </row>
    <row r="485" spans="1:8" ht="12.75" customHeight="1">
      <c r="A485" s="9" t="s">
        <v>329</v>
      </c>
      <c r="B485" s="55">
        <v>1050</v>
      </c>
      <c r="C485" s="56">
        <v>2180.91</v>
      </c>
      <c r="D485" s="122">
        <v>2140</v>
      </c>
      <c r="E485" s="55">
        <v>1050</v>
      </c>
      <c r="F485" s="56"/>
      <c r="G485" s="122"/>
      <c r="H485" s="105" t="s">
        <v>83</v>
      </c>
    </row>
    <row r="486" spans="1:8" ht="12.75" customHeight="1">
      <c r="A486" s="9" t="s">
        <v>379</v>
      </c>
      <c r="B486" s="55"/>
      <c r="C486" s="56"/>
      <c r="D486" s="122"/>
      <c r="E486" s="55"/>
      <c r="F486" s="56">
        <v>1430</v>
      </c>
      <c r="G486" s="122">
        <v>1409</v>
      </c>
      <c r="H486" s="105" t="s">
        <v>83</v>
      </c>
    </row>
    <row r="487" spans="1:8" ht="12.75" customHeight="1">
      <c r="A487" s="9" t="s">
        <v>380</v>
      </c>
      <c r="B487" s="55"/>
      <c r="C487" s="56"/>
      <c r="D487" s="122"/>
      <c r="E487" s="55"/>
      <c r="F487" s="56">
        <v>900.41</v>
      </c>
      <c r="G487" s="122">
        <v>900</v>
      </c>
      <c r="H487" s="105" t="s">
        <v>83</v>
      </c>
    </row>
    <row r="488" spans="1:8" ht="12.75" customHeight="1">
      <c r="A488" s="9" t="s">
        <v>330</v>
      </c>
      <c r="B488" s="55">
        <v>9190</v>
      </c>
      <c r="C488" s="56">
        <v>9855.45</v>
      </c>
      <c r="D488" s="122">
        <v>9494.55</v>
      </c>
      <c r="E488" s="55">
        <v>9190</v>
      </c>
      <c r="F488" s="56">
        <v>12050.9</v>
      </c>
      <c r="G488" s="122">
        <v>11258.53</v>
      </c>
      <c r="H488" s="104">
        <f t="shared" si="73"/>
        <v>118.57886893007044</v>
      </c>
    </row>
    <row r="489" spans="1:8" ht="12.75" customHeight="1">
      <c r="A489" s="9" t="s">
        <v>212</v>
      </c>
      <c r="B489" s="55">
        <v>5769.7</v>
      </c>
      <c r="C489" s="56">
        <v>2577.26</v>
      </c>
      <c r="D489" s="122">
        <v>1977.1</v>
      </c>
      <c r="E489" s="55">
        <v>5769.7</v>
      </c>
      <c r="F489" s="56">
        <v>3468.43</v>
      </c>
      <c r="G489" s="122">
        <v>2242.49</v>
      </c>
      <c r="H489" s="104">
        <f t="shared" si="73"/>
        <v>113.42319558949976</v>
      </c>
    </row>
    <row r="490" spans="1:8" ht="12.75" customHeight="1">
      <c r="A490" s="9" t="s">
        <v>96</v>
      </c>
      <c r="B490" s="55">
        <v>10000</v>
      </c>
      <c r="C490" s="56">
        <v>18709.63</v>
      </c>
      <c r="D490" s="122">
        <v>15104.43</v>
      </c>
      <c r="E490" s="55">
        <v>10000</v>
      </c>
      <c r="F490" s="56">
        <v>18870.97</v>
      </c>
      <c r="G490" s="122">
        <v>11231.56</v>
      </c>
      <c r="H490" s="104">
        <f t="shared" si="73"/>
        <v>74.3593766861775</v>
      </c>
    </row>
    <row r="491" spans="1:8" ht="12.75" customHeight="1">
      <c r="A491" s="9" t="s">
        <v>278</v>
      </c>
      <c r="B491" s="55">
        <v>11025.7</v>
      </c>
      <c r="C491" s="56">
        <v>45035.71</v>
      </c>
      <c r="D491" s="122">
        <v>41187.27</v>
      </c>
      <c r="E491" s="55">
        <v>12025.7</v>
      </c>
      <c r="F491" s="56">
        <v>39546.12</v>
      </c>
      <c r="G491" s="122">
        <v>34896.95</v>
      </c>
      <c r="H491" s="104">
        <f t="shared" si="73"/>
        <v>84.72751410812127</v>
      </c>
    </row>
    <row r="492" spans="1:8" ht="12.75" customHeight="1">
      <c r="A492" s="9" t="s">
        <v>8</v>
      </c>
      <c r="B492" s="55"/>
      <c r="C492" s="56">
        <v>70.76</v>
      </c>
      <c r="D492" s="122">
        <v>12.26</v>
      </c>
      <c r="E492" s="55"/>
      <c r="F492" s="56">
        <v>79.44</v>
      </c>
      <c r="G492" s="122">
        <v>12.61</v>
      </c>
      <c r="H492" s="104">
        <f t="shared" si="73"/>
        <v>102.85481239804241</v>
      </c>
    </row>
    <row r="493" spans="1:8" ht="12.75" customHeight="1">
      <c r="A493" s="16" t="s">
        <v>37</v>
      </c>
      <c r="B493" s="60">
        <f aca="true" t="shared" si="74" ref="B493:G493">SUM(B494:B499)</f>
        <v>30000</v>
      </c>
      <c r="C493" s="61">
        <f t="shared" si="74"/>
        <v>112791.45</v>
      </c>
      <c r="D493" s="116">
        <f t="shared" si="74"/>
        <v>102816.71</v>
      </c>
      <c r="E493" s="60">
        <f t="shared" si="74"/>
        <v>35500</v>
      </c>
      <c r="F493" s="61">
        <f t="shared" si="74"/>
        <v>112137.70999999999</v>
      </c>
      <c r="G493" s="116">
        <f t="shared" si="74"/>
        <v>100872.26999999999</v>
      </c>
      <c r="H493" s="138">
        <f aca="true" t="shared" si="75" ref="H493:H499">G493/D493*100</f>
        <v>98.10882880807992</v>
      </c>
    </row>
    <row r="494" spans="1:8" ht="12.75" customHeight="1">
      <c r="A494" s="9" t="s">
        <v>210</v>
      </c>
      <c r="B494" s="55"/>
      <c r="C494" s="56">
        <v>2121.29</v>
      </c>
      <c r="D494" s="122">
        <v>1721.29</v>
      </c>
      <c r="E494" s="55"/>
      <c r="F494" s="56">
        <v>2363</v>
      </c>
      <c r="G494" s="122">
        <v>2233</v>
      </c>
      <c r="H494" s="104">
        <f t="shared" si="75"/>
        <v>129.72828518146272</v>
      </c>
    </row>
    <row r="495" spans="1:8" ht="12.75" customHeight="1" hidden="1">
      <c r="A495" s="9" t="s">
        <v>211</v>
      </c>
      <c r="B495" s="55"/>
      <c r="C495" s="56"/>
      <c r="D495" s="122"/>
      <c r="E495" s="55"/>
      <c r="F495" s="56"/>
      <c r="G495" s="122"/>
      <c r="H495" s="105" t="s">
        <v>83</v>
      </c>
    </row>
    <row r="496" spans="1:8" ht="12.75" customHeight="1">
      <c r="A496" s="9" t="s">
        <v>328</v>
      </c>
      <c r="B496" s="55"/>
      <c r="C496" s="56">
        <v>588</v>
      </c>
      <c r="D496" s="122">
        <v>588</v>
      </c>
      <c r="E496" s="55"/>
      <c r="F496" s="56">
        <v>600</v>
      </c>
      <c r="G496" s="122">
        <v>600</v>
      </c>
      <c r="H496" s="104">
        <f t="shared" si="75"/>
        <v>102.04081632653062</v>
      </c>
    </row>
    <row r="497" spans="1:8" ht="12.75" customHeight="1">
      <c r="A497" s="9" t="s">
        <v>212</v>
      </c>
      <c r="B497" s="55"/>
      <c r="C497" s="56">
        <v>27980.12</v>
      </c>
      <c r="D497" s="122">
        <v>21157.22</v>
      </c>
      <c r="E497" s="55"/>
      <c r="F497" s="56">
        <v>41870.03</v>
      </c>
      <c r="G497" s="122">
        <v>39638.49</v>
      </c>
      <c r="H497" s="104">
        <f t="shared" si="75"/>
        <v>187.35207177502525</v>
      </c>
    </row>
    <row r="498" spans="1:8" ht="12.75" customHeight="1">
      <c r="A498" s="9" t="s">
        <v>278</v>
      </c>
      <c r="B498" s="55"/>
      <c r="C498" s="56">
        <v>60114.04</v>
      </c>
      <c r="D498" s="122">
        <v>59364.04</v>
      </c>
      <c r="E498" s="55">
        <v>5500</v>
      </c>
      <c r="F498" s="56">
        <v>48287</v>
      </c>
      <c r="G498" s="122">
        <v>48287</v>
      </c>
      <c r="H498" s="104">
        <f t="shared" si="75"/>
        <v>81.34048828213174</v>
      </c>
    </row>
    <row r="499" spans="1:8" ht="12.75" customHeight="1" thickBot="1">
      <c r="A499" s="19" t="s">
        <v>96</v>
      </c>
      <c r="B499" s="71">
        <v>30000</v>
      </c>
      <c r="C499" s="72">
        <v>21988</v>
      </c>
      <c r="D499" s="123">
        <v>19986.16</v>
      </c>
      <c r="E499" s="71">
        <v>30000</v>
      </c>
      <c r="F499" s="72">
        <v>19017.68</v>
      </c>
      <c r="G499" s="123">
        <v>10113.78</v>
      </c>
      <c r="H499" s="106">
        <f t="shared" si="75"/>
        <v>50.60391791119455</v>
      </c>
    </row>
    <row r="500" spans="1:8" ht="12.75" customHeight="1">
      <c r="A500" s="11" t="s">
        <v>151</v>
      </c>
      <c r="B500" s="43">
        <f aca="true" t="shared" si="76" ref="B500:G500">B501</f>
        <v>0</v>
      </c>
      <c r="C500" s="44">
        <f t="shared" si="76"/>
        <v>7275.29</v>
      </c>
      <c r="D500" s="110">
        <f t="shared" si="76"/>
        <v>2.71</v>
      </c>
      <c r="E500" s="43">
        <f t="shared" si="76"/>
        <v>0</v>
      </c>
      <c r="F500" s="44">
        <f t="shared" si="76"/>
        <v>7279.26</v>
      </c>
      <c r="G500" s="110">
        <f t="shared" si="76"/>
        <v>2.7</v>
      </c>
      <c r="H500" s="134">
        <f>G500/D500*100</f>
        <v>99.63099630996311</v>
      </c>
    </row>
    <row r="501" spans="1:8" ht="10.5" customHeight="1">
      <c r="A501" s="16" t="s">
        <v>36</v>
      </c>
      <c r="B501" s="60">
        <f aca="true" t="shared" si="77" ref="B501:G501">SUM(B503:B503)</f>
        <v>0</v>
      </c>
      <c r="C501" s="61">
        <f t="shared" si="77"/>
        <v>7275.29</v>
      </c>
      <c r="D501" s="116">
        <f t="shared" si="77"/>
        <v>2.71</v>
      </c>
      <c r="E501" s="60">
        <f t="shared" si="77"/>
        <v>0</v>
      </c>
      <c r="F501" s="61">
        <f t="shared" si="77"/>
        <v>7279.26</v>
      </c>
      <c r="G501" s="116">
        <f t="shared" si="77"/>
        <v>2.7</v>
      </c>
      <c r="H501" s="138">
        <f>G501/D501*100</f>
        <v>99.63099630996311</v>
      </c>
    </row>
    <row r="502" spans="1:8" ht="10.5" customHeight="1">
      <c r="A502" s="13" t="s">
        <v>2</v>
      </c>
      <c r="B502" s="43"/>
      <c r="C502" s="44"/>
      <c r="D502" s="110"/>
      <c r="E502" s="43"/>
      <c r="F502" s="44"/>
      <c r="G502" s="110"/>
      <c r="H502" s="104"/>
    </row>
    <row r="503" spans="1:8" ht="12.75" customHeight="1" thickBot="1">
      <c r="A503" s="19" t="s">
        <v>8</v>
      </c>
      <c r="B503" s="49"/>
      <c r="C503" s="50">
        <v>7275.29</v>
      </c>
      <c r="D503" s="117">
        <v>2.71</v>
      </c>
      <c r="E503" s="49"/>
      <c r="F503" s="50">
        <v>7279.26</v>
      </c>
      <c r="G503" s="117">
        <v>2.7</v>
      </c>
      <c r="H503" s="106">
        <f>G503/D503*100</f>
        <v>99.63099630996311</v>
      </c>
    </row>
    <row r="504" spans="1:8" ht="18" customHeight="1">
      <c r="A504" s="11" t="s">
        <v>64</v>
      </c>
      <c r="B504" s="43">
        <f aca="true" t="shared" si="78" ref="B504:G504">B506+B507</f>
        <v>252445</v>
      </c>
      <c r="C504" s="70">
        <f t="shared" si="78"/>
        <v>572767.34</v>
      </c>
      <c r="D504" s="110">
        <f t="shared" si="78"/>
        <v>273431.93000000005</v>
      </c>
      <c r="E504" s="43">
        <f t="shared" si="78"/>
        <v>329085</v>
      </c>
      <c r="F504" s="70">
        <f t="shared" si="78"/>
        <v>765723.6799999999</v>
      </c>
      <c r="G504" s="110">
        <f t="shared" si="78"/>
        <v>374794.19</v>
      </c>
      <c r="H504" s="147">
        <f>G504/D504*100</f>
        <v>137.0703816485514</v>
      </c>
    </row>
    <row r="505" spans="1:8" ht="10.5" customHeight="1">
      <c r="A505" s="17" t="s">
        <v>2</v>
      </c>
      <c r="B505" s="52"/>
      <c r="C505" s="45"/>
      <c r="D505" s="111"/>
      <c r="E505" s="52"/>
      <c r="F505" s="45"/>
      <c r="G505" s="111"/>
      <c r="H505" s="134"/>
    </row>
    <row r="506" spans="1:8" ht="12.75" customHeight="1">
      <c r="A506" s="24" t="s">
        <v>36</v>
      </c>
      <c r="B506" s="113">
        <f aca="true" t="shared" si="79" ref="B506:G506">B521+B531+B533+B545+B550+B538+B539+B541+B526+B556+B552</f>
        <v>40250</v>
      </c>
      <c r="C506" s="44">
        <f t="shared" si="79"/>
        <v>69049.69</v>
      </c>
      <c r="D506" s="170">
        <f t="shared" si="79"/>
        <v>45506.43</v>
      </c>
      <c r="E506" s="113">
        <f t="shared" si="79"/>
        <v>30547</v>
      </c>
      <c r="F506" s="44">
        <f t="shared" si="79"/>
        <v>188448.42</v>
      </c>
      <c r="G506" s="170">
        <f t="shared" si="79"/>
        <v>148893.33999999997</v>
      </c>
      <c r="H506" s="134">
        <f>G506/D506*100</f>
        <v>327.19187156628186</v>
      </c>
    </row>
    <row r="507" spans="1:8" ht="12.75" customHeight="1">
      <c r="A507" s="24" t="s">
        <v>37</v>
      </c>
      <c r="B507" s="113">
        <f aca="true" t="shared" si="80" ref="B507:G507">B510+B511+B513+B514+B515+B517+B518+B520+B522+B523+B524+B527+B528+B530+B532+B534+B536+B537+B540+B542+B544+B546+B547+B549+B551+B553+B555</f>
        <v>212195</v>
      </c>
      <c r="C507" s="44">
        <f t="shared" si="80"/>
        <v>503717.64999999997</v>
      </c>
      <c r="D507" s="170">
        <f t="shared" si="80"/>
        <v>227925.50000000003</v>
      </c>
      <c r="E507" s="113">
        <f t="shared" si="80"/>
        <v>298538</v>
      </c>
      <c r="F507" s="44">
        <f t="shared" si="80"/>
        <v>577275.2599999999</v>
      </c>
      <c r="G507" s="170">
        <f t="shared" si="80"/>
        <v>225900.85000000003</v>
      </c>
      <c r="H507" s="134">
        <f>G507/D507*100</f>
        <v>99.1117053598654</v>
      </c>
    </row>
    <row r="508" spans="1:8" ht="10.5" customHeight="1">
      <c r="A508" s="21" t="s">
        <v>48</v>
      </c>
      <c r="B508" s="191"/>
      <c r="C508" s="44"/>
      <c r="D508" s="170"/>
      <c r="E508" s="191"/>
      <c r="F508" s="44"/>
      <c r="G508" s="170"/>
      <c r="H508" s="104"/>
    </row>
    <row r="509" spans="1:8" ht="12.75" customHeight="1">
      <c r="A509" s="25" t="s">
        <v>132</v>
      </c>
      <c r="B509" s="73">
        <f aca="true" t="shared" si="81" ref="B509:G509">B510+B511</f>
        <v>0</v>
      </c>
      <c r="C509" s="74">
        <f t="shared" si="81"/>
        <v>0</v>
      </c>
      <c r="D509" s="126">
        <f t="shared" si="81"/>
        <v>0</v>
      </c>
      <c r="E509" s="73">
        <f t="shared" si="81"/>
        <v>1000</v>
      </c>
      <c r="F509" s="74">
        <f t="shared" si="81"/>
        <v>1000</v>
      </c>
      <c r="G509" s="126">
        <f t="shared" si="81"/>
        <v>0</v>
      </c>
      <c r="H509" s="136" t="s">
        <v>83</v>
      </c>
    </row>
    <row r="510" spans="1:8" ht="12.75" customHeight="1">
      <c r="A510" s="12" t="s">
        <v>112</v>
      </c>
      <c r="B510" s="55"/>
      <c r="C510" s="56"/>
      <c r="D510" s="112"/>
      <c r="E510" s="55">
        <v>1000</v>
      </c>
      <c r="F510" s="56">
        <v>1000</v>
      </c>
      <c r="G510" s="112">
        <v>0</v>
      </c>
      <c r="H510" s="148" t="s">
        <v>83</v>
      </c>
    </row>
    <row r="511" spans="1:8" ht="12.75" customHeight="1" hidden="1">
      <c r="A511" s="9" t="s">
        <v>100</v>
      </c>
      <c r="B511" s="55"/>
      <c r="C511" s="56"/>
      <c r="D511" s="112"/>
      <c r="E511" s="55"/>
      <c r="F511" s="56"/>
      <c r="G511" s="112"/>
      <c r="H511" s="148" t="s">
        <v>83</v>
      </c>
    </row>
    <row r="512" spans="1:8" ht="12.75" customHeight="1">
      <c r="A512" s="25" t="s">
        <v>113</v>
      </c>
      <c r="B512" s="73">
        <f aca="true" t="shared" si="82" ref="B512:G512">B513+B514+B515</f>
        <v>1450</v>
      </c>
      <c r="C512" s="74">
        <f t="shared" si="82"/>
        <v>3298.19</v>
      </c>
      <c r="D512" s="126">
        <f t="shared" si="82"/>
        <v>2809.81</v>
      </c>
      <c r="E512" s="73">
        <f t="shared" si="82"/>
        <v>6358</v>
      </c>
      <c r="F512" s="74">
        <f t="shared" si="82"/>
        <v>9646.39</v>
      </c>
      <c r="G512" s="126">
        <f t="shared" si="82"/>
        <v>3238.08</v>
      </c>
      <c r="H512" s="149">
        <f>G512/D512*100</f>
        <v>115.24195586178425</v>
      </c>
    </row>
    <row r="513" spans="1:8" ht="12.75" customHeight="1">
      <c r="A513" s="12" t="s">
        <v>112</v>
      </c>
      <c r="B513" s="52">
        <v>1450</v>
      </c>
      <c r="C513" s="45">
        <v>3298.19</v>
      </c>
      <c r="D513" s="111">
        <v>2809.81</v>
      </c>
      <c r="E513" s="52">
        <v>6358</v>
      </c>
      <c r="F513" s="45">
        <v>9558</v>
      </c>
      <c r="G513" s="111">
        <v>3238.08</v>
      </c>
      <c r="H513" s="104">
        <f>G513/D513*100</f>
        <v>115.24195586178425</v>
      </c>
    </row>
    <row r="514" spans="1:8" ht="12.75" customHeight="1" hidden="1">
      <c r="A514" s="12" t="s">
        <v>115</v>
      </c>
      <c r="B514" s="52"/>
      <c r="C514" s="45"/>
      <c r="D514" s="111"/>
      <c r="E514" s="52"/>
      <c r="F514" s="45"/>
      <c r="G514" s="111"/>
      <c r="H514" s="105" t="s">
        <v>83</v>
      </c>
    </row>
    <row r="515" spans="1:8" ht="12.75" customHeight="1">
      <c r="A515" s="9" t="s">
        <v>100</v>
      </c>
      <c r="B515" s="52"/>
      <c r="C515" s="45"/>
      <c r="D515" s="111"/>
      <c r="E515" s="52"/>
      <c r="F515" s="45">
        <v>88.39</v>
      </c>
      <c r="G515" s="111"/>
      <c r="H515" s="105" t="s">
        <v>83</v>
      </c>
    </row>
    <row r="516" spans="1:8" ht="12.75" customHeight="1" hidden="1">
      <c r="A516" s="25" t="s">
        <v>85</v>
      </c>
      <c r="B516" s="73">
        <f aca="true" t="shared" si="83" ref="B516:G516">B517+B518</f>
        <v>0</v>
      </c>
      <c r="C516" s="74">
        <f t="shared" si="83"/>
        <v>0</v>
      </c>
      <c r="D516" s="126">
        <f t="shared" si="83"/>
        <v>0</v>
      </c>
      <c r="E516" s="73">
        <f t="shared" si="83"/>
        <v>0</v>
      </c>
      <c r="F516" s="74">
        <f t="shared" si="83"/>
        <v>0</v>
      </c>
      <c r="G516" s="126">
        <f t="shared" si="83"/>
        <v>0</v>
      </c>
      <c r="H516" s="136" t="s">
        <v>83</v>
      </c>
    </row>
    <row r="517" spans="1:8" ht="12.75" customHeight="1" hidden="1">
      <c r="A517" s="12" t="s">
        <v>114</v>
      </c>
      <c r="B517" s="52"/>
      <c r="C517" s="45"/>
      <c r="D517" s="111"/>
      <c r="E517" s="52"/>
      <c r="F517" s="45"/>
      <c r="G517" s="111"/>
      <c r="H517" s="105" t="s">
        <v>83</v>
      </c>
    </row>
    <row r="518" spans="1:8" ht="12.75" customHeight="1" hidden="1">
      <c r="A518" s="12" t="s">
        <v>100</v>
      </c>
      <c r="B518" s="52"/>
      <c r="C518" s="45"/>
      <c r="D518" s="111"/>
      <c r="E518" s="52"/>
      <c r="F518" s="45"/>
      <c r="G518" s="111"/>
      <c r="H518" s="105" t="s">
        <v>83</v>
      </c>
    </row>
    <row r="519" spans="1:8" ht="12.75" customHeight="1">
      <c r="A519" s="25" t="s">
        <v>49</v>
      </c>
      <c r="B519" s="73">
        <f aca="true" t="shared" si="84" ref="B519:G519">SUM(B520:B523)</f>
        <v>24000</v>
      </c>
      <c r="C519" s="74">
        <f t="shared" si="84"/>
        <v>100551.27</v>
      </c>
      <c r="D519" s="126">
        <f t="shared" si="84"/>
        <v>80348.70999999999</v>
      </c>
      <c r="E519" s="73">
        <f t="shared" si="84"/>
        <v>34000</v>
      </c>
      <c r="F519" s="74">
        <f t="shared" si="84"/>
        <v>185889.97</v>
      </c>
      <c r="G519" s="126">
        <f t="shared" si="84"/>
        <v>162396.90999999997</v>
      </c>
      <c r="H519" s="149">
        <f>G519/D519*100</f>
        <v>202.11514285668056</v>
      </c>
    </row>
    <row r="520" spans="1:8" ht="12.75" customHeight="1" hidden="1">
      <c r="A520" s="12" t="s">
        <v>117</v>
      </c>
      <c r="B520" s="52"/>
      <c r="C520" s="45"/>
      <c r="D520" s="111"/>
      <c r="E520" s="52"/>
      <c r="F520" s="45"/>
      <c r="G520" s="111"/>
      <c r="H520" s="105" t="s">
        <v>83</v>
      </c>
    </row>
    <row r="521" spans="1:8" ht="12.75" customHeight="1">
      <c r="A521" s="9" t="s">
        <v>165</v>
      </c>
      <c r="B521" s="52"/>
      <c r="C521" s="45">
        <v>1141.95</v>
      </c>
      <c r="D521" s="111">
        <v>614.09</v>
      </c>
      <c r="E521" s="52"/>
      <c r="F521" s="45">
        <v>101297.85</v>
      </c>
      <c r="G521" s="111">
        <v>89506.04</v>
      </c>
      <c r="H521" s="105" t="s">
        <v>83</v>
      </c>
    </row>
    <row r="522" spans="1:8" ht="13.5" customHeight="1">
      <c r="A522" s="12" t="s">
        <v>116</v>
      </c>
      <c r="B522" s="52">
        <v>24000</v>
      </c>
      <c r="C522" s="75">
        <v>98409.32</v>
      </c>
      <c r="D522" s="111">
        <v>79734.62</v>
      </c>
      <c r="E522" s="52">
        <v>34000</v>
      </c>
      <c r="F522" s="75">
        <v>83324.39</v>
      </c>
      <c r="G522" s="111">
        <v>72890.87</v>
      </c>
      <c r="H522" s="104">
        <f>G522/D522*100</f>
        <v>91.41684001253158</v>
      </c>
    </row>
    <row r="523" spans="1:8" ht="12.75" customHeight="1">
      <c r="A523" s="9" t="s">
        <v>238</v>
      </c>
      <c r="B523" s="52"/>
      <c r="C523" s="45">
        <v>1000</v>
      </c>
      <c r="D523" s="111"/>
      <c r="E523" s="52"/>
      <c r="F523" s="45">
        <v>1267.73</v>
      </c>
      <c r="G523" s="111"/>
      <c r="H523" s="105" t="s">
        <v>83</v>
      </c>
    </row>
    <row r="524" spans="1:8" ht="12.75" customHeight="1" hidden="1">
      <c r="A524" s="25" t="s">
        <v>99</v>
      </c>
      <c r="B524" s="73"/>
      <c r="C524" s="74"/>
      <c r="D524" s="126"/>
      <c r="E524" s="73"/>
      <c r="F524" s="74"/>
      <c r="G524" s="126"/>
      <c r="H524" s="105" t="s">
        <v>83</v>
      </c>
    </row>
    <row r="525" spans="1:8" ht="12.75" customHeight="1">
      <c r="A525" s="25" t="s">
        <v>164</v>
      </c>
      <c r="B525" s="73">
        <f aca="true" t="shared" si="85" ref="B525:G525">B526+B527+B528</f>
        <v>29120</v>
      </c>
      <c r="C525" s="74">
        <f t="shared" si="85"/>
        <v>44297.24</v>
      </c>
      <c r="D525" s="126">
        <f t="shared" si="85"/>
        <v>14347.199999999999</v>
      </c>
      <c r="E525" s="73">
        <f t="shared" si="85"/>
        <v>5277</v>
      </c>
      <c r="F525" s="74">
        <f t="shared" si="85"/>
        <v>34742.27</v>
      </c>
      <c r="G525" s="126">
        <f t="shared" si="85"/>
        <v>1442.6499999999999</v>
      </c>
      <c r="H525" s="149">
        <f>G525/D525*100</f>
        <v>10.055272108843537</v>
      </c>
    </row>
    <row r="526" spans="1:8" ht="12.75" customHeight="1">
      <c r="A526" s="9" t="s">
        <v>165</v>
      </c>
      <c r="B526" s="55">
        <v>1370</v>
      </c>
      <c r="C526" s="56">
        <v>1290.24</v>
      </c>
      <c r="D526" s="112">
        <v>1234.07</v>
      </c>
      <c r="E526" s="55">
        <v>2337</v>
      </c>
      <c r="F526" s="56">
        <v>3418.4</v>
      </c>
      <c r="G526" s="112">
        <v>1242.3</v>
      </c>
      <c r="H526" s="104">
        <f>G526/D526*100</f>
        <v>100.66689896035071</v>
      </c>
    </row>
    <row r="527" spans="1:8" ht="12.75" customHeight="1">
      <c r="A527" s="9" t="s">
        <v>166</v>
      </c>
      <c r="B527" s="55">
        <v>27750</v>
      </c>
      <c r="C527" s="56">
        <v>43007</v>
      </c>
      <c r="D527" s="112">
        <v>13113.13</v>
      </c>
      <c r="E527" s="55">
        <v>2940</v>
      </c>
      <c r="F527" s="56">
        <v>30723.87</v>
      </c>
      <c r="G527" s="112">
        <v>200.35</v>
      </c>
      <c r="H527" s="104">
        <f>G527/D527*100</f>
        <v>1.5278579561096397</v>
      </c>
    </row>
    <row r="528" spans="1:8" ht="12.75" customHeight="1">
      <c r="A528" s="9" t="s">
        <v>100</v>
      </c>
      <c r="B528" s="55"/>
      <c r="C528" s="56"/>
      <c r="D528" s="112"/>
      <c r="E528" s="55"/>
      <c r="F528" s="56">
        <v>600</v>
      </c>
      <c r="G528" s="112"/>
      <c r="H528" s="105" t="s">
        <v>83</v>
      </c>
    </row>
    <row r="529" spans="1:8" ht="12.75" customHeight="1">
      <c r="A529" s="25" t="s">
        <v>50</v>
      </c>
      <c r="B529" s="73">
        <f aca="true" t="shared" si="86" ref="B529:G529">SUM(B530:B534)</f>
        <v>44000</v>
      </c>
      <c r="C529" s="74">
        <f t="shared" si="86"/>
        <v>114148.93</v>
      </c>
      <c r="D529" s="126">
        <f t="shared" si="86"/>
        <v>79489.22</v>
      </c>
      <c r="E529" s="73">
        <f t="shared" si="86"/>
        <v>44000</v>
      </c>
      <c r="F529" s="74">
        <f t="shared" si="86"/>
        <v>136051.44</v>
      </c>
      <c r="G529" s="126">
        <f t="shared" si="86"/>
        <v>98982.92</v>
      </c>
      <c r="H529" s="149">
        <f>G529/D529*100</f>
        <v>124.52370271088331</v>
      </c>
    </row>
    <row r="530" spans="1:8" ht="12.75" customHeight="1" thickBot="1">
      <c r="A530" s="19" t="s">
        <v>117</v>
      </c>
      <c r="B530" s="57">
        <v>13300</v>
      </c>
      <c r="C530" s="65">
        <v>52428.93</v>
      </c>
      <c r="D530" s="119">
        <v>40511.65</v>
      </c>
      <c r="E530" s="57">
        <v>23090</v>
      </c>
      <c r="F530" s="65">
        <v>55878.1</v>
      </c>
      <c r="G530" s="119">
        <v>40860.78</v>
      </c>
      <c r="H530" s="106">
        <f>G530/D530*100</f>
        <v>100.86180148179598</v>
      </c>
    </row>
    <row r="531" spans="1:8" ht="12.75" customHeight="1">
      <c r="A531" s="9" t="s">
        <v>214</v>
      </c>
      <c r="B531" s="52">
        <v>15700</v>
      </c>
      <c r="C531" s="45">
        <v>37515</v>
      </c>
      <c r="D531" s="111">
        <v>28617.23</v>
      </c>
      <c r="E531" s="52">
        <v>20910</v>
      </c>
      <c r="F531" s="45">
        <v>59543.35</v>
      </c>
      <c r="G531" s="111">
        <v>51990.06</v>
      </c>
      <c r="H531" s="104">
        <f>G531/D531*100</f>
        <v>181.67397753032003</v>
      </c>
    </row>
    <row r="532" spans="1:8" ht="12.75" customHeight="1">
      <c r="A532" s="12" t="s">
        <v>76</v>
      </c>
      <c r="B532" s="52">
        <v>12000</v>
      </c>
      <c r="C532" s="45">
        <v>18675</v>
      </c>
      <c r="D532" s="111">
        <v>5226.26</v>
      </c>
      <c r="E532" s="52"/>
      <c r="F532" s="45">
        <v>19681.5</v>
      </c>
      <c r="G532" s="111">
        <v>5264.63</v>
      </c>
      <c r="H532" s="104">
        <f>G532/D532*100</f>
        <v>100.73417702142642</v>
      </c>
    </row>
    <row r="533" spans="1:8" ht="12.75" customHeight="1">
      <c r="A533" s="12" t="s">
        <v>77</v>
      </c>
      <c r="B533" s="52">
        <v>3000</v>
      </c>
      <c r="C533" s="45">
        <v>5530</v>
      </c>
      <c r="D533" s="111">
        <v>5134.08</v>
      </c>
      <c r="E533" s="52"/>
      <c r="F533" s="45">
        <v>867.5</v>
      </c>
      <c r="G533" s="111">
        <v>867.45</v>
      </c>
      <c r="H533" s="195">
        <f>G533/D533*100</f>
        <v>16.895919035153327</v>
      </c>
    </row>
    <row r="534" spans="1:8" ht="12.75" customHeight="1">
      <c r="A534" s="12" t="s">
        <v>98</v>
      </c>
      <c r="B534" s="52"/>
      <c r="C534" s="45"/>
      <c r="D534" s="111"/>
      <c r="E534" s="52"/>
      <c r="F534" s="45">
        <v>80.99</v>
      </c>
      <c r="G534" s="111"/>
      <c r="H534" s="105" t="s">
        <v>83</v>
      </c>
    </row>
    <row r="535" spans="1:8" ht="12.75" customHeight="1">
      <c r="A535" s="25" t="s">
        <v>51</v>
      </c>
      <c r="B535" s="73">
        <f aca="true" t="shared" si="87" ref="B535:G535">SUM(B536:B542)</f>
        <v>75875</v>
      </c>
      <c r="C535" s="74">
        <f t="shared" si="87"/>
        <v>221255.52</v>
      </c>
      <c r="D535" s="126">
        <f t="shared" si="87"/>
        <v>61366.71</v>
      </c>
      <c r="E535" s="73">
        <f t="shared" si="87"/>
        <v>210450</v>
      </c>
      <c r="F535" s="74">
        <f t="shared" si="87"/>
        <v>317182.3</v>
      </c>
      <c r="G535" s="126">
        <f t="shared" si="87"/>
        <v>73157.26</v>
      </c>
      <c r="H535" s="149">
        <f aca="true" t="shared" si="88" ref="H535:H541">G535/D535*100</f>
        <v>119.21326725842071</v>
      </c>
    </row>
    <row r="536" spans="1:8" ht="12.75" customHeight="1">
      <c r="A536" s="12" t="s">
        <v>118</v>
      </c>
      <c r="B536" s="52">
        <v>796</v>
      </c>
      <c r="C536" s="45">
        <v>35808.67</v>
      </c>
      <c r="D536" s="111">
        <v>11306.32</v>
      </c>
      <c r="E536" s="52"/>
      <c r="F536" s="45">
        <v>34121.33</v>
      </c>
      <c r="G536" s="111">
        <v>5314.09</v>
      </c>
      <c r="H536" s="104">
        <f t="shared" si="88"/>
        <v>47.001057815451894</v>
      </c>
    </row>
    <row r="537" spans="1:8" ht="12.75" customHeight="1" hidden="1">
      <c r="A537" s="9" t="s">
        <v>145</v>
      </c>
      <c r="B537" s="52"/>
      <c r="C537" s="45"/>
      <c r="D537" s="111"/>
      <c r="E537" s="52"/>
      <c r="F537" s="45"/>
      <c r="G537" s="111"/>
      <c r="H537" s="105" t="s">
        <v>83</v>
      </c>
    </row>
    <row r="538" spans="1:8" ht="12.75" customHeight="1">
      <c r="A538" s="9" t="s">
        <v>215</v>
      </c>
      <c r="B538" s="52"/>
      <c r="C538" s="45">
        <v>5443.9</v>
      </c>
      <c r="D538" s="111"/>
      <c r="E538" s="52"/>
      <c r="F538" s="45">
        <v>5444.91</v>
      </c>
      <c r="G538" s="111"/>
      <c r="H538" s="105" t="s">
        <v>83</v>
      </c>
    </row>
    <row r="539" spans="1:8" ht="12.75" customHeight="1" hidden="1">
      <c r="A539" s="12" t="s">
        <v>119</v>
      </c>
      <c r="B539" s="52"/>
      <c r="C539" s="45"/>
      <c r="D539" s="111"/>
      <c r="E539" s="52"/>
      <c r="F539" s="45"/>
      <c r="G539" s="111"/>
      <c r="H539" s="105" t="s">
        <v>83</v>
      </c>
    </row>
    <row r="540" spans="1:8" ht="12.75" customHeight="1">
      <c r="A540" s="12" t="s">
        <v>76</v>
      </c>
      <c r="B540" s="52">
        <v>54179</v>
      </c>
      <c r="C540" s="45">
        <v>163910.02</v>
      </c>
      <c r="D540" s="111">
        <v>41647.56</v>
      </c>
      <c r="E540" s="52">
        <v>203900</v>
      </c>
      <c r="F540" s="45">
        <v>258797.42</v>
      </c>
      <c r="G540" s="111">
        <v>63869.86</v>
      </c>
      <c r="H540" s="104">
        <f t="shared" si="88"/>
        <v>153.35798783890343</v>
      </c>
    </row>
    <row r="541" spans="1:8" ht="12.75" customHeight="1">
      <c r="A541" s="12" t="s">
        <v>77</v>
      </c>
      <c r="B541" s="52">
        <v>15900</v>
      </c>
      <c r="C541" s="45">
        <v>15129.69</v>
      </c>
      <c r="D541" s="111">
        <v>8412.83</v>
      </c>
      <c r="E541" s="52">
        <v>6550</v>
      </c>
      <c r="F541" s="45">
        <v>16436.41</v>
      </c>
      <c r="G541" s="111">
        <v>3973.31</v>
      </c>
      <c r="H541" s="104">
        <f t="shared" si="88"/>
        <v>47.22917258520617</v>
      </c>
    </row>
    <row r="542" spans="1:8" ht="12.75" customHeight="1">
      <c r="A542" s="12" t="s">
        <v>98</v>
      </c>
      <c r="B542" s="52">
        <v>5000</v>
      </c>
      <c r="C542" s="45">
        <v>963.24</v>
      </c>
      <c r="D542" s="111"/>
      <c r="E542" s="52"/>
      <c r="F542" s="45">
        <v>2382.23</v>
      </c>
      <c r="G542" s="111"/>
      <c r="H542" s="105" t="s">
        <v>83</v>
      </c>
    </row>
    <row r="543" spans="1:8" ht="12.75" customHeight="1">
      <c r="A543" s="25" t="s">
        <v>46</v>
      </c>
      <c r="B543" s="73">
        <f aca="true" t="shared" si="89" ref="B543:G543">SUM(B544:B547)</f>
        <v>3000</v>
      </c>
      <c r="C543" s="74">
        <f t="shared" si="89"/>
        <v>7059.860000000001</v>
      </c>
      <c r="D543" s="126">
        <f t="shared" si="89"/>
        <v>1586.13</v>
      </c>
      <c r="E543" s="73">
        <f t="shared" si="89"/>
        <v>3000</v>
      </c>
      <c r="F543" s="74">
        <f t="shared" si="89"/>
        <v>8473.72</v>
      </c>
      <c r="G543" s="126">
        <f t="shared" si="89"/>
        <v>4629.09</v>
      </c>
      <c r="H543" s="149">
        <f>G543/D543*100</f>
        <v>291.84808307011406</v>
      </c>
    </row>
    <row r="544" spans="1:8" ht="12.75" customHeight="1">
      <c r="A544" s="12" t="s">
        <v>117</v>
      </c>
      <c r="B544" s="52">
        <v>200</v>
      </c>
      <c r="C544" s="45">
        <v>1450</v>
      </c>
      <c r="D544" s="111">
        <v>322.7</v>
      </c>
      <c r="E544" s="52">
        <v>1558</v>
      </c>
      <c r="F544" s="45">
        <v>2778</v>
      </c>
      <c r="G544" s="111">
        <v>2299.89</v>
      </c>
      <c r="H544" s="104">
        <f>G544/D544*100</f>
        <v>712.7022001859312</v>
      </c>
    </row>
    <row r="545" spans="1:8" ht="12.75" customHeight="1">
      <c r="A545" s="9" t="s">
        <v>214</v>
      </c>
      <c r="B545" s="52">
        <v>1400</v>
      </c>
      <c r="C545" s="45">
        <v>350</v>
      </c>
      <c r="D545" s="111">
        <v>165.7</v>
      </c>
      <c r="E545" s="52">
        <v>750</v>
      </c>
      <c r="F545" s="45">
        <v>830</v>
      </c>
      <c r="G545" s="111">
        <v>830</v>
      </c>
      <c r="H545" s="104">
        <f>G545/D545*100</f>
        <v>500.90525045262524</v>
      </c>
    </row>
    <row r="546" spans="1:8" ht="12.75" customHeight="1">
      <c r="A546" s="9" t="s">
        <v>133</v>
      </c>
      <c r="B546" s="52">
        <v>1400</v>
      </c>
      <c r="C546" s="45">
        <v>4777.89</v>
      </c>
      <c r="D546" s="111">
        <v>1097.73</v>
      </c>
      <c r="E546" s="52">
        <v>692</v>
      </c>
      <c r="F546" s="45">
        <v>4372.16</v>
      </c>
      <c r="G546" s="111">
        <v>1499.2</v>
      </c>
      <c r="H546" s="105" t="s">
        <v>83</v>
      </c>
    </row>
    <row r="547" spans="1:8" ht="12.75" customHeight="1">
      <c r="A547" s="12" t="s">
        <v>100</v>
      </c>
      <c r="B547" s="52"/>
      <c r="C547" s="45">
        <v>481.97</v>
      </c>
      <c r="D547" s="111"/>
      <c r="E547" s="52"/>
      <c r="F547" s="45">
        <v>493.56</v>
      </c>
      <c r="G547" s="111"/>
      <c r="H547" s="105" t="s">
        <v>83</v>
      </c>
    </row>
    <row r="548" spans="1:8" ht="12.75" customHeight="1">
      <c r="A548" s="25" t="s">
        <v>43</v>
      </c>
      <c r="B548" s="73">
        <f aca="true" t="shared" si="90" ref="B548:G548">SUM(B549:B553)</f>
        <v>60000</v>
      </c>
      <c r="C548" s="74">
        <f t="shared" si="90"/>
        <v>73860.12</v>
      </c>
      <c r="D548" s="126">
        <f t="shared" si="90"/>
        <v>33475.95</v>
      </c>
      <c r="E548" s="73">
        <f t="shared" si="90"/>
        <v>10000</v>
      </c>
      <c r="F548" s="74">
        <f t="shared" si="90"/>
        <v>57854.75</v>
      </c>
      <c r="G548" s="126">
        <f t="shared" si="90"/>
        <v>30939.51</v>
      </c>
      <c r="H548" s="149">
        <f>G548/D548*100</f>
        <v>92.42309777616468</v>
      </c>
    </row>
    <row r="549" spans="1:8" ht="12.75" customHeight="1">
      <c r="A549" s="12" t="s">
        <v>117</v>
      </c>
      <c r="B549" s="52">
        <v>2420</v>
      </c>
      <c r="C549" s="45">
        <v>12363.86</v>
      </c>
      <c r="D549" s="111">
        <v>6533.56</v>
      </c>
      <c r="E549" s="52">
        <v>1550</v>
      </c>
      <c r="F549" s="45">
        <v>15053</v>
      </c>
      <c r="G549" s="111">
        <v>6448.03</v>
      </c>
      <c r="H549" s="104">
        <f>G549/D549*100</f>
        <v>98.69091276425102</v>
      </c>
    </row>
    <row r="550" spans="1:8" ht="12.75" customHeight="1">
      <c r="A550" s="9" t="s">
        <v>214</v>
      </c>
      <c r="B550" s="52">
        <v>2880</v>
      </c>
      <c r="C550" s="45">
        <v>2575</v>
      </c>
      <c r="D550" s="111">
        <v>1320.23</v>
      </c>
      <c r="E550" s="52"/>
      <c r="F550" s="45">
        <v>600</v>
      </c>
      <c r="G550" s="111">
        <v>476.41</v>
      </c>
      <c r="H550" s="104">
        <f>G550/D550*100</f>
        <v>36.08537906273907</v>
      </c>
    </row>
    <row r="551" spans="1:8" ht="12.75" customHeight="1">
      <c r="A551" s="12" t="s">
        <v>76</v>
      </c>
      <c r="B551" s="52">
        <v>54700</v>
      </c>
      <c r="C551" s="45">
        <v>58921.26</v>
      </c>
      <c r="D551" s="111">
        <v>25622.16</v>
      </c>
      <c r="E551" s="52">
        <v>8200</v>
      </c>
      <c r="F551" s="45">
        <v>42184.67</v>
      </c>
      <c r="G551" s="111">
        <v>24015.07</v>
      </c>
      <c r="H551" s="104">
        <f>G551/D551*100</f>
        <v>93.7277341176544</v>
      </c>
    </row>
    <row r="552" spans="1:8" ht="12.75" customHeight="1" hidden="1">
      <c r="A552" s="12" t="s">
        <v>77</v>
      </c>
      <c r="B552" s="52"/>
      <c r="C552" s="75"/>
      <c r="D552" s="111"/>
      <c r="E552" s="52"/>
      <c r="F552" s="75"/>
      <c r="G552" s="111"/>
      <c r="H552" s="105" t="s">
        <v>83</v>
      </c>
    </row>
    <row r="553" spans="1:8" ht="12.75" customHeight="1">
      <c r="A553" s="12" t="s">
        <v>101</v>
      </c>
      <c r="B553" s="52"/>
      <c r="C553" s="45"/>
      <c r="D553" s="111"/>
      <c r="E553" s="52">
        <v>250</v>
      </c>
      <c r="F553" s="45">
        <v>17.08</v>
      </c>
      <c r="G553" s="111"/>
      <c r="H553" s="105" t="s">
        <v>83</v>
      </c>
    </row>
    <row r="554" spans="1:8" ht="12.75" customHeight="1">
      <c r="A554" s="14" t="s">
        <v>213</v>
      </c>
      <c r="B554" s="73">
        <f aca="true" t="shared" si="91" ref="B554:G554">SUM(B555:B556)</f>
        <v>15000</v>
      </c>
      <c r="C554" s="74">
        <f t="shared" si="91"/>
        <v>8296.21</v>
      </c>
      <c r="D554" s="126">
        <f t="shared" si="91"/>
        <v>8.2</v>
      </c>
      <c r="E554" s="73">
        <f t="shared" si="91"/>
        <v>15000</v>
      </c>
      <c r="F554" s="74">
        <f t="shared" si="91"/>
        <v>14882.84</v>
      </c>
      <c r="G554" s="126">
        <f t="shared" si="91"/>
        <v>7.77</v>
      </c>
      <c r="H554" s="149">
        <f>G554/D554*100</f>
        <v>94.75609756097562</v>
      </c>
    </row>
    <row r="555" spans="1:8" ht="12.75" customHeight="1">
      <c r="A555" s="9" t="s">
        <v>350</v>
      </c>
      <c r="B555" s="55">
        <v>15000</v>
      </c>
      <c r="C555" s="56">
        <v>8222.3</v>
      </c>
      <c r="D555" s="122"/>
      <c r="E555" s="55">
        <v>15000</v>
      </c>
      <c r="F555" s="56">
        <v>14872.84</v>
      </c>
      <c r="G555" s="122"/>
      <c r="H555" s="105" t="s">
        <v>83</v>
      </c>
    </row>
    <row r="556" spans="1:8" ht="12.75" customHeight="1" thickBot="1">
      <c r="A556" s="188" t="s">
        <v>351</v>
      </c>
      <c r="B556" s="57"/>
      <c r="C556" s="65">
        <v>73.91</v>
      </c>
      <c r="D556" s="119">
        <v>8.2</v>
      </c>
      <c r="E556" s="57"/>
      <c r="F556" s="65">
        <v>10</v>
      </c>
      <c r="G556" s="119">
        <v>7.77</v>
      </c>
      <c r="H556" s="106">
        <f>G556/D556*100</f>
        <v>94.75609756097562</v>
      </c>
    </row>
    <row r="557" spans="1:8" ht="15" customHeight="1" thickBot="1">
      <c r="A557" s="26" t="s">
        <v>66</v>
      </c>
      <c r="B557" s="76">
        <v>5782.6</v>
      </c>
      <c r="C557" s="77">
        <v>8067.26</v>
      </c>
      <c r="D557" s="127">
        <v>7094.48</v>
      </c>
      <c r="E557" s="76">
        <v>5900.9</v>
      </c>
      <c r="F557" s="77">
        <v>7205.5</v>
      </c>
      <c r="G557" s="127">
        <v>4746.37</v>
      </c>
      <c r="H557" s="150">
        <f>G557/D557*100</f>
        <v>66.90229586946471</v>
      </c>
    </row>
    <row r="558" spans="1:8" ht="21.75" customHeight="1" thickBot="1">
      <c r="A558" s="27" t="s">
        <v>23</v>
      </c>
      <c r="B558" s="78">
        <f aca="true" t="shared" si="92" ref="B558:G558">B119+B139+B169+B202+B263+B309+B336+B359+B417+B441+B462+B470+B477+B500+B504+B557+B234+B222+B192</f>
        <v>3669455.5</v>
      </c>
      <c r="C558" s="79">
        <f t="shared" si="92"/>
        <v>12017030.33</v>
      </c>
      <c r="D558" s="181">
        <f t="shared" si="92"/>
        <v>10198668.710000003</v>
      </c>
      <c r="E558" s="78">
        <f t="shared" si="92"/>
        <v>3640237.8999999994</v>
      </c>
      <c r="F558" s="79">
        <f t="shared" si="92"/>
        <v>13735475.170000002</v>
      </c>
      <c r="G558" s="181">
        <f t="shared" si="92"/>
        <v>11502344.939999998</v>
      </c>
      <c r="H558" s="151">
        <f>G558/D558*100</f>
        <v>112.78280790434651</v>
      </c>
    </row>
    <row r="559" spans="1:8" ht="15" customHeight="1" thickBot="1">
      <c r="A559" s="28" t="s">
        <v>38</v>
      </c>
      <c r="B559" s="81">
        <v>-5782.6</v>
      </c>
      <c r="C559" s="82">
        <v>-5798.5</v>
      </c>
      <c r="D559" s="128">
        <v>-5784.54</v>
      </c>
      <c r="E559" s="81">
        <v>-5900.9</v>
      </c>
      <c r="F559" s="82">
        <v>-6224.65</v>
      </c>
      <c r="G559" s="128">
        <v>-6211.82</v>
      </c>
      <c r="H559" s="185">
        <f>G559/D559*100</f>
        <v>107.38658562305731</v>
      </c>
    </row>
    <row r="560" spans="1:8" ht="24.75" customHeight="1">
      <c r="A560" s="29" t="s">
        <v>67</v>
      </c>
      <c r="B560" s="83">
        <f aca="true" t="shared" si="93" ref="B560:G560">B558+B559</f>
        <v>3663672.9</v>
      </c>
      <c r="C560" s="84">
        <f t="shared" si="93"/>
        <v>12011231.83</v>
      </c>
      <c r="D560" s="129">
        <f t="shared" si="93"/>
        <v>10192884.170000004</v>
      </c>
      <c r="E560" s="83">
        <f t="shared" si="93"/>
        <v>3634336.9999999995</v>
      </c>
      <c r="F560" s="84">
        <f t="shared" si="93"/>
        <v>13729250.520000001</v>
      </c>
      <c r="G560" s="129">
        <f t="shared" si="93"/>
        <v>11496133.119999997</v>
      </c>
      <c r="H560" s="153">
        <f>G560/D560*100</f>
        <v>112.7858703019088</v>
      </c>
    </row>
    <row r="561" spans="1:8" ht="10.5" customHeight="1">
      <c r="A561" s="30" t="s">
        <v>2</v>
      </c>
      <c r="B561" s="86"/>
      <c r="C561" s="87"/>
      <c r="D561" s="130"/>
      <c r="E561" s="86"/>
      <c r="F561" s="87"/>
      <c r="G561" s="130"/>
      <c r="H561" s="154"/>
    </row>
    <row r="562" spans="1:8" ht="18.75" customHeight="1">
      <c r="A562" s="31" t="s">
        <v>36</v>
      </c>
      <c r="B562" s="88">
        <f aca="true" t="shared" si="94" ref="B562:G562">B120+B140+B170+B203+B235+B264+B310+B337+B360+B418+B442+B463+B471+B479+B501+B506+B557+B559+B59+B193+B223</f>
        <v>2862333.3</v>
      </c>
      <c r="C562" s="182">
        <f t="shared" si="94"/>
        <v>9284771.19</v>
      </c>
      <c r="D562" s="183">
        <f t="shared" si="94"/>
        <v>9028836.330000004</v>
      </c>
      <c r="E562" s="88">
        <f t="shared" si="94"/>
        <v>2914637.9999999995</v>
      </c>
      <c r="F562" s="182">
        <f t="shared" si="94"/>
        <v>10215548.92</v>
      </c>
      <c r="G562" s="183">
        <f t="shared" si="94"/>
        <v>9886467.639999997</v>
      </c>
      <c r="H562" s="155">
        <f>G562/D562*100</f>
        <v>109.49880226702473</v>
      </c>
    </row>
    <row r="563" spans="1:8" ht="17.25" customHeight="1" thickBot="1">
      <c r="A563" s="28" t="s">
        <v>37</v>
      </c>
      <c r="B563" s="81">
        <f aca="true" t="shared" si="95" ref="B563:G563">B133+B165+B183+B216+B256+B300+B326+B351+B386+B434+B454+B467+B493+B507+B198+B228</f>
        <v>801339.6</v>
      </c>
      <c r="C563" s="82">
        <f t="shared" si="95"/>
        <v>2726460.64</v>
      </c>
      <c r="D563" s="184">
        <f t="shared" si="95"/>
        <v>1164047.8399999999</v>
      </c>
      <c r="E563" s="81">
        <f t="shared" si="95"/>
        <v>719699</v>
      </c>
      <c r="F563" s="82">
        <f t="shared" si="95"/>
        <v>3513701.6</v>
      </c>
      <c r="G563" s="184">
        <f t="shared" si="95"/>
        <v>1609665.4800000002</v>
      </c>
      <c r="H563" s="152">
        <f>G563/D563*100</f>
        <v>138.28172903959</v>
      </c>
    </row>
    <row r="564" spans="1:8" ht="24.75" customHeight="1" thickBot="1">
      <c r="A564" s="15" t="s">
        <v>39</v>
      </c>
      <c r="B564" s="78">
        <f aca="true" t="shared" si="96" ref="B564:G564">B117-B558-B559</f>
        <v>-18144.600000000188</v>
      </c>
      <c r="C564" s="79">
        <f t="shared" si="96"/>
        <v>-1398929.5299999993</v>
      </c>
      <c r="D564" s="80">
        <f t="shared" si="96"/>
        <v>818533.339999997</v>
      </c>
      <c r="E564" s="78">
        <f t="shared" si="96"/>
        <v>262500.0000000006</v>
      </c>
      <c r="F564" s="79">
        <f t="shared" si="96"/>
        <v>-1844058.5800000005</v>
      </c>
      <c r="G564" s="80">
        <f t="shared" si="96"/>
        <v>672081.9700000022</v>
      </c>
      <c r="H564" s="151">
        <f>G564/D564*100</f>
        <v>82.10807515794099</v>
      </c>
    </row>
    <row r="565" spans="1:8" ht="22.5" customHeight="1">
      <c r="A565" s="29" t="s">
        <v>54</v>
      </c>
      <c r="B565" s="83">
        <f aca="true" t="shared" si="97" ref="B565:G565">SUM(B567:B570)</f>
        <v>18144.599999999977</v>
      </c>
      <c r="C565" s="84">
        <f t="shared" si="97"/>
        <v>1398929.5299999998</v>
      </c>
      <c r="D565" s="85">
        <f t="shared" si="97"/>
        <v>-818533.3400000001</v>
      </c>
      <c r="E565" s="83">
        <f t="shared" si="97"/>
        <v>-262500</v>
      </c>
      <c r="F565" s="84">
        <f t="shared" si="97"/>
        <v>1844058.58</v>
      </c>
      <c r="G565" s="85">
        <f t="shared" si="97"/>
        <v>-672081.97</v>
      </c>
      <c r="H565" s="153">
        <f>G565/D565*100</f>
        <v>82.1080751579404</v>
      </c>
    </row>
    <row r="566" spans="1:8" ht="10.5" customHeight="1">
      <c r="A566" s="32" t="s">
        <v>2</v>
      </c>
      <c r="B566" s="83"/>
      <c r="C566" s="84"/>
      <c r="D566" s="85"/>
      <c r="E566" s="83"/>
      <c r="F566" s="84"/>
      <c r="G566" s="85"/>
      <c r="H566" s="104"/>
    </row>
    <row r="567" spans="1:8" ht="12.75" customHeight="1">
      <c r="A567" s="32" t="s">
        <v>102</v>
      </c>
      <c r="B567" s="89">
        <v>280644.6</v>
      </c>
      <c r="C567" s="90">
        <v>280644.6</v>
      </c>
      <c r="D567" s="91">
        <v>60.22</v>
      </c>
      <c r="E567" s="89"/>
      <c r="F567" s="90"/>
      <c r="G567" s="91"/>
      <c r="H567" s="105" t="s">
        <v>83</v>
      </c>
    </row>
    <row r="568" spans="1:8" ht="12.75" customHeight="1">
      <c r="A568" s="38" t="s">
        <v>152</v>
      </c>
      <c r="B568" s="89">
        <v>-262500</v>
      </c>
      <c r="C568" s="90">
        <v>-262500</v>
      </c>
      <c r="D568" s="91">
        <v>-192549.84</v>
      </c>
      <c r="E568" s="89">
        <v>-262500</v>
      </c>
      <c r="F568" s="90">
        <v>-162500</v>
      </c>
      <c r="G568" s="91">
        <v>-162500</v>
      </c>
      <c r="H568" s="104">
        <f>G568/D568*100</f>
        <v>84.39373411060743</v>
      </c>
    </row>
    <row r="569" spans="1:8" ht="12.75" customHeight="1">
      <c r="A569" s="32" t="s">
        <v>103</v>
      </c>
      <c r="B569" s="83"/>
      <c r="C569" s="90">
        <v>2268.76</v>
      </c>
      <c r="D569" s="91">
        <v>1309.94</v>
      </c>
      <c r="E569" s="83"/>
      <c r="F569" s="90">
        <v>980.85</v>
      </c>
      <c r="G569" s="91">
        <v>0</v>
      </c>
      <c r="H569" s="105" t="s">
        <v>83</v>
      </c>
    </row>
    <row r="570" spans="1:8" ht="15" customHeight="1" thickBot="1">
      <c r="A570" s="33" t="s">
        <v>55</v>
      </c>
      <c r="B570" s="59"/>
      <c r="C570" s="92">
        <v>1378516.17</v>
      </c>
      <c r="D570" s="93">
        <v>-627353.66</v>
      </c>
      <c r="E570" s="59"/>
      <c r="F570" s="92">
        <v>2005577.73</v>
      </c>
      <c r="G570" s="93">
        <v>-509581.97</v>
      </c>
      <c r="H570" s="106">
        <f>G570/D570*100</f>
        <v>81.22722516674247</v>
      </c>
    </row>
    <row r="571" spans="1:7" ht="15" customHeight="1" hidden="1">
      <c r="A571" s="2"/>
      <c r="B571" s="193">
        <f aca="true" t="shared" si="98" ref="B571:G571">B117+B565-B560</f>
        <v>0</v>
      </c>
      <c r="C571" s="193">
        <f t="shared" si="98"/>
        <v>0</v>
      </c>
      <c r="D571" s="193">
        <f t="shared" si="98"/>
        <v>0</v>
      </c>
      <c r="E571" s="193">
        <f t="shared" si="98"/>
        <v>0</v>
      </c>
      <c r="F571" s="193">
        <f t="shared" si="98"/>
        <v>0</v>
      </c>
      <c r="G571" s="193">
        <f t="shared" si="98"/>
        <v>0</v>
      </c>
    </row>
    <row r="572" spans="2:7" ht="15" customHeight="1">
      <c r="B572" s="94"/>
      <c r="C572" s="94"/>
      <c r="D572" s="94"/>
      <c r="E572" s="95"/>
      <c r="F572" s="95"/>
      <c r="G572" s="95"/>
    </row>
    <row r="573" spans="2:7" ht="15" customHeight="1">
      <c r="B573" s="6"/>
      <c r="C573" s="6"/>
      <c r="D573" s="6"/>
      <c r="E573" s="5"/>
      <c r="F573" s="5"/>
      <c r="G573" s="5"/>
    </row>
    <row r="574" spans="2:7" ht="15" customHeight="1">
      <c r="B574" s="6"/>
      <c r="C574" s="6"/>
      <c r="D574" s="6"/>
      <c r="E574" s="5"/>
      <c r="F574" s="5"/>
      <c r="G574" s="5"/>
    </row>
    <row r="575" spans="2:7" ht="15" customHeight="1">
      <c r="B575" s="6"/>
      <c r="C575" s="6"/>
      <c r="D575" s="6"/>
      <c r="E575" s="5"/>
      <c r="F575" s="5"/>
      <c r="G575" s="5"/>
    </row>
    <row r="576" spans="2:7" ht="15" customHeight="1">
      <c r="B576" s="6"/>
      <c r="C576" s="6"/>
      <c r="D576" s="6"/>
      <c r="E576" s="5"/>
      <c r="F576" s="5"/>
      <c r="G576" s="5"/>
    </row>
    <row r="577" spans="2:7" ht="15" customHeight="1">
      <c r="B577" s="6"/>
      <c r="C577" s="6"/>
      <c r="D577" s="6"/>
      <c r="E577" s="5"/>
      <c r="F577" s="5"/>
      <c r="G577" s="5"/>
    </row>
    <row r="578" spans="2:7" ht="15" customHeight="1">
      <c r="B578" s="6"/>
      <c r="C578" s="6"/>
      <c r="D578" s="6"/>
      <c r="E578" s="5"/>
      <c r="F578" s="5"/>
      <c r="G578" s="5"/>
    </row>
    <row r="579" spans="2:7" ht="15" customHeight="1">
      <c r="B579" s="6"/>
      <c r="C579" s="6"/>
      <c r="D579" s="6"/>
      <c r="E579" s="5"/>
      <c r="F579" s="5"/>
      <c r="G579" s="5"/>
    </row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</sheetData>
  <sheetProtection/>
  <mergeCells count="6">
    <mergeCell ref="A2:H2"/>
    <mergeCell ref="A3:H3"/>
    <mergeCell ref="A4:H4"/>
    <mergeCell ref="A6:A8"/>
    <mergeCell ref="B6:D6"/>
    <mergeCell ref="E6:G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89" r:id="rId1"/>
  <headerFooter alignWithMargins="0">
    <oddFooter>&amp;CStránka &amp;P&amp;RTab.č. 2 Porovnání r.2017 s r.2016
</oddFooter>
  </headerFooter>
  <rowBreaks count="11" manualBreakCount="11">
    <brk id="39" max="7" man="1"/>
    <brk id="82" max="7" man="1"/>
    <brk id="146" max="7" man="1"/>
    <brk id="200" max="7" man="1"/>
    <brk id="251" max="7" man="1"/>
    <brk id="294" max="7" man="1"/>
    <brk id="339" max="7" man="1"/>
    <brk id="389" max="7" man="1"/>
    <brk id="431" max="7" man="1"/>
    <brk id="482" max="7" man="1"/>
    <brk id="5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2018-04-25T13:40:00Z</cp:lastPrinted>
  <dcterms:created xsi:type="dcterms:W3CDTF">1997-01-24T11:07:25Z</dcterms:created>
  <dcterms:modified xsi:type="dcterms:W3CDTF">2018-04-25T13:40:12Z</dcterms:modified>
  <cp:category/>
  <cp:version/>
  <cp:contentType/>
  <cp:contentStatus/>
</cp:coreProperties>
</file>