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0536" windowHeight="10740" firstSheet="4" activeTab="9"/>
  </bookViews>
  <sheets>
    <sheet name="Tab.č.14 sumář" sheetId="1" r:id="rId1"/>
    <sheet name="volný čas" sheetId="2" r:id="rId2"/>
    <sheet name="SPT" sheetId="3" r:id="rId3"/>
    <sheet name="vrcholový sport" sheetId="4" r:id="rId4"/>
    <sheet name="SM" sheetId="5" r:id="rId5"/>
    <sheet name="KP" sheetId="6" r:id="rId6"/>
    <sheet name="ŽP" sheetId="7" r:id="rId7"/>
    <sheet name="RR" sheetId="8" r:id="rId8"/>
    <sheet name="CR" sheetId="9" r:id="rId9"/>
    <sheet name="POV" sheetId="10" r:id="rId10"/>
    <sheet name="individ. dotace" sheetId="11" r:id="rId11"/>
    <sheet name="sociální věci" sheetId="12" r:id="rId12"/>
  </sheets>
  <definedNames>
    <definedName name="_xlnm.Print_Titles" localSheetId="8">'CR'!$5:$5</definedName>
    <definedName name="_xlnm.Print_Titles" localSheetId="5">'KP'!$6:$6</definedName>
    <definedName name="_xlnm.Print_Titles" localSheetId="9">'POV'!$4:$4</definedName>
    <definedName name="_xlnm.Print_Titles" localSheetId="7">'RR'!$8:$8</definedName>
    <definedName name="_xlnm.Print_Titles" localSheetId="4">'SM'!$7:$7</definedName>
    <definedName name="_xlnm.Print_Titles" localSheetId="11">'sociální věci'!$2:$2</definedName>
    <definedName name="_xlnm.Print_Titles" localSheetId="2">'SPT'!$9:$9</definedName>
    <definedName name="_xlnm.Print_Titles" localSheetId="1">'volný čas'!$7:$7</definedName>
    <definedName name="_xlnm.Print_Titles" localSheetId="3">'vrcholový sport'!$3:$3</definedName>
    <definedName name="_xlnm.Print_Titles" localSheetId="6">'ŽP'!$10:$10</definedName>
    <definedName name="_xlnm.Print_Area" localSheetId="8">'CR'!$A$1:$D$62</definedName>
    <definedName name="_xlnm.Print_Area" localSheetId="5">'KP'!$A$1:$D$144</definedName>
    <definedName name="_xlnm.Print_Area" localSheetId="9">'POV'!$A$1:$D$82</definedName>
    <definedName name="_xlnm.Print_Area" localSheetId="7">'RR'!$A$1:$D$77</definedName>
    <definedName name="_xlnm.Print_Area" localSheetId="1">'volný čas'!$A$1:$D$106</definedName>
    <definedName name="_xlnm.Print_Area" localSheetId="3">'vrcholový sport'!$A$1:$D$58</definedName>
  </definedNames>
  <calcPr fullCalcOnLoad="1"/>
</workbook>
</file>

<file path=xl/sharedStrings.xml><?xml version="1.0" encoding="utf-8"?>
<sst xmlns="http://schemas.openxmlformats.org/spreadsheetml/2006/main" count="2922" uniqueCount="2313">
  <si>
    <t>Název projektu</t>
  </si>
  <si>
    <t>Úprava lyžařských běžeckých tras v areálu SKI Skuhrov</t>
  </si>
  <si>
    <t>OBEC MALÁ ÚPA</t>
  </si>
  <si>
    <t>Svazek obcí Horní Labe</t>
  </si>
  <si>
    <t>MĚSTO TRUTNOV</t>
  </si>
  <si>
    <t>BRANKA, o.p.s.</t>
  </si>
  <si>
    <t>Krkonoše - svazek měst a obcí</t>
  </si>
  <si>
    <t>Obec Olešnice v Orlických horách</t>
  </si>
  <si>
    <t>S.O.M. spol. s r.o.</t>
  </si>
  <si>
    <t>Město Rokytnice v Orlických horách</t>
  </si>
  <si>
    <t>SPORT PROFI, spol. s r.o.</t>
  </si>
  <si>
    <t>Foerstrovy dny, hudební festival o.p.s.</t>
  </si>
  <si>
    <t>MĚSTSKÝ KLUB V NOVÉM MĚSTĚ NAD METUJÍ</t>
  </si>
  <si>
    <t>Hradecká kulturní a vzdělávací společnost s.r.o.</t>
  </si>
  <si>
    <t>STŘEDOEVROPSKÝ JAZZOVÝ MOST</t>
  </si>
  <si>
    <t>ZO ČSOP ORLICE</t>
  </si>
  <si>
    <t>Muzeum Boženy Němcové v České Skalici</t>
  </si>
  <si>
    <t>Loutkové Divadlo "MARTÍNEK" Libáň</t>
  </si>
  <si>
    <t>Město Kostelec nad Orlicí</t>
  </si>
  <si>
    <t>Oblastní charita Červený Kostelec</t>
  </si>
  <si>
    <t>Město Hořice</t>
  </si>
  <si>
    <t>Občanské sdružení Na podporu aktivit v NB</t>
  </si>
  <si>
    <t>Klub rodičů a přátel Královéhradeckého dětského sboru</t>
  </si>
  <si>
    <t>Kultura Rychnov nad Kněžnou, s.r.o.</t>
  </si>
  <si>
    <t>Město Meziměstí</t>
  </si>
  <si>
    <t>Městys Pecka</t>
  </si>
  <si>
    <t>Sion - Nová generace</t>
  </si>
  <si>
    <t>Dny pro Izrael</t>
  </si>
  <si>
    <t>Divadelní soubor KLICPERA Chlumec nad Cidlinou o.s.</t>
  </si>
  <si>
    <t>OUTDOOR FILMS s.r.o.</t>
  </si>
  <si>
    <t>Biskupství královéhradecké</t>
  </si>
  <si>
    <t>Agentura pro rozvoj Broumovska</t>
  </si>
  <si>
    <t>Sdružení pro Vízmburk, o.s.</t>
  </si>
  <si>
    <t>Město Lázně Bělohrad</t>
  </si>
  <si>
    <t>Třebechovické muzeum betlémů</t>
  </si>
  <si>
    <t>BONI PUERI - základní umělecká škola, Hradec Králové</t>
  </si>
  <si>
    <t>MĚSTO ÚPICE</t>
  </si>
  <si>
    <t>Otovice, kostel sv.Barbory</t>
  </si>
  <si>
    <t>Oprava varhan v kostele sv. Jakuba v Jičíně</t>
  </si>
  <si>
    <t>Obec Jívka</t>
  </si>
  <si>
    <t>Město Chlumec nad Cidlinou</t>
  </si>
  <si>
    <t>Svazek obcí "ÚPA"</t>
  </si>
  <si>
    <t>Profesionalizace svazku obci Úpa</t>
  </si>
  <si>
    <t>Svazek obcí Metuje</t>
  </si>
  <si>
    <t>Profesionalizace Svazku obcí Metuje</t>
  </si>
  <si>
    <t>Dobrovolný svazek obcí Region "Novoměstsko"</t>
  </si>
  <si>
    <t>MIKROREGION PODCHLUMÍ</t>
  </si>
  <si>
    <t>Profesionalizace svazku Mikroregion Podchlumí</t>
  </si>
  <si>
    <t>Mikroregion Hustířanka</t>
  </si>
  <si>
    <t>Mikroregion Nechanicko, svazek obcí</t>
  </si>
  <si>
    <t>Dobrovolný svazek obcí "Region Orlické hory"</t>
  </si>
  <si>
    <t>DSO Broumovsko</t>
  </si>
  <si>
    <t>Dobrovolný svazek obcí mikroregion Bělá</t>
  </si>
  <si>
    <t>Mikroregion Český ráj</t>
  </si>
  <si>
    <t>Náklady na poradce</t>
  </si>
  <si>
    <t>Mikroregion Třebechovicko Svazek obcí</t>
  </si>
  <si>
    <t>Dobrovolný svazek obcí Lesy Policka</t>
  </si>
  <si>
    <t>Profesionalizace DSO Lesy Policka</t>
  </si>
  <si>
    <t>Novopacko</t>
  </si>
  <si>
    <t>Profesionalizace DSO Novopacko</t>
  </si>
  <si>
    <t>Svazek obcí Východní Krkonoše</t>
  </si>
  <si>
    <t>Společenství obcí Podkrkonoší</t>
  </si>
  <si>
    <t>Svazek obcí Jestřebí hory</t>
  </si>
  <si>
    <t>Mikroregion obcí Památkové zóny 1866</t>
  </si>
  <si>
    <t>Svazek obcí Brada</t>
  </si>
  <si>
    <t>Lázeňský mikroregion</t>
  </si>
  <si>
    <t>Profesionalizace Lázeňského mikroregionu</t>
  </si>
  <si>
    <t>Mariánská zahrada</t>
  </si>
  <si>
    <t>Mikroregion urbanická brázda, svazek obcí</t>
  </si>
  <si>
    <t>Dobrovolný svazek obcí Policka</t>
  </si>
  <si>
    <t>OBEC ORLICKÉ ZÁHOŘÍ</t>
  </si>
  <si>
    <t>OBEC HORNÍ OLEŠNICE</t>
  </si>
  <si>
    <t>Euroregion Pomezí Čech, Moravy a Kladska - Euroregion Glacensis</t>
  </si>
  <si>
    <t>Propagace cyklobusů v Českém ráji</t>
  </si>
  <si>
    <t>Základní škola a mateřská škola Špindlerův Mlýn</t>
  </si>
  <si>
    <t>Centrum primární prevence Královéhradecký kraj</t>
  </si>
  <si>
    <t>PROSTOR PRO, o.p.s.</t>
  </si>
  <si>
    <t>Etická výchova na ZŠ Hradební, Broumov</t>
  </si>
  <si>
    <t>S dětmi blíž k přírodě</t>
  </si>
  <si>
    <t>Nová generace</t>
  </si>
  <si>
    <t>Občanské sdružení pro hiporehabilitaci Bydžovská Lhotka</t>
  </si>
  <si>
    <t>Muzeum přírody Český ráj o. s.</t>
  </si>
  <si>
    <t>Liga Lesní moudrosti kmen Tate Osmaka</t>
  </si>
  <si>
    <t>Džas dureder dživipnaha</t>
  </si>
  <si>
    <t>Greenhorns - Svobodný oddíl</t>
  </si>
  <si>
    <t>Podpora dětského tábornického oddílu.</t>
  </si>
  <si>
    <t>Asociace turistických oddílů mládeže ČR, TOM 1722 Pěšinky a Ostříži</t>
  </si>
  <si>
    <t>NO LIMITS, o.s.</t>
  </si>
  <si>
    <t>Sdružení Mladého týnišťského big bandu ZUŠ v Týništi nad Orlicí</t>
  </si>
  <si>
    <t>Mladý týnišťský big band</t>
  </si>
  <si>
    <t>Pro děti a s dětmi</t>
  </si>
  <si>
    <t>Centrum pro rodinu Beránek</t>
  </si>
  <si>
    <t>Asociace Tom ČR, TOM 19208 KADET</t>
  </si>
  <si>
    <t>Mateřské centrum Kapička</t>
  </si>
  <si>
    <t>Město Miletín</t>
  </si>
  <si>
    <t>Celoroční činnost mladých hasičů na okrese Náchod</t>
  </si>
  <si>
    <t>Funny</t>
  </si>
  <si>
    <t>ELDORÁDO STŘEDISKO NÁCHOD</t>
  </si>
  <si>
    <t>Město Hostinné</t>
  </si>
  <si>
    <t>Česká společnost ornitologická</t>
  </si>
  <si>
    <t>ZO ČSOP JARO Jaroměř</t>
  </si>
  <si>
    <t>Záchrana ohrožených živočichů prostřednictvím Záchranné stanice Jaroměř</t>
  </si>
  <si>
    <t>Město Jičín</t>
  </si>
  <si>
    <t>Borský klub lyžařů Machov</t>
  </si>
  <si>
    <t>Havlovický svaz malé kopané o.s.</t>
  </si>
  <si>
    <t>Pravidelná sportovní činnost neregistrovaných hráčů</t>
  </si>
  <si>
    <t>Pohybem ke zdraví</t>
  </si>
  <si>
    <t>Fotbalový klub Jaroměř</t>
  </si>
  <si>
    <t>Podpora a rozvoj pohybových dovedností dětí, žáků a studentů</t>
  </si>
  <si>
    <t>Pohybová gramotnost</t>
  </si>
  <si>
    <t>Jezdecký oddíl T.J. Krakonoš Trutnov</t>
  </si>
  <si>
    <t>GOLF CLUB HRADEC KRÁLOVÉ</t>
  </si>
  <si>
    <t>Víkend v pohybu - energie týdne - aktivní rok</t>
  </si>
  <si>
    <t>Jezdecký klub Isabel</t>
  </si>
  <si>
    <t>Sportovní klub HC Opočno, o.s.</t>
  </si>
  <si>
    <t>Centrum handicapovaných lyžařů, o.s.</t>
  </si>
  <si>
    <t>Kurzy monoski</t>
  </si>
  <si>
    <t>T.J. Sokol Čestice nad Orlicí</t>
  </si>
  <si>
    <t>Oddílové aktivity pro veřejnost</t>
  </si>
  <si>
    <t>LABE TRI CLUB Hradec Králové - Poděbrady</t>
  </si>
  <si>
    <t>SPORTOVNĚ STŘELECKÝ KLUB TŘEBEŠ</t>
  </si>
  <si>
    <t>HBC Jičín o.s.</t>
  </si>
  <si>
    <t>Královéhradecký krajský fotbalový svaz</t>
  </si>
  <si>
    <t>Poháry Královéhradeckého KFS - mládežnické kategorie</t>
  </si>
  <si>
    <t>Volejbalový klub AUTO Škoda Kvasiny</t>
  </si>
  <si>
    <t>TJ Montas Hradec Králové, o.s.</t>
  </si>
  <si>
    <t>Královéhradecká krajská organizace ČUS</t>
  </si>
  <si>
    <t>Stepík Nové Město nad Metují</t>
  </si>
  <si>
    <t>SVS - Uspořádání Kontrolního turnaje České republiky mladších žáků ve stolním tenisu</t>
  </si>
  <si>
    <t>Český svaz kin-ballu</t>
  </si>
  <si>
    <t>Sportovní klub policie JUDO Jičín</t>
  </si>
  <si>
    <t>Samurajská katana</t>
  </si>
  <si>
    <t>Tělocvičná jednota Sokol Nové Město nad Metují</t>
  </si>
  <si>
    <t>Velká cena Nové Město nad Metují v olympijsko-athénském šplhu</t>
  </si>
  <si>
    <t>1.HK Dvůr Králové</t>
  </si>
  <si>
    <t>Halové turnaje mládeže v házené</t>
  </si>
  <si>
    <t>Volejbalový klub mládeže RÉMA Rychnov nad Kněžnou</t>
  </si>
  <si>
    <t>Královéhradecký krajský svaz stolního tenisu</t>
  </si>
  <si>
    <t>Královéhradecký krajský atletický svaz</t>
  </si>
  <si>
    <t>Krajské přebory družstev a jednotlivců staršího žactva, mladšího žactva a přípravky</t>
  </si>
  <si>
    <t>JUDO CLUB Broumov</t>
  </si>
  <si>
    <t>BSK TJ Jičín</t>
  </si>
  <si>
    <t>TJ Sokol Stěžery</t>
  </si>
  <si>
    <t>Český volejbalový svaz</t>
  </si>
  <si>
    <t>Festival minivolejbalu v Královéhradeckém kraji</t>
  </si>
  <si>
    <t>Královéhradecký krajský šachový svaz /KHŠS/</t>
  </si>
  <si>
    <t>Krajské přebory mládeže v šachu</t>
  </si>
  <si>
    <t>Sportovní klub Dobré</t>
  </si>
  <si>
    <t>Plavecký klub Hradec Králové</t>
  </si>
  <si>
    <t>POWERLIFTING VRCHLABÍ</t>
  </si>
  <si>
    <t>"Sport-team Hradec Králové"</t>
  </si>
  <si>
    <t>SK BP LUMEN - oddíl cyklistiky</t>
  </si>
  <si>
    <t>IBK Hradec Králové</t>
  </si>
  <si>
    <t>Tělocvičná jednota Sokol Hradec Králové</t>
  </si>
  <si>
    <t>SK Klackaři Kostelec nad Orlicí</t>
  </si>
  <si>
    <t>Top race agency o.s.</t>
  </si>
  <si>
    <t>Region Panda</t>
  </si>
  <si>
    <t>Sportovní klub Babylon o.s.</t>
  </si>
  <si>
    <t>TRI CLUB Dobruška, o.s.</t>
  </si>
  <si>
    <t>Sportovní klub Janské Lázně</t>
  </si>
  <si>
    <t>Volejbalový turnaj neregistrovaných hráčů</t>
  </si>
  <si>
    <t>FbC Malé Svatoňovice</t>
  </si>
  <si>
    <t>Svatoňovické florbalové dny</t>
  </si>
  <si>
    <t>Velká cena Královéhradeckého kraje v šachu</t>
  </si>
  <si>
    <t>Česká federace klubů vozítek s pedály</t>
  </si>
  <si>
    <t>Východočeský oblastní tenisový svaz</t>
  </si>
  <si>
    <t>Tréninkové středisko mládeže ČTS</t>
  </si>
  <si>
    <t>Činnost SpSM MFK Trutnov</t>
  </si>
  <si>
    <t>Podpora činnosti SCM</t>
  </si>
  <si>
    <t>Centrum handicapovaných lyžařů</t>
  </si>
  <si>
    <t>SK Špindl z.s.</t>
  </si>
  <si>
    <t>Tělocvičná jednota Sokol Nechanice</t>
  </si>
  <si>
    <t>Královehradecký jezdecký svaz - ČJF</t>
  </si>
  <si>
    <t>Příprava na republikové srovnávací turnaje Českého volejbalového svazu</t>
  </si>
  <si>
    <t>Podpora klíčových hráčů v celorepublikových turnajích</t>
  </si>
  <si>
    <t>Kulatá šachovnice o.s.</t>
  </si>
  <si>
    <t>Havlovický svaz malé kopané o.s. a pravidelné sportování (tréninky)</t>
  </si>
  <si>
    <t>FC Nový Hradec Králové</t>
  </si>
  <si>
    <t>Celoroční činnost dětí a mládeže sportovního oddílu SOOB Spartak Rychnov nad Kněžnou</t>
  </si>
  <si>
    <t>SKBU Trutnov</t>
  </si>
  <si>
    <t>DOJO</t>
  </si>
  <si>
    <t>Městský fotbalový klub Nové Město nad Metují</t>
  </si>
  <si>
    <t>1. krkonošský petánkový klub</t>
  </si>
  <si>
    <t>TJ Sokol Černožice</t>
  </si>
  <si>
    <t>Celoroční volejbalová činnost družstev mládeže</t>
  </si>
  <si>
    <t>Tělocvičná jednota Sokol Dobruška</t>
  </si>
  <si>
    <t>Tělovýchovná jednota Sokol Železnice</t>
  </si>
  <si>
    <t>Házená TJ Náchod - podpora mládeže</t>
  </si>
  <si>
    <t>SKP JUDO Nový Bydžov</t>
  </si>
  <si>
    <t>Pravidelná tréninková činnost mládeže oddílu BSK TJ Jičín</t>
  </si>
  <si>
    <t>Celoroční tréninková činnost mládeže GC Na Vrších</t>
  </si>
  <si>
    <t>Celoroční činnost TJ Sokol Stěžery</t>
  </si>
  <si>
    <t>TJ Sokol Třebeš</t>
  </si>
  <si>
    <t>Podpora mládežnických týmů oddílu kopané Tělovýchovné jednoty Sokol Třebeš</t>
  </si>
  <si>
    <t>TĚLOCVIČNÁ JEDNOTA SOKOL NÁCHOD</t>
  </si>
  <si>
    <t>Podpora sportovní činnosti členů SK Špindl z.s.</t>
  </si>
  <si>
    <t>Základní výcvik mladých šachistů Pandy</t>
  </si>
  <si>
    <t>Celoroční pravidelná činnost mládežnických družstev SK Klackaři</t>
  </si>
  <si>
    <t>Česká florbalová unie o.s.</t>
  </si>
  <si>
    <t>Kemp talentovaných rozhodčích</t>
  </si>
  <si>
    <t>FC Hradec Králové, a.s.</t>
  </si>
  <si>
    <t>Klub vodního slalomu</t>
  </si>
  <si>
    <t>HBC Hradec Králové 1988</t>
  </si>
  <si>
    <t>Náklady na provoz hokejbalového klubu HBC Hradec Králové 1988</t>
  </si>
  <si>
    <t>SVS - Extraliga a 1.liga žen ve stolním tenisu - podpora první a druhé nejvyšší soutěže družstev žen v ČR</t>
  </si>
  <si>
    <t>Podpora vrcholového a výkonnostního sportu</t>
  </si>
  <si>
    <t>HK - cyklo s.r.o.</t>
  </si>
  <si>
    <t>SKI Klub Špindl</t>
  </si>
  <si>
    <t>Mountfield HK, a.s.</t>
  </si>
  <si>
    <t>Haman-team</t>
  </si>
  <si>
    <t>FBK Jičín</t>
  </si>
  <si>
    <t>Královehradecký spolek kiteboardingu</t>
  </si>
  <si>
    <t>Pronájem střelnic pro přípravu střelců SSK DUKLA Hradec Králové</t>
  </si>
  <si>
    <t>(v tis. Kč)</t>
  </si>
  <si>
    <t xml:space="preserve">Odvětví </t>
  </si>
  <si>
    <t>Upravený 
rozpočet</t>
  </si>
  <si>
    <t>Přiděleno
 - rozděleno</t>
  </si>
  <si>
    <t>Skutečně 
poskytnuto</t>
  </si>
  <si>
    <t>kap. 48 - Dotační fond KHK celkem</t>
  </si>
  <si>
    <t>životní prostředí a zemědělství</t>
  </si>
  <si>
    <t>volnočasové aktivity</t>
  </si>
  <si>
    <t>cestovní ruch</t>
  </si>
  <si>
    <t>školství</t>
  </si>
  <si>
    <t>kultura</t>
  </si>
  <si>
    <t>regionální rozvoj</t>
  </si>
  <si>
    <t>ÚHRN</t>
  </si>
  <si>
    <t>Program obnovy venkova</t>
  </si>
  <si>
    <t>Lyžařské běžecké tratě Pod Černou horou 2015/2016</t>
  </si>
  <si>
    <t>Město Dobruška</t>
  </si>
  <si>
    <t>TIC Dobruška, nám. F.L.Věka</t>
  </si>
  <si>
    <t>Město Kopidlno</t>
  </si>
  <si>
    <t>TIC Kopidlno, Kulturní a vzdělávací centrum Kopidlno</t>
  </si>
  <si>
    <t>Obec Skuhrov nad Bělou</t>
  </si>
  <si>
    <t>Město Police nad Metují</t>
  </si>
  <si>
    <t>TIC Police n.M., Masarykovo náměstí 75</t>
  </si>
  <si>
    <t>TIC Orlické Záhoří, Orlické Záhoří 34</t>
  </si>
  <si>
    <t>Obec Malé Svatoňovice</t>
  </si>
  <si>
    <t>SALAGRO TOUR, spol. s r.o.</t>
  </si>
  <si>
    <t>TIC Pod Zvičinou, hotel Pod Zvičinou, Dolní Brusnice 96</t>
  </si>
  <si>
    <t>MIC Hořice, náměstí Jiřího z Poděbrad 3</t>
  </si>
  <si>
    <t>Informační centrum Hostinné, Náměstí 70</t>
  </si>
  <si>
    <t>Městys Černý Důl</t>
  </si>
  <si>
    <t>TIC Městyse Černý Důl, Černý Důl 48</t>
  </si>
  <si>
    <t>Kulturní zařízení města Jičína</t>
  </si>
  <si>
    <t>MIC Jičín, Valdštejnovo náměstí 1</t>
  </si>
  <si>
    <t>Lubomír Hoška</t>
  </si>
  <si>
    <t>MIC CK Hoška - Tour, Náměstí K. V. Raise 160, Lázně Bělohrad</t>
  </si>
  <si>
    <t>Město Dvůr Králové nad Labem</t>
  </si>
  <si>
    <t>TIC Trutnov, Krakonošovo náměstí 72</t>
  </si>
  <si>
    <t>TIC Velké nám. 165, Hradec Králové</t>
  </si>
  <si>
    <t>Město Špindlerův Mlýn</t>
  </si>
  <si>
    <t>TIC Špindlerův Mlýn, Svatopetrská 173</t>
  </si>
  <si>
    <t>IC Chlumec nad Cidlinou, Kozelkova 26</t>
  </si>
  <si>
    <t>MĚSTO NÁCHOD</t>
  </si>
  <si>
    <t>Město Vrchlabí</t>
  </si>
  <si>
    <t>TEPLICKÉ SKÁLY s.r.o.</t>
  </si>
  <si>
    <t>TIC Teplice nad Metují, Horní 13</t>
  </si>
  <si>
    <t>Město Žacléř</t>
  </si>
  <si>
    <t>TIC Žacléř, Rýchorské náměstí 10</t>
  </si>
  <si>
    <t>Město Opočno</t>
  </si>
  <si>
    <t>TIC Opočno, Kupkovo náměstí 247</t>
  </si>
  <si>
    <t>Centrum rozvoje Česká Skalice, o.p.s.</t>
  </si>
  <si>
    <t>Regionální informační centrum v České Skalici, Legionářská 33</t>
  </si>
  <si>
    <t>RNDr. Milan Voborník</t>
  </si>
  <si>
    <t>TIC Jaroměř, Náměstí ČSA 16</t>
  </si>
  <si>
    <t>Obec Lánov</t>
  </si>
  <si>
    <t>IC Malá Úpa, Horní Malá Úpa 129</t>
  </si>
  <si>
    <t>Jana Búšová</t>
  </si>
  <si>
    <t>Šárka Dudková, DiS.</t>
  </si>
  <si>
    <t>Orlické hory a Podorlicko</t>
  </si>
  <si>
    <t>Podzvičinsko</t>
  </si>
  <si>
    <t>Sdružení Český ráj</t>
  </si>
  <si>
    <t>Dům kultury Koruna</t>
  </si>
  <si>
    <t>Celoroční projekt - Cyklus výstav současného výtvarného umění</t>
  </si>
  <si>
    <t>"Společnost pro revitalizaci místních drah"</t>
  </si>
  <si>
    <t>KK3 Klub konkretistů</t>
  </si>
  <si>
    <t>Obec Dětenice</t>
  </si>
  <si>
    <t>Janoušek Miroslav</t>
  </si>
  <si>
    <t>Textová dílna Slávka Janouška</t>
  </si>
  <si>
    <t>Kulturní centrum města Týniště nad Orlicí</t>
  </si>
  <si>
    <t>Společnost železniční výtopna Jaroměř</t>
  </si>
  <si>
    <t>ŘKF - děkanství Broumov</t>
  </si>
  <si>
    <t>ŘKF Číbuz</t>
  </si>
  <si>
    <t>Město Jaroměř</t>
  </si>
  <si>
    <t>ŘKF Žacléř</t>
  </si>
  <si>
    <t>Obnova Šporkova poplužního dvora</t>
  </si>
  <si>
    <t>ŘKF Lovčice</t>
  </si>
  <si>
    <t>Mališová Jaroslava</t>
  </si>
  <si>
    <t>ŘKF - arciděkanství Jičín</t>
  </si>
  <si>
    <t>Horyna Ondřej</t>
  </si>
  <si>
    <t>ŘKF - děkanství Nový Bydžov</t>
  </si>
  <si>
    <t>FOIBOS BOOKS s.r.o.,</t>
  </si>
  <si>
    <t>ŘKF - děkanství Hostinné</t>
  </si>
  <si>
    <t>MĚSTYS NOVÝ HRÁDEK</t>
  </si>
  <si>
    <t>Obec Samšina</t>
  </si>
  <si>
    <t>Obec Češov</t>
  </si>
  <si>
    <t>OBEC MOKRÉ</t>
  </si>
  <si>
    <t>OBEC LANŽOV</t>
  </si>
  <si>
    <t>OBEC SUCHÝ DŮL</t>
  </si>
  <si>
    <t>Obec Borovnice</t>
  </si>
  <si>
    <t>OBEC HOŘIČKY</t>
  </si>
  <si>
    <t>Obec Újezd pod Troskami</t>
  </si>
  <si>
    <t>Město Železnice</t>
  </si>
  <si>
    <t>Obec Holín</t>
  </si>
  <si>
    <t>Obec Králíky</t>
  </si>
  <si>
    <t>OBEC KOUNOV</t>
  </si>
  <si>
    <t>OBEC RADVANICE</t>
  </si>
  <si>
    <t>"SVAZEK OBCÍ 1866"</t>
  </si>
  <si>
    <t>Mikroregion Rychnovsko</t>
  </si>
  <si>
    <t>Profesionalizace mikroregionu Rychnovsko</t>
  </si>
  <si>
    <t>Dobrovolný svazek obcí "Obecní voda"</t>
  </si>
  <si>
    <t>Dobrovolný svazek obcí Orlice</t>
  </si>
  <si>
    <t>Profesionalizace mikroregionu Brodec</t>
  </si>
  <si>
    <t>Obec Osičky</t>
  </si>
  <si>
    <t>OBEC VYSOKOV</t>
  </si>
  <si>
    <t>MĚSTO ČESKÁ SKALICE</t>
  </si>
  <si>
    <t>Statutární město Hradec Králové</t>
  </si>
  <si>
    <t>Přiděleno               v Kč</t>
  </si>
  <si>
    <t>ZŠ Vrchlabí, nám. Míru 283</t>
  </si>
  <si>
    <t>ZŠ Bratří Čapků, Úpice</t>
  </si>
  <si>
    <t>ÚPICKÁ LAŤKA</t>
  </si>
  <si>
    <t>Klub mládeže Cipísek</t>
  </si>
  <si>
    <t>Lépe, výše, rychleji!</t>
  </si>
  <si>
    <t>TJ SOKOL Pražské Předměstí</t>
  </si>
  <si>
    <t>VOX Radvanice, z.s.</t>
  </si>
  <si>
    <t>Atletická olympiáda</t>
  </si>
  <si>
    <t>Velocipéd klub Nová Paka</t>
  </si>
  <si>
    <t>TJ Sokol Havlovice, o.s.</t>
  </si>
  <si>
    <t>Hejbni kostrou</t>
  </si>
  <si>
    <t>SKI KLUB Dobruška, o.p.s.</t>
  </si>
  <si>
    <t>Veřejná lyžařská škola - Den krajského úřadu</t>
  </si>
  <si>
    <t>DDM Nová generace, Hradec Králové</t>
  </si>
  <si>
    <t>SK Plhov - Náchod</t>
  </si>
  <si>
    <t>Dobrušské jaro</t>
  </si>
  <si>
    <t>Velká cena HK</t>
  </si>
  <si>
    <t>Žákovské turnaje ve více sportech pro všechny obce z území MAS, Království Jestřebí hory.</t>
  </si>
  <si>
    <t>Závodní cyklistický team JKF</t>
  </si>
  <si>
    <t>Český svaz akrobatického Rock and Rollu</t>
  </si>
  <si>
    <t>MČR a významné soutěže v akrobatickém rock and rollu v KHK -  okno rokenrolu</t>
  </si>
  <si>
    <t>DDM JK Chlumec nad Cidlinou</t>
  </si>
  <si>
    <t>ŠŠPM Lipky HK, spolek</t>
  </si>
  <si>
    <t>Mistrovství Severovýchodních Čech</t>
  </si>
  <si>
    <t>TK-Východočeská sportovní</t>
  </si>
  <si>
    <t>Klub malého a sálového fotbalu F.C. Santus Dobruška</t>
  </si>
  <si>
    <t>Jarní turnaj, Mikulášský turnaj</t>
  </si>
  <si>
    <t xml:space="preserve">SVČ Déčko, Náchod, Zámecká </t>
  </si>
  <si>
    <t>TJ Spartak Vrchlabí, o. s.</t>
  </si>
  <si>
    <t>TJ středisko vrcholového sportu Krkonoše</t>
  </si>
  <si>
    <t>Bereme to sportovně</t>
  </si>
  <si>
    <t>Hradecký cyklo-už z.s.</t>
  </si>
  <si>
    <t>OK 99 Hradec Králové, z.s.</t>
  </si>
  <si>
    <t>Nákup přenosných zápasových a tréninkových fotbalových branek</t>
  </si>
  <si>
    <t>Internátní Královéhradecké krajské sportovní centrum mládeže ve stolnímu tenisu (zkratka IKCST)</t>
  </si>
  <si>
    <t>Celoroční příprava Sportovního centra mládeže</t>
  </si>
  <si>
    <t>Příprava a soustředění družstev Sportovního střediska dívek BSK TJ Jičín.</t>
  </si>
  <si>
    <t>GOLF CLUB NA VRŠÍCH z.s.</t>
  </si>
  <si>
    <t>TCM GC Na Vrších</t>
  </si>
  <si>
    <t>Výběry mladších a starších žáků</t>
  </si>
  <si>
    <t>JEZDECKÝ KLUB TŮNĚ</t>
  </si>
  <si>
    <t>MGC Hradečtí Orli, o.s.</t>
  </si>
  <si>
    <t>OK Slavia Hradec Králové, z.s.</t>
  </si>
  <si>
    <t>Podpora účasti mládeže OK Slavia Hradec Králové na republikových soutěžích</t>
  </si>
  <si>
    <t>JEZDECKÉ CENTRUM RUSEK</t>
  </si>
  <si>
    <t>Kouba Cup U 15 - účast výběru Královéhradeckého KFS,Pohár předsedy ŘK,Finále Mezikrajské soutěže,Přípravné kempy</t>
  </si>
  <si>
    <t>Podpora činnosti jezdeckého klubu JK Tůně</t>
  </si>
  <si>
    <t>Celoroční sportovní činnost mládeže FC NHK na rok 2015</t>
  </si>
  <si>
    <t>Tenisová akademie Robina Vika a tenisová škola při TENIS-CENTRUM DTJ Hradec Králové</t>
  </si>
  <si>
    <t>TJ Sokol Kunčice nad Labem</t>
  </si>
  <si>
    <t>Sportovní činnost mládeže lyžařského oddílu</t>
  </si>
  <si>
    <t>Činnost mládeže v klubu orientačního běhu OK99 Hradec Králové, z.s.</t>
  </si>
  <si>
    <t>Okresní fotbalový svaz Rychnov nad Kněžnou</t>
  </si>
  <si>
    <t>Podpora celoroční činnosti mládežnického sportovního klubu (Powerlifting Vrchlabí)</t>
  </si>
  <si>
    <t>Celoroční cvičení dětí a mládeže</t>
  </si>
  <si>
    <t>Celoroční pravidelná činnost žákovských družstev volejbalu</t>
  </si>
  <si>
    <t>Okresní fotbalový svaz Náchod</t>
  </si>
  <si>
    <t>1.HK Dvůr Králové - podpora ligy házené</t>
  </si>
  <si>
    <t>Podpora reprezentantů v lovu ryb udicí - plavaná</t>
  </si>
  <si>
    <t>Podpora rozvoje talentů v oddílu OK99 Hradec Králové</t>
  </si>
  <si>
    <t>ANGELES Dance Group</t>
  </si>
  <si>
    <t>Podpora přípravy účasti na Mistrovství České republiky jezdce TJ Krakonoš Trutnov</t>
  </si>
  <si>
    <t>Reprezentace na závodech světového poháru v kiteboardingu pro rok 2015 - Pavla Novotná</t>
  </si>
  <si>
    <t>Monoski team</t>
  </si>
  <si>
    <t>MŠ, ZŠ a SŠ  Daneta, s.r.o.</t>
  </si>
  <si>
    <t>Prevence rizikového chování</t>
  </si>
  <si>
    <t>Program dlouhodobé primární prevence zaměřený na rizikové chování a zdravý životní styl</t>
  </si>
  <si>
    <t xml:space="preserve">ZŠ Nové Město nad Metují, Školní </t>
  </si>
  <si>
    <t>Zájmové kroužky na 1. stupni ZŠ a MŠ Lhota pod Libčany</t>
  </si>
  <si>
    <t>ZŠ a MŠ v Olešnici v Orlických horách</t>
  </si>
  <si>
    <t>DOMEČEK PRO PŘEDŠKOLÁKY</t>
  </si>
  <si>
    <t>Sdružení dětského folklorního souboru ČERVÁNEK</t>
  </si>
  <si>
    <t>Celoroční činnost  DFS Červánek</t>
  </si>
  <si>
    <t>STROM</t>
  </si>
  <si>
    <t>S námi je to funny</t>
  </si>
  <si>
    <t>Umělecká agentura Ambrozia při ZŠ Pouchov Hradec Králové o.p.s.</t>
  </si>
  <si>
    <t>Letní pobyty s Domem dětí a mládeže</t>
  </si>
  <si>
    <t>Ing. Milan Hrstka</t>
  </si>
  <si>
    <t>SVČ Déčko, Náchod</t>
  </si>
  <si>
    <t>ZŠ a MŠ  Nechanice</t>
  </si>
  <si>
    <t>ZŠ a MŠ Mladé Buky</t>
  </si>
  <si>
    <t>Pionýr, z. s. - Pionýrská skupina Bokouš</t>
  </si>
  <si>
    <t>Rozvoj integrovaného systému nakládání s komunálními odpady - podpora domácího kompostování</t>
  </si>
  <si>
    <t>Základní organizace ČSOP Křižánky - Jičín</t>
  </si>
  <si>
    <t>Podpora Záchranné stanice pro handicapované živočichy z volné přírody v Libštátě</t>
  </si>
  <si>
    <t>Environmentální osvěta a výchova široké veřejnosti</t>
  </si>
  <si>
    <t>Matějka Jiří</t>
  </si>
  <si>
    <t>CHOVSERVIS a.s.</t>
  </si>
  <si>
    <t>TENIS - CENTRUM DTJ HK, z.s.</t>
  </si>
  <si>
    <t>Tělocvičná jednota Sokol Česká Skalice</t>
  </si>
  <si>
    <t>Tělocvičná jednota Sokol Nový Hrádek</t>
  </si>
  <si>
    <t>Celoroční činnost sokolské všestrannosti</t>
  </si>
  <si>
    <t>Udržení kvalitní péče o mladé sportovce</t>
  </si>
  <si>
    <t>Fotbalový club Slavia Hradec Králové</t>
  </si>
  <si>
    <t>Sportovní club Zéva Hradec Králové</t>
  </si>
  <si>
    <t>TJ Lokomotiva Trutnov o.s.</t>
  </si>
  <si>
    <t>Celoroční činnost šachového klubu zaměřeného na mládež</t>
  </si>
  <si>
    <t>Tělocvičná jednota Sokol Ostroměř</t>
  </si>
  <si>
    <t>Východočeský tenisový spolek z.s.</t>
  </si>
  <si>
    <t>Tělocvičná jednota Sokol Nová Paka</t>
  </si>
  <si>
    <t>Materiálové dovybavení skupin přípravky a žactva</t>
  </si>
  <si>
    <t>Celoroční činnost v krajském centru mládeže moderní gymnastiky</t>
  </si>
  <si>
    <t>Tréninková činnost dětí a mládeže GC Na Vrších - zimní příprava</t>
  </si>
  <si>
    <t>TJ Sokol Hradec Králové</t>
  </si>
  <si>
    <t>ZŠ K. J. Erbena a MŠ Korálka Miletín</t>
  </si>
  <si>
    <t>Skutečně poskytnuto Kč</t>
  </si>
  <si>
    <t>individuální dotace</t>
  </si>
  <si>
    <t>Tabulka č. 14</t>
  </si>
  <si>
    <t>kap. 28 - sociální věci</t>
  </si>
  <si>
    <t>Účel</t>
  </si>
  <si>
    <t>Diakonie ČCE - středisko ve Dvoře Králové nad Labem</t>
  </si>
  <si>
    <t>Oblastní charita Sobotka</t>
  </si>
  <si>
    <t>Farní charita Rychnov nad Kněžnou</t>
  </si>
  <si>
    <t>Sociální služby města Hořice</t>
  </si>
  <si>
    <t>Život Hradec Králové, o. p. s.</t>
  </si>
  <si>
    <t>Aufori, o.p.s.</t>
  </si>
  <si>
    <t>Diakonie ČCE - středisko Světlo ve Vrchlabí</t>
  </si>
  <si>
    <t>Oblastní charita Hradec Králové</t>
  </si>
  <si>
    <t>Oblastní charita Jičín</t>
  </si>
  <si>
    <t>Farní charita Dvůr Králové nad Labem</t>
  </si>
  <si>
    <t>NOMIA, z.ú.</t>
  </si>
  <si>
    <t>Občanské poradenské středisko, o.p.s.</t>
  </si>
  <si>
    <t>Ústav sociálních služeb Milíčeves</t>
  </si>
  <si>
    <t>Apropo Jičín, o. p. s.</t>
  </si>
  <si>
    <t>Městské středisko sociálních služeb Oáza</t>
  </si>
  <si>
    <t>Sportem proti bariérám, z.s.</t>
  </si>
  <si>
    <t>Centrum sociální pomoci a služeb o. p. s.</t>
  </si>
  <si>
    <t>TyfloCentrum Hradec Králové, o. p. s.</t>
  </si>
  <si>
    <t>Centrum sociálních služeb Naděje Broumov</t>
  </si>
  <si>
    <t>Tichý svět, o. p. s</t>
  </si>
  <si>
    <t>Život bez bariér, z.ú.</t>
  </si>
  <si>
    <t>Sociální služby města Rychnov nad Kněžnou, o. p. s.</t>
  </si>
  <si>
    <t>Sociální služby města Jičína</t>
  </si>
  <si>
    <t>Alžběta Limberská - Domácí péče Jičín</t>
  </si>
  <si>
    <t>Město Teplice nad Metují</t>
  </si>
  <si>
    <t>NONA 92, o.p.s.</t>
  </si>
  <si>
    <t>Geriatrické centrum Týniště nad Orlicí</t>
  </si>
  <si>
    <t>HEWER, z.s.</t>
  </si>
  <si>
    <t>Sdružení Neratov</t>
  </si>
  <si>
    <t>Obecný zájem z. ú.</t>
  </si>
  <si>
    <t>Diakonie ČCE - středisko BETANIE - evangelický domov v Náchodě</t>
  </si>
  <si>
    <t>Městská nemocnice Hořice</t>
  </si>
  <si>
    <t>Oblastní charita Trutnov</t>
  </si>
  <si>
    <t>Mateřské centrum Jája</t>
  </si>
  <si>
    <t>Křesadlo HK - Centrum pomoci lidem s PAS, z.ú.</t>
  </si>
  <si>
    <t>Křesťanské rodinné centrum Sedmikráska, zapsaný spolek</t>
  </si>
  <si>
    <t>Centrum sociální pomoci a služeb o.p.s.</t>
  </si>
  <si>
    <t>Mateřské centrum Na zámečku</t>
  </si>
  <si>
    <t>Diecézní katolická charita Hradec Králové</t>
  </si>
  <si>
    <t>Centrum pro integraci osob se zdravotním postižením Královéhradeckého kraje, o.p.s.</t>
  </si>
  <si>
    <t>Městské informační a kulturní středisko, Rokytnice v O. H.</t>
  </si>
  <si>
    <t xml:space="preserve">v tom: </t>
  </si>
  <si>
    <t>Dotační fond KHK - životní prostředí a zemědělství</t>
  </si>
  <si>
    <t>Dotační fond KHK - kultura</t>
  </si>
  <si>
    <t>Dotační fond KHK - školství</t>
  </si>
  <si>
    <t>Dotační fond KHK - volnočasové aktivity</t>
  </si>
  <si>
    <t>Dotační fond KHK - regionální rozvoj</t>
  </si>
  <si>
    <t>Dotační fond KHK - program obnovy venkova</t>
  </si>
  <si>
    <t>Dotační fond KHK - individuální dotace</t>
  </si>
  <si>
    <t>Dotační fond KHK - cestovní ruch</t>
  </si>
  <si>
    <t>Přehled o čerpání vlastních prostředků kraje na krajské dotační programy 
v r. 2016</t>
  </si>
  <si>
    <t>vrcholový sport</t>
  </si>
  <si>
    <t>sport a tělovýchova</t>
  </si>
  <si>
    <t>Domácí hospic Setkání, o.p.s.</t>
  </si>
  <si>
    <t>Laxus z.ú.</t>
  </si>
  <si>
    <t>Stacionář Cesta Náchod, z.s.</t>
  </si>
  <si>
    <t>Pracoviště pečovatelské péče, o. p. s.</t>
  </si>
  <si>
    <t>SENIOR CENTRUM Hradec Králové o.p.s.</t>
  </si>
  <si>
    <t>Misericordia o.p.s.</t>
  </si>
  <si>
    <t>Dům s pečovatelskou službou Svoboda nad Úpou</t>
  </si>
  <si>
    <t>Most k životu o.p.s.</t>
  </si>
  <si>
    <t>Společné cesty - o.s.</t>
  </si>
  <si>
    <t>Centrum LIRA, z. ú.</t>
  </si>
  <si>
    <t>Národní ústav pro autismus, z.ú.</t>
  </si>
  <si>
    <t>Salesiánský klub mládeže, z. s. Centrum Don Bosco</t>
  </si>
  <si>
    <t>Centrum pro dětský sluch Tamtam, o.p.s.</t>
  </si>
  <si>
    <t>Centrum Orion, z. s.</t>
  </si>
  <si>
    <t>Centrum pro integraci osob se zdravotním postižením Královéhradeckého kraje o.p.s</t>
  </si>
  <si>
    <t>OD5K10, z.s.</t>
  </si>
  <si>
    <t>Centrum psychologické podpory, spolek</t>
  </si>
  <si>
    <t>Farní charita Dobruška</t>
  </si>
  <si>
    <t>Domov pro seniory Trutnov</t>
  </si>
  <si>
    <t>Helpion, o. p. s.</t>
  </si>
  <si>
    <t>Program Dostupné bydlení</t>
  </si>
  <si>
    <t>Psychorehabilitační pobyty</t>
  </si>
  <si>
    <t>DOMEČEK SEVER, z. s.</t>
  </si>
  <si>
    <t>Domeček - radí, vaří, pomáhá</t>
  </si>
  <si>
    <t>Dobrovolníci v sociálních službách pro seniory</t>
  </si>
  <si>
    <t>Emauzy ČR, o. p. s.</t>
  </si>
  <si>
    <t>Začleňování dlouhodobě nezaměstnaných na trh práce</t>
  </si>
  <si>
    <t>realizace skupinové terapie v pravidelných terapeutických skupinách pro děti v mladším školním věku</t>
  </si>
  <si>
    <t>Rodinné skupiny - realizace preventivních aktivit na podporu rodiny v rodinných skupinách. Navazuje a rozšiřuje aktivity Manželské a rodinné poradny HK.</t>
  </si>
  <si>
    <t>Centrum dobrovolníků</t>
  </si>
  <si>
    <t>Doprava hendikepovaných dětí do školy</t>
  </si>
  <si>
    <t>Mamma HELP, z. s.</t>
  </si>
  <si>
    <t>Denní centrum pro ženy s karcinomem prsu</t>
  </si>
  <si>
    <t>Dobrovolníci v sociálních službách</t>
  </si>
  <si>
    <t>HoSt Home-Start Česká republika</t>
  </si>
  <si>
    <t>HoSt - dobrovolnická pomoc rodinám v Hradci Králové</t>
  </si>
  <si>
    <t>Rodinné centrum Rozmarýnek,z.s.</t>
  </si>
  <si>
    <t>Rodina - přístav našich dětí</t>
  </si>
  <si>
    <t>Služby a podpora rodin</t>
  </si>
  <si>
    <t>Solnický Brouček z.s.</t>
  </si>
  <si>
    <t>S Broučkem ke spokojené rodině</t>
  </si>
  <si>
    <t>Navazující aktivity - rodičovské skupiny a sourozenecká podpora (skupiny, idndividuál), semináře, přednášky, besedy, školení.</t>
  </si>
  <si>
    <t>Domácí hospicová péče Hradec Králové (DHP)</t>
  </si>
  <si>
    <t>Doprava dětí do Speciální školy v Červeném Kostelci</t>
  </si>
  <si>
    <t>Mateřské centrum Červený Kostelec</t>
  </si>
  <si>
    <t>Mateřské centrum Slůně</t>
  </si>
  <si>
    <t>Kruh dobrovolníků Oblastní charity Hradec Králové</t>
  </si>
  <si>
    <t>Potravinová banka Hradec Králové, z. s.</t>
  </si>
  <si>
    <t>Potravinová banka, dílčí projekt Doplnění vybavení pro skladování potravin a jejich distribuce</t>
  </si>
  <si>
    <t>Půjčovna zdravotnických pomůcek</t>
  </si>
  <si>
    <t>Dobrotety, z. s.</t>
  </si>
  <si>
    <t>4D - Dobrotety dětem do dlaně</t>
  </si>
  <si>
    <t>MC MaMiNa z.s.</t>
  </si>
  <si>
    <t>Podpora rodiny</t>
  </si>
  <si>
    <t>Rodičovské Centrum Domeček z.s.</t>
  </si>
  <si>
    <t>Rodina a rodičovství Domeček 2016</t>
  </si>
  <si>
    <t>Společnost pro pomoc při Huntingtonově chorobě, z.s.</t>
  </si>
  <si>
    <t>Rekondičně-edukační víkendové pobyty se zdravotním programem</t>
  </si>
  <si>
    <t>Organizačně administrativní servis SPHCH</t>
  </si>
  <si>
    <t>Zpravodaj Archa</t>
  </si>
  <si>
    <t>Rodinné centrum Žirafa HK, z.s.</t>
  </si>
  <si>
    <t>Být rodič není hendikep!</t>
  </si>
  <si>
    <t>Mateřské centrum KAROlínka z.s.</t>
  </si>
  <si>
    <t>Společnou cestou k podpoře zdravé rodiny</t>
  </si>
  <si>
    <t>Učí (se) celá rodina</t>
  </si>
  <si>
    <t>Mateřské centrum Žirafa, o. s.</t>
  </si>
  <si>
    <t>Sion</t>
  </si>
  <si>
    <t>Mateřské centrum Hopík</t>
  </si>
  <si>
    <t>Stacionář Cesta Náchod, z.ú.</t>
  </si>
  <si>
    <t>Přeprava hendikepovaných osob</t>
  </si>
  <si>
    <t>Farní charita Třebechovice pod Orebem</t>
  </si>
  <si>
    <t>Půjčovna kompenzačních pomůcek a koordinace dobrovolníků</t>
  </si>
  <si>
    <t>Sedmikráska rodině</t>
  </si>
  <si>
    <t>Cesta ke společnému vzdělávání - mateřské centrum jako místo neformální školy rodiče a dítěte II</t>
  </si>
  <si>
    <t>Mateřské centrum Kapička, z.s.</t>
  </si>
  <si>
    <t>Aktivizační služby sociální prevence pro rodiny s dětmi v okrese Jičín</t>
  </si>
  <si>
    <t>Graffiti street jam 10 a Putovní výstava</t>
  </si>
  <si>
    <t>RODIČE V POHODĚ</t>
  </si>
  <si>
    <t>Podpora rodin v rámci SPOD</t>
  </si>
  <si>
    <t>Zajištění dobrovolníků a zkvalitnění dobrovolnických aktivit Diecézní charity Hradec Králové a partnerských organizací</t>
  </si>
  <si>
    <t>Regionální půjčovna zdravotnických pomůcek pro nemocné Huntingtonovou chorobou</t>
  </si>
  <si>
    <t>Právní asistence pro žadatele o mezinárodní ochranu</t>
  </si>
  <si>
    <t>Zájmové aktivity pro žadatele o azyl</t>
  </si>
  <si>
    <t>Salinger, z.s.</t>
  </si>
  <si>
    <t>Návazná podpora a sanace rodin v ohrožení</t>
  </si>
  <si>
    <t>Centrum přátelské rodině Budulínek</t>
  </si>
  <si>
    <t>Žijeme spolu a jinak</t>
  </si>
  <si>
    <t>financování běžných výdajů souvisejících s poskytováním základních druhů a forem sociálních služeb dle Zákona 108/2006 Sb. o sociálních službách.</t>
  </si>
  <si>
    <t>16SMR01 Podpora činnosti místních organizací</t>
  </si>
  <si>
    <t>16SMR02 Akce pro děti a mládež ve volném čase</t>
  </si>
  <si>
    <t>16SMR03 Podpora celoroční činnosti organizací dětí a mládeže s regionální působností</t>
  </si>
  <si>
    <t>16SMR04 Podpora celoroční činnosti organizací pracujících s dětmi a mládeží s regionální působností</t>
  </si>
  <si>
    <t>16SMR05 Mezinárodní spolupráce dětí a mládeže</t>
  </si>
  <si>
    <t>16SMR06 Rekonstrukce a modernizace objektů a zařízení využívaných pro volný čas dětí a mládeže</t>
  </si>
  <si>
    <t>Klub rodičů a přátel KKH  dětského sboru</t>
  </si>
  <si>
    <t>Letní tábor JITRO 2016</t>
  </si>
  <si>
    <t>Klub NATURA z.s.</t>
  </si>
  <si>
    <t>Poznávání lučních ekosystémů ČR (1. rok tříletého projektu)</t>
  </si>
  <si>
    <t>Atelier Petrlenka</t>
  </si>
  <si>
    <t>Když jste s námi nejste sami</t>
  </si>
  <si>
    <t>Klub žen ve Střezeticích a Dlouhých Dvorech, z.s.</t>
  </si>
  <si>
    <t>Podpora aktivit dětí a mládeže ve volném čase pro rok 2016 v obcích Střezetice a Dlouhé Dvory</t>
  </si>
  <si>
    <t>Centrum pro všechny generace z.s.</t>
  </si>
  <si>
    <t>Vješák - překroč svůj stín</t>
  </si>
  <si>
    <t>DPS Červánek a Jitřenka z.s.</t>
  </si>
  <si>
    <t>Podpora činnosti pěveckého sboru</t>
  </si>
  <si>
    <t>Taneční škola TIMEDANCE Hradec Králové z.s.</t>
  </si>
  <si>
    <t>CELOROČNÍ ČINNOST TIMEDANCE HRADEC KRÁLOVÉ 2016</t>
  </si>
  <si>
    <t>Taneční škola TIMEDANCE Hořice z.s.</t>
  </si>
  <si>
    <t>CELOROČNÍ ČINNOST TIMEDANCE HOŘICE A JIČÍN  2016</t>
  </si>
  <si>
    <t>Modelářské centrum z.s.</t>
  </si>
  <si>
    <t>Dětský modelářský kroužek</t>
  </si>
  <si>
    <t>Spolek Isabel, zapsaný spolek</t>
  </si>
  <si>
    <t>Společně s koníky</t>
  </si>
  <si>
    <t>Mraveniště, z.s.</t>
  </si>
  <si>
    <t>Volnočasové aktivity v Mraveništi</t>
  </si>
  <si>
    <t>Diaklub Hradec Králové</t>
  </si>
  <si>
    <t>Podpora rodin dětí s diabetem v KHK v roce 2016</t>
  </si>
  <si>
    <t>Spolek rodičů a přátel zdravotně postižených dětí Daneta</t>
  </si>
  <si>
    <t>Volnočasové aktivity v Danetě 2016</t>
  </si>
  <si>
    <t>Příroda a historie na Prachově  - PHP</t>
  </si>
  <si>
    <t>Z plavčíka Kadetem</t>
  </si>
  <si>
    <t>Klub ZUŠ Střezina, z. s.</t>
  </si>
  <si>
    <t>OPEN DWOOR 2016</t>
  </si>
  <si>
    <t>Tkalcovské muzeum z.s.</t>
  </si>
  <si>
    <t>Lidová řemesla a děti</t>
  </si>
  <si>
    <t>Lovci pokladů</t>
  </si>
  <si>
    <t>Dělat druhého šťastným</t>
  </si>
  <si>
    <t>Taneční skupina T-BASS Hradec Králové, z.s.</t>
  </si>
  <si>
    <t>Celoroční činnost Taneční skupiny T-BASS Hradec Králové</t>
  </si>
  <si>
    <t>Spolek školy pro život</t>
  </si>
  <si>
    <t>Volný čas dětem i s dětmi 2016</t>
  </si>
  <si>
    <t>Pod čepicí z. s.</t>
  </si>
  <si>
    <t>Realizace tvořivé workshopové dílny a interaktivního víkendového představení pro děti a mládež v Interaktivním muzeu chytré zábavy Pod čepicí v Hronově</t>
  </si>
  <si>
    <t>OPEN ART, z.s.</t>
  </si>
  <si>
    <t>Roškopov 1+1 aneb jeden měsíc a jeden týden otevřeného prostoru (tvůrčí dílny pro děti a mládež )</t>
  </si>
  <si>
    <t>Na Venkově z.s.</t>
  </si>
  <si>
    <t>Rychnovský dětský sbor, z.s.</t>
  </si>
  <si>
    <t>Rychnovský dětský sbor 2016</t>
  </si>
  <si>
    <t>Děti sportu, z. s.</t>
  </si>
  <si>
    <t>Letní příměstský tábor 2016</t>
  </si>
  <si>
    <t>Oblastní spolek ČČK Rychnov nad Kněžnou</t>
  </si>
  <si>
    <t>Podpora celoročních aktivit dětí v kroužcích Mladý zdravotník</t>
  </si>
  <si>
    <t>Bavíme se sportem z.s.</t>
  </si>
  <si>
    <t>Bavíme se sportem</t>
  </si>
  <si>
    <t>DSJ camp, z.s.</t>
  </si>
  <si>
    <t>Letní dětský tábor Pecka 2016</t>
  </si>
  <si>
    <t>Ve stínu STROMU ...</t>
  </si>
  <si>
    <t>Rozvoj psychosociálních, komunikačních a motorických dovedností dětí ve věku od 0 do 6 let</t>
  </si>
  <si>
    <t>Trutínek - rodinné centrum, z.s.</t>
  </si>
  <si>
    <t>Podpora volno časových aktivit dětí předškolního až školního věku.</t>
  </si>
  <si>
    <t>Celoroční činnost Jezdeckého klubu No Limits v roce 2016</t>
  </si>
  <si>
    <t>TŠ Bonifác, z. s.</t>
  </si>
  <si>
    <t>Bonifác a jeho spoustu dalších nápadů 2016</t>
  </si>
  <si>
    <t>Pro všechny 16</t>
  </si>
  <si>
    <t>Volnočasové aktivity pro děti ze Všestar a okolí v roce 2016</t>
  </si>
  <si>
    <t>16SMR01 celkem</t>
  </si>
  <si>
    <t xml:space="preserve">Mensa International - Mensa ČR </t>
  </si>
  <si>
    <t>Logická olympiáda 2016 - Královehradecký kraj</t>
  </si>
  <si>
    <t>Diecézní setkání mládeže 2016</t>
  </si>
  <si>
    <t>Strašidelná Bažantnice 2016</t>
  </si>
  <si>
    <t>Mateřská škola, Hradec Králové, Kampanova 1488</t>
  </si>
  <si>
    <t>Poklad na Stříbrném rybníku - 9. ročník dětského dne</t>
  </si>
  <si>
    <t xml:space="preserve">DDM Jednička, Dvůr Králové nad Labem, </t>
  </si>
  <si>
    <t>Prima hrátky v Jedničce aneb Zahradní slavnost pro děti</t>
  </si>
  <si>
    <t>Lidové tradice a zvyky na Královéhradecku</t>
  </si>
  <si>
    <t>Brodík dětem</t>
  </si>
  <si>
    <t>DDM Rychnov nad Kněžnou</t>
  </si>
  <si>
    <t>VOLNÝ ČAS NA RYCHNOVSKU 2016</t>
  </si>
  <si>
    <t>Stř. ekologické výchovy SEVER Horní Maršov, o.p.s.</t>
  </si>
  <si>
    <t>V přírodě se nenudíme</t>
  </si>
  <si>
    <t>Olympiáda mateřských škol 2016</t>
  </si>
  <si>
    <t>Soukromá mateřská škola Makovička s.r.o.</t>
  </si>
  <si>
    <t>Dětský koutek s Makovičkou</t>
  </si>
  <si>
    <t>TVOŘIVÉ DÍLNY V MUZEU PAPÍROVÝCH MODELŮ 2016</t>
  </si>
  <si>
    <t>Letní umělecká škola Ambrozia 2016</t>
  </si>
  <si>
    <t>ZŠ a MŠ Potštejn</t>
  </si>
  <si>
    <t>Letní olympiáda v Potštejně</t>
  </si>
  <si>
    <t>DDM Kostelec n.O., Žižkova</t>
  </si>
  <si>
    <t>Opakující se akce pro veřejnost pořádané DDM</t>
  </si>
  <si>
    <t>Dětem a mládeži otevřeno 2016</t>
  </si>
  <si>
    <t>Mgr. Petr Poláček</t>
  </si>
  <si>
    <t>Dobruška FEST 2016</t>
  </si>
  <si>
    <t>Bc. Daniela Šauerová</t>
  </si>
  <si>
    <t>Tábor pro všechny 2016</t>
  </si>
  <si>
    <t>DDM, Chlumec nad Cidlinou</t>
  </si>
  <si>
    <t>ZŠ a MŠ  Fr. Škroupa, Osice</t>
  </si>
  <si>
    <t>Sportovní hry mateřských škol</t>
  </si>
  <si>
    <t>ZUŠ KAPEL 2016</t>
  </si>
  <si>
    <t>Obec Libotov</t>
  </si>
  <si>
    <t>Den dětí v Libotově</t>
  </si>
  <si>
    <t>16SMR02 celkem</t>
  </si>
  <si>
    <t>Pionýr, z. s. - KHK krajská organizace</t>
  </si>
  <si>
    <t>Královéhradecká krajská organizace - celoroční činnost Pionýrů</t>
  </si>
  <si>
    <t>Junák - český skaut, KHK kraj, z. s.</t>
  </si>
  <si>
    <t>Junák, Královéhradecký kraj 2016</t>
  </si>
  <si>
    <t>ELDORÁDO, spolek dětí a mládeže</t>
  </si>
  <si>
    <t>Eldorádo 2016</t>
  </si>
  <si>
    <t>Krajské centrum Duhy v Královéhradeckém kraji</t>
  </si>
  <si>
    <t>Celoroční činnost Duhy v KHK 2016</t>
  </si>
  <si>
    <t>16SMR03 celkem</t>
  </si>
  <si>
    <t>SH ČMS - OSH  Náchod</t>
  </si>
  <si>
    <t>SH ČMS - OSH Rychnov nad Kněžnou</t>
  </si>
  <si>
    <t>Podpora činnosti s mládeží ve sborech dobrovolných hasičů okresu Rychnov nad Kněžnou</t>
  </si>
  <si>
    <t>SH ČMS - Okresní sdružení hasičů Jičín</t>
  </si>
  <si>
    <t>Podpora celoroční činnosti organizací pracujících a dětmi a mládeží s regionální působností 16SMR04</t>
  </si>
  <si>
    <t>SH ČMS - OSH  Trutnov</t>
  </si>
  <si>
    <t>Podpora kolektivů mladých hasičů 2016</t>
  </si>
  <si>
    <t>16SMR04 celkem</t>
  </si>
  <si>
    <t>Partnerská spolupráce ZŠ a MŠ Špindlerův Mlýn a  Neumühler Schule SCHWERIN</t>
  </si>
  <si>
    <t>Přírodovědná expedice do Finska a Litvy</t>
  </si>
  <si>
    <t>ZŠ Nové Město n.M., Komen.</t>
  </si>
  <si>
    <t>Děti dětem IX - ,,Staročeská kuchařka našich krajanů v Banátu"</t>
  </si>
  <si>
    <t xml:space="preserve">Základní škola, Opočno, </t>
  </si>
  <si>
    <t>Mezinárodní tábor v Polsku - seznámení s tradicemi a způsobem života v jiné zemi EU</t>
  </si>
  <si>
    <t xml:space="preserve">ZŠ Sion J. A. Komenského, HK </t>
  </si>
  <si>
    <t>Mezinárodní spolupráce ZŠ Sion 2016</t>
  </si>
  <si>
    <t>Stř. ekol. výchovy SEVER Horní Maršov, o.p.s.</t>
  </si>
  <si>
    <t>Mladí pro Krkonoše, Krkonoše pro mladé.</t>
  </si>
  <si>
    <t>Poznejme se navzájem 2016</t>
  </si>
  <si>
    <t xml:space="preserve">ZŠ V. Hejny, Červený Kostelec, </t>
  </si>
  <si>
    <t>Kurswoche 2016</t>
  </si>
  <si>
    <t>Police symphony orchestra, z.s.</t>
  </si>
  <si>
    <t>Česko-německý orchestr mladých</t>
  </si>
  <si>
    <t>OKO - vzdělávací a rozvojové centrum, z.s.</t>
  </si>
  <si>
    <t>Mezinárodní výměna mládeže: Live Healthy And Be Happy" a setkání mládeže:  We live in Europe</t>
  </si>
  <si>
    <t>Bonifác bez hranic 2016</t>
  </si>
  <si>
    <t>16SMR05 celkem</t>
  </si>
  <si>
    <t>Pionýr, z. s. - pionýrská skupina Dobruška</t>
  </si>
  <si>
    <t>Rekonstrukce jídelny a kuchyně</t>
  </si>
  <si>
    <t>Elektrické vedení TZ Bokouš</t>
  </si>
  <si>
    <t>Klubovna jako nová</t>
  </si>
  <si>
    <t xml:space="preserve">Junák - český skaut, stř. ÚTA Nové Město n. M. </t>
  </si>
  <si>
    <t>Rekonstrukce střešního pláště klubovny</t>
  </si>
  <si>
    <t>Asociace turistických oddílů mládeže ČR, TOM 3802 Lotři</t>
  </si>
  <si>
    <t>Zateplení oddílové základny</t>
  </si>
  <si>
    <t>Modernizace ochozu a příčky v dílně hospodářské budovy TZ Studánka</t>
  </si>
  <si>
    <t>Rekonstrukce zázemí pro Jezdecký klub - zajištění tepelného komfortu</t>
  </si>
  <si>
    <t>16SMR06 celkem</t>
  </si>
  <si>
    <t>16SPT02 Pohybová gramotnost</t>
  </si>
  <si>
    <t>16SPT02 Pořádání významných sportovních akcí mládeže</t>
  </si>
  <si>
    <t>16SPT03 Pořádání významných masových tělovýchovných a sportovních soutěží typu "sport pro všechny"</t>
  </si>
  <si>
    <t>16SPT04 Činnost sportovních středisek a sportovních center mládeže</t>
  </si>
  <si>
    <t>16SPT06 Celoroční pravidelná sportovní činnost mládeže a osob se zdravotním postižením</t>
  </si>
  <si>
    <t>16SPT07 Vzdělávání trenérů, rozhodčích a cvičitelů</t>
  </si>
  <si>
    <t>16SPT08 Podpora vrcholového a výkonnostního sportu</t>
  </si>
  <si>
    <t>Dotační fond KHK - sport a tělovýchova</t>
  </si>
  <si>
    <t>ZŠ Chlumec nad Cidlinou,</t>
  </si>
  <si>
    <t>MŠ Kamarád, Hradec Králové</t>
  </si>
  <si>
    <t>Základy sportů v přírodě</t>
  </si>
  <si>
    <t>Helena Korejtková</t>
  </si>
  <si>
    <t>Pravidelná výuka flamencového tance v HK</t>
  </si>
  <si>
    <t>DDM, Hradec Králové</t>
  </si>
  <si>
    <t>Základní škola Úpice - Lány</t>
  </si>
  <si>
    <t>Sportem ke zdraví</t>
  </si>
  <si>
    <t>TC Dvůr Králové, z.s.</t>
  </si>
  <si>
    <t>Tenis nás baví</t>
  </si>
  <si>
    <t>TJ Sokol Smiřice, z.s.</t>
  </si>
  <si>
    <t>Pohybová aktivita žen 2016</t>
  </si>
  <si>
    <t>SK RN Hradec Králové z.s.</t>
  </si>
  <si>
    <t>Dětský příměstský cyklo kemp</t>
  </si>
  <si>
    <t>Volejbalový klub mládeže RÉMA Rychnov nad Kněžnou, z.s.</t>
  </si>
  <si>
    <t>Minivolejbal v Rémě</t>
  </si>
  <si>
    <t>TJ Sokol Opočno</t>
  </si>
  <si>
    <t>Pohybové aktivity Čestice 2016</t>
  </si>
  <si>
    <t>FOTBALOVÁ ŠKOLIČKA JAROMĚŘ 2016</t>
  </si>
  <si>
    <t>Golf Club Hradec Králové z.s.</t>
  </si>
  <si>
    <t>POHYB S GOLFEM GCHK 2016</t>
  </si>
  <si>
    <t>TJ Lokomotiva Hraadec Králové</t>
  </si>
  <si>
    <t>11.ročník fotbalového kempu pro širokou veřejnost</t>
  </si>
  <si>
    <t>Sportovní klub HC Opočno, z.s.</t>
  </si>
  <si>
    <t>Škola bruslení 2016</t>
  </si>
  <si>
    <t>Běhej s námi</t>
  </si>
  <si>
    <t>Hýbe se celá rodina 2016</t>
  </si>
  <si>
    <t>TAK DANCE KROK z.s.</t>
  </si>
  <si>
    <t>Tančírna Hradec Králové</t>
  </si>
  <si>
    <t xml:space="preserve">DDM Jednička, Dvůr Králové n.L. </t>
  </si>
  <si>
    <t xml:space="preserve">DDM Rychnov nad Kněžnou, </t>
  </si>
  <si>
    <t>SPORTOVÁNÍ S DÉČKEM 2016</t>
  </si>
  <si>
    <t>SPARTAK TRUTNOV, z.s.</t>
  </si>
  <si>
    <t>Pohybová gramotnost SPARTAK TRUTNOV, z.s.</t>
  </si>
  <si>
    <t>ZŠ a MŠ Svoboda nad Úpou</t>
  </si>
  <si>
    <t>Základy běžeckého lyžování již od mateřské školy</t>
  </si>
  <si>
    <t>Mountfield HK - spolek pro hokejovou mládež, z.s.</t>
  </si>
  <si>
    <t>Hurá na led</t>
  </si>
  <si>
    <t>Volejbalové centrum nad Metují, z. s.</t>
  </si>
  <si>
    <t xml:space="preserve">ZŠ kpt. Jaroše, Trutnov, Gorkého </t>
  </si>
  <si>
    <t>Olympijské hry dětí  2016</t>
  </si>
  <si>
    <t>Česká asociace tělesně handicapovaných sportovců, z.s.</t>
  </si>
  <si>
    <t>Mistrovství České republiky v tenise handicapovaných 2016</t>
  </si>
  <si>
    <t>SPORTCENTRUM Jičín, z.s.</t>
  </si>
  <si>
    <t>Orienťák pro všechny aneb s mapou objev les 2016</t>
  </si>
  <si>
    <t>ZŠ a MŠ Nechanice</t>
  </si>
  <si>
    <t>Radost z pohybu</t>
  </si>
  <si>
    <t>ANGELES Dance Group, z.s.</t>
  </si>
  <si>
    <t>Podpora nejmenších tanečníků ADG v roce 2016 (kategorie MINI)</t>
  </si>
  <si>
    <t>VALE TUDO Týniště nad Orlicí o.s.</t>
  </si>
  <si>
    <t>FIGHT GYM - aktivně pro duši i tělo</t>
  </si>
  <si>
    <t>27. ročník Pochodu Václavice - Havlovice</t>
  </si>
  <si>
    <t>Orel jednota Třebechovice pod Orebem</t>
  </si>
  <si>
    <t>TPO Dance  - druhý ročník nepostupové taneční soutěže všech zájmových a amatérských kolektivů</t>
  </si>
  <si>
    <t>Pohyb nás baví</t>
  </si>
  <si>
    <t>Breakdance a streetdance</t>
  </si>
  <si>
    <t>Taneční minifestival</t>
  </si>
  <si>
    <t>ZŠ V. Hejny, Červený Kostelec</t>
  </si>
  <si>
    <t>Hýbejme se pro radost</t>
  </si>
  <si>
    <t>K-klub-středisko volného času, Jičín,</t>
  </si>
  <si>
    <t>BEMANIAX Novopacký maraton</t>
  </si>
  <si>
    <t>Milan Horák</t>
  </si>
  <si>
    <t>PODPORA A ROZVOJ PLAVECKÝCH DOVEDNOSTÍ DĚTÍ</t>
  </si>
  <si>
    <t>Česká asociace tchoukballu</t>
  </si>
  <si>
    <t>Kooperace ve sportu</t>
  </si>
  <si>
    <t>TJ Sokol Nové Město nad Metují</t>
  </si>
  <si>
    <t>Cvičení a čerstvý vzduch, v zdravém těle, zdravý duch</t>
  </si>
  <si>
    <t>Radvanický míč 2. ročník 2016</t>
  </si>
  <si>
    <t>Sportovní klub Vlnka, s.r.o.</t>
  </si>
  <si>
    <t>Pohodové plavání s Vlnkou</t>
  </si>
  <si>
    <t>Mgr. Jiří Cupák</t>
  </si>
  <si>
    <t>BĚH HARTECKOU ALEJÍ</t>
  </si>
  <si>
    <t>Hvězda Orientu 2016</t>
  </si>
  <si>
    <t>TJ Sokol Nový Hradec Králové</t>
  </si>
  <si>
    <t>Dítě a pohyb</t>
  </si>
  <si>
    <t>TJ Slavia Hradec Králové, z.s.</t>
  </si>
  <si>
    <t>Barevné sportování MŠ Čtyrlístek</t>
  </si>
  <si>
    <t>Pohybová gramotnost atletiky</t>
  </si>
  <si>
    <t>Pohybová gramotnost tenisové školy a basketbalových přípravek</t>
  </si>
  <si>
    <t>Seriál hobby soutěží pro neregistrované sportovce děti, mládež a seniory 2016</t>
  </si>
  <si>
    <t>SHIN-KYO, z. s.</t>
  </si>
  <si>
    <t>Kondiční trénink a semináře bojových umění pro všechny</t>
  </si>
  <si>
    <t>Pohybová gramotnost plavecké školy</t>
  </si>
  <si>
    <t>Šachové a volnočasové aktivity pro děti a mládež</t>
  </si>
  <si>
    <t>TJ Spartak Nové Město nad Metují, z.s.</t>
  </si>
  <si>
    <t>Školička bruslení</t>
  </si>
  <si>
    <t>Seriál turnajů VčBTM nejmladší žactvo 8-10 let</t>
  </si>
  <si>
    <t>Vyzkoušejte atletiku pro děti</t>
  </si>
  <si>
    <t>TJ Červený Kostelec, z.s.</t>
  </si>
  <si>
    <t>Zvednout děti od počítače</t>
  </si>
  <si>
    <t>TJ Sokol Jaroměř - Josefov 2</t>
  </si>
  <si>
    <t>Pohybová gramotnost s TJ Sokol Jaroměř-Josefov 2</t>
  </si>
  <si>
    <t xml:space="preserve">16SPT01 celkem </t>
  </si>
  <si>
    <t>Klub freestylového lyžování Most o.s.</t>
  </si>
  <si>
    <t>Mistrovství ČR v akrobatickém lyžování - Pec Pod Sněžkou</t>
  </si>
  <si>
    <t>TJ Baník Rtyně v Podkrkonoší "z.s."</t>
  </si>
  <si>
    <t>10.ročník seriálu halových turnajů v kopané "Sportem proti drogám"</t>
  </si>
  <si>
    <t>SK Integra Hradec Králové z.s.</t>
  </si>
  <si>
    <t>24. MČR ve stolním tenisu sportovců s mentálním postižením 2016</t>
  </si>
  <si>
    <t>Grand Prix Hradec Králové 2016</t>
  </si>
  <si>
    <t>Český svaz mentálně postižených sportovců, z.s.</t>
  </si>
  <si>
    <t>MČR 2016 v klasickém lyžování sportovců s mentálním postižením</t>
  </si>
  <si>
    <t>Závod triatlonových nadějí 2016</t>
  </si>
  <si>
    <t>Juniorský maratonský klub, z.s.</t>
  </si>
  <si>
    <t>Juniorský maraton - Běžíme pro Evropu 2016 (Semifinálové kolo pro Královéhradecký kraj)</t>
  </si>
  <si>
    <t>Velká cena Hradce Králové</t>
  </si>
  <si>
    <t>Pořádání turnajů v tenise - TENIS-CENTRUM DTJ HK CUP (kategorie minitenis, babytenis, mladší žactvo, starší žactvo a dorost)</t>
  </si>
  <si>
    <t>Český korfbalový pohár žactva 2016</t>
  </si>
  <si>
    <t>Pořádání finálového turnaje výběrů starších žáků</t>
  </si>
  <si>
    <t>Mezinárodní kin-ballový turnaj Inter G cup 2016</t>
  </si>
  <si>
    <t>Bohemia Aerobic Tour 2016</t>
  </si>
  <si>
    <t>Tenisové turnaje dětí a mládeže</t>
  </si>
  <si>
    <t>Fotbal 88, z.s.</t>
  </si>
  <si>
    <t>Fotbalový turnaj JAKO CUP 2016</t>
  </si>
  <si>
    <t>Sokol cup 2016</t>
  </si>
  <si>
    <t>ZMRZLIŇÁK 2016_XIX.ročník Mezinárodní turnaj dívek ve volejbale</t>
  </si>
  <si>
    <t>Závody v judu - Polabská liga 2016</t>
  </si>
  <si>
    <t>Jarní turnaj pro mládež 2016</t>
  </si>
  <si>
    <t>FOTTUR JAROMĚŘ 2016</t>
  </si>
  <si>
    <t>GOLFOVÝ TURNAJ MLÁDEŽE 24.4.2016</t>
  </si>
  <si>
    <t>Finálový závod v alpskýc disciplínách pro kategorii předžactvo,přípravka a superpřípravka</t>
  </si>
  <si>
    <t>Tělocvičná jednota Sokol Krčín</t>
  </si>
  <si>
    <t>Zimní halový pohár mladších žákyň v národní házené</t>
  </si>
  <si>
    <t>Jarní turnaj mládeže - XXV. ročník</t>
  </si>
  <si>
    <t>2016 ČP mládeže na silnici</t>
  </si>
  <si>
    <t>Pořádání významných sportovních akcí mládeže - Gymnastika, Krasobruslení, Down Hill, CrossFit</t>
  </si>
  <si>
    <t>Mistrovství VÝCHODNÍCH ČECH 2016</t>
  </si>
  <si>
    <t>Pořádání významných sportovních akcí mládeže - Highlanders Night V. Krkonošský pohár, 2.ročník Vánoční Kapřík</t>
  </si>
  <si>
    <t>TJ Tatran Hostinné, spolek</t>
  </si>
  <si>
    <t>Memoriál Antonína Plecháče - CZECH CUP 2016 - 29. ročník</t>
  </si>
  <si>
    <t>Mezinárodní soustředění mládeže ve stolním tenisu a Memoriál Pepíka Šína 17.ročník, pořádání BTM ČR a KHK 2016</t>
  </si>
  <si>
    <t>Krajské závody 2016 v orientačním běhu</t>
  </si>
  <si>
    <t>Olfin Car Ski team, z.s.</t>
  </si>
  <si>
    <t>Uspořádání závodu 12. ročník žákovského středečního kritéria</t>
  </si>
  <si>
    <t>Turnaje mládežnických týmů</t>
  </si>
  <si>
    <t>Krajské přebory žactva v plavání pro rok 2016</t>
  </si>
  <si>
    <t>TJ Sportcentrum Jičín</t>
  </si>
  <si>
    <t>Oblastní mistrovství ve sprintu v Železnici a Český pohár MTBO</t>
  </si>
  <si>
    <t>Jičínská školní liga miniházené 2016</t>
  </si>
  <si>
    <t>Velká cena Trutnova v karate</t>
  </si>
  <si>
    <t>Krajské kolo ve šplhu ZŠ a SŠ, Republikové finále ve šplhu SŠ</t>
  </si>
  <si>
    <t>Středeční pohár horských kol 2016</t>
  </si>
  <si>
    <t>Borský pohár 2016- letní závody žactva ve skoku na lyžích a severské kombinaci</t>
  </si>
  <si>
    <t>Turnaj O pohár starosty obce Dobré 2016</t>
  </si>
  <si>
    <t>Czech Cheerleading Union, o. s.</t>
  </si>
  <si>
    <t>Cheer Cup Hradec 2016</t>
  </si>
  <si>
    <t xml:space="preserve">SK moderní gymnastiky Dobruška </t>
  </si>
  <si>
    <t>19.ročník Memoriálu Oldřicha Máchy 2016</t>
  </si>
  <si>
    <t>TJ Spartak Opočno</t>
  </si>
  <si>
    <t>OPOČNO CUP 2016</t>
  </si>
  <si>
    <t>MEMORIÁL SVATOPLUKA FRÖDEHO - VIII.ročník</t>
  </si>
  <si>
    <t>European Youth Tchoukball Championship (dále jen EYTC)</t>
  </si>
  <si>
    <t>Občanské sdružení Sportchallenge</t>
  </si>
  <si>
    <t>MTB Trilogy 2016</t>
  </si>
  <si>
    <t>Mezinárodní turnaj "Memoriál R.Volrába"18.ročník žáků, kadetů, juniorů a seniorů do 23 let v zápase ve vol.stylu</t>
  </si>
  <si>
    <t>Podpora turnaje o Pohár České republiky mladších žákyň v národní házené</t>
  </si>
  <si>
    <t>KHKSST- Krajské přebory mládeže a TOP turnaje mládeže pro kraj HK a Pce</t>
  </si>
  <si>
    <t>White Cup 2016 3.ročník</t>
  </si>
  <si>
    <t>Úvodní kola Českého poháru žákyň, kadetek a juniorek</t>
  </si>
  <si>
    <t>Stěžerská zimní liga 2016</t>
  </si>
  <si>
    <t>Finále ČP žáků, MČR krajských reprezentací 1. kolo ČP žáků a Testovací turnaj extraligy juniorů</t>
  </si>
  <si>
    <t>1. GPB TJ Montas Hradec Králové U19-26.-27.3.2016</t>
  </si>
  <si>
    <t>TJ Lokomotiva Trutnov, o.s.</t>
  </si>
  <si>
    <t>Pořádání významných sportovních akcí mládeže kanoistika, lyžování, tenis, atletika</t>
  </si>
  <si>
    <t>14 ročník Mistrovství Královéhradeckého kraje v parkurovém skákání v kategorii děti,junioři a mladí jezdci pro rok 2016</t>
  </si>
  <si>
    <t>Benchpress &amp; Deadlift Cup 2016, Vrchlabí (6. ročník)</t>
  </si>
  <si>
    <t>SK Karate Spartak Hradec Králové, z.s.</t>
  </si>
  <si>
    <t>Mistrovství České republiky SKIF 2016</t>
  </si>
  <si>
    <t>Pořádání prestižních akcí mládeže s nejvyšší prioritou - mezinárodní turnaj v judu a prestižní basketbalové turnaje mládeže</t>
  </si>
  <si>
    <t>Bodovací turnaj mládeže ČR</t>
  </si>
  <si>
    <t>Pořádání významných sportovních akcí mládeže v plavání</t>
  </si>
  <si>
    <t>SVS Hradec Králové, z.s.</t>
  </si>
  <si>
    <t>Dětská tour Severovýchod 2016 -turnaj GC Na Vrších</t>
  </si>
  <si>
    <t>Národní finále nejmladších minižákyň</t>
  </si>
  <si>
    <t>Sokolská župa Podkrkonošská-Jiráskova Náchod</t>
  </si>
  <si>
    <t>Pořádání významných sportovních akcí mládeže v roce 2016</t>
  </si>
  <si>
    <t>Mistrovství ČR družstev mladších žáků 2016 v šachu</t>
  </si>
  <si>
    <t>Mistrovství České republiky mažoretek 2016</t>
  </si>
  <si>
    <t xml:space="preserve">Sport. akademie Špindlerův Mlýn, </t>
  </si>
  <si>
    <t>Sportovní akademie cup 2016</t>
  </si>
  <si>
    <t xml:space="preserve">16SPT02 celkem </t>
  </si>
  <si>
    <t>Královéhradecký volejbal pro všechny 2016</t>
  </si>
  <si>
    <t>Hradecký terénní triatlon</t>
  </si>
  <si>
    <t>Národní finále ve volejbalu 2016</t>
  </si>
  <si>
    <t>Babylon cup 2016 - mezinárodní turnaj v malé kopané</t>
  </si>
  <si>
    <t>Wikov SKI Skuhrov nad Bělou, z.s.</t>
  </si>
  <si>
    <t>Orlický maraton v běhu na lyžích 2016</t>
  </si>
  <si>
    <t>Běh do Zámeckých schodů 2016</t>
  </si>
  <si>
    <t>Tradiční letní turnaje - L. ročník</t>
  </si>
  <si>
    <t>SDH Chábory</t>
  </si>
  <si>
    <t>35. ročník Přespolního běhu areálem zdraví Chábory</t>
  </si>
  <si>
    <t>Šampionát Evropy závodů šlapacích vozítek</t>
  </si>
  <si>
    <t>TJ Sokol Železnice</t>
  </si>
  <si>
    <t>Lázeňský pohár 2016</t>
  </si>
  <si>
    <t>KČT, oblast Královéhradeckého kraje</t>
  </si>
  <si>
    <t>Turistická akce Za posledním puchýřem</t>
  </si>
  <si>
    <t>Memoriál Františka Šoulavého - velikonoční turnaj v bleskovém šachu 2016 - 60. ročník</t>
  </si>
  <si>
    <t>Dvorská Jednička – 12. ročník nepostupové přehlídky tanečních kolektivů, dvojic a jednotlivců</t>
  </si>
  <si>
    <t>Mistrovství republiky v malé kopané - AMF ČR</t>
  </si>
  <si>
    <t>Mezinárodní rychnovský šachový festival 2016</t>
  </si>
  <si>
    <t>Turnaj ve futsalu - Dobrušský pohár 2016</t>
  </si>
  <si>
    <t>Soutěže tělesně postižených sportovců 2016</t>
  </si>
  <si>
    <t>Rock Point - Horská výzva 2016(3.závod)</t>
  </si>
  <si>
    <t>TJ Sokol Jaroměř</t>
  </si>
  <si>
    <t>Jaroměřský kros 2016</t>
  </si>
  <si>
    <t>39. ročník HAPO</t>
  </si>
  <si>
    <t>Ratibořický MTB maraton 2016</t>
  </si>
  <si>
    <t>MTB maraton Stolové hory 2016 a Borský kros 2016. Závody pro všechny .</t>
  </si>
  <si>
    <t>Otužilecké Labe 2016</t>
  </si>
  <si>
    <t>Vícedenní etapové závody Rumcajsovy míle a jiné závody pro veřejnost</t>
  </si>
  <si>
    <t>TJ UŠO Královéhradecko sever, z.s.</t>
  </si>
  <si>
    <t>Spartak Police nad Metují z.s.</t>
  </si>
  <si>
    <t>Přespolní a silniční běhy pořádané lyžařským oddílem Spartak Police nad Metují</t>
  </si>
  <si>
    <t>European Tchoukball Championship 2016</t>
  </si>
  <si>
    <t xml:space="preserve">TJ Sokol Chlumec n. C. </t>
  </si>
  <si>
    <t>Chlumecké volejbalové léto 2016</t>
  </si>
  <si>
    <t>Z&amp;S APACHE Team, z.s.</t>
  </si>
  <si>
    <t>10. ročník cyklistického závodu tříčlenných družstev a jednotlivců ŽACLÉŘSKÁ 70 MTB 2016</t>
  </si>
  <si>
    <t>Středoškolský pohár 2016</t>
  </si>
  <si>
    <t>Dny otevřených dveří Golfového klubu Na Vrších - sport pro všechny</t>
  </si>
  <si>
    <t>Dobrušský pohár 2016</t>
  </si>
  <si>
    <t>Stěžerské šlapačky 2016</t>
  </si>
  <si>
    <t>6. ročník mezinárodního turnaje veteránů 2016</t>
  </si>
  <si>
    <t>Série 4 turnajů pro dospělé -veřejnost v roce 2016, GPB O Hradeckého LVA 43 ročník</t>
  </si>
  <si>
    <t>Spolek orientačních sportů Mamuti z Lipovky</t>
  </si>
  <si>
    <t>1. a 2. kolo Českého poháru v MTBO</t>
  </si>
  <si>
    <t xml:space="preserve">16SPT03 celkem </t>
  </si>
  <si>
    <t>TJstředisko vrcholového sportu Krkonoše</t>
  </si>
  <si>
    <t>Podpra SCM ve Vrchlabí</t>
  </si>
  <si>
    <t>Lyžaři běžci SpS</t>
  </si>
  <si>
    <t>Činnost sportovních středisek a sportovních center mládeže</t>
  </si>
  <si>
    <t>SCM v silniční cyklistice 2016</t>
  </si>
  <si>
    <t>Seriál výcvikových táborů Sportovního střediska při Olfin Car Ski team</t>
  </si>
  <si>
    <t>GOLFOVÉ TRÉNINKOVÉ CENTRUM MLÁDEŽE GCHK 2016</t>
  </si>
  <si>
    <t>Podpora činnosti Sportovního centra mládeže - soustředění mládeže</t>
  </si>
  <si>
    <t>Seriál výcvikových táborů a podpora přípravy Sportovního centra mládeže v běhu na lyžích při sportovní klubu Olfi Car Ski team Trutnov.</t>
  </si>
  <si>
    <t>Akademie ČSLH</t>
  </si>
  <si>
    <t>Šachové centrum talentované mládeže KH kraje + příprava na ODM</t>
  </si>
  <si>
    <t>Provozování Sportovního centra mládeže Královehradecka v orientačním běhu v roce 2016</t>
  </si>
  <si>
    <t>Regionální házenkářské centrum HBC Jičín 2016</t>
  </si>
  <si>
    <t>Zajištění tréninkové činnosti členů SPS SK Špindl z.s.</t>
  </si>
  <si>
    <t>SPORT KLUB Náchod z.s.</t>
  </si>
  <si>
    <t>SPORT KLUB Náchod - SpS 2016</t>
  </si>
  <si>
    <t>Činnost sportovního střediska mládeže SK Dobré v roce 2016</t>
  </si>
  <si>
    <t>Tréninkové centrum mládeže badmintonu 2016</t>
  </si>
  <si>
    <t>Regionální mládežnický sportovní klub "Cidlina"</t>
  </si>
  <si>
    <t>Podpora mládeže v SpS Regionálního sportovního klubu Cidlina</t>
  </si>
  <si>
    <t>TJ SOKOL Deštné v Orlických horách z.s.</t>
  </si>
  <si>
    <t>Materiálové a sportovní zabezpečení přípravy SpS při TJ SOKOL Deštné v Orlických horách  z.s. pro sezonu 2016</t>
  </si>
  <si>
    <t>Krajská sportovní cetra mládeže volejbalového svazu</t>
  </si>
  <si>
    <t>Příprava na sezonu 2016-2017 - volejbalová soustředění Sps - dívky</t>
  </si>
  <si>
    <t>Podpora mladých judistů</t>
  </si>
  <si>
    <t>Příprava na sezónu 2016-2017 - volejbalové soustředění (Nymburk, Slavia)</t>
  </si>
  <si>
    <t>Činnost sportovních středisek basketbalu, plavání, atletiky, lyžování</t>
  </si>
  <si>
    <t>Činnost  sportovních center mládeže basketbalu a atletiky</t>
  </si>
  <si>
    <t>Sportovní akademie Špindlerův Mlýn, z. ú.</t>
  </si>
  <si>
    <t>Činnost sportovního střediska Sportovní akademie Špindlerův Mlýn 2016</t>
  </si>
  <si>
    <t>MFK Trutnov, z.s.</t>
  </si>
  <si>
    <t>Příprava sportovního střediska atletiky Hradec Králové</t>
  </si>
  <si>
    <t>Sportovní centrum mládeže Královéhradeckého kraje - jezdectví 2016</t>
  </si>
  <si>
    <t xml:space="preserve">16SPT04 celkem </t>
  </si>
  <si>
    <t>Biatlon královéhradeckého kraje</t>
  </si>
  <si>
    <t>Podpora reprezentanta České republiky v kategorii mládeže</t>
  </si>
  <si>
    <t>Podpora reprezentantky JK Tůně</t>
  </si>
  <si>
    <t>Minigolfová Extraliga juniorů a reprezentace ČR.</t>
  </si>
  <si>
    <t>KHK krajský atletický svaz</t>
  </si>
  <si>
    <t>European Kids Athletics Games 2016</t>
  </si>
  <si>
    <t>KHK krajské sdružení ČSS</t>
  </si>
  <si>
    <t>Podpora krajského výběru mládeže v nejvyšších republikových soutěžích a soutěží v zahraničí 2016</t>
  </si>
  <si>
    <t>KHK krajská organizace ČUS</t>
  </si>
  <si>
    <t>Příprava krajského výběru žactva OB 2016</t>
  </si>
  <si>
    <t>Reprezentace kraje na Mistrovství Čech do 16 let</t>
  </si>
  <si>
    <t>Příprava závodníků na ODM, republikové a mezinárodní soutěže</t>
  </si>
  <si>
    <t>Podpora týmů na národních i mezinárodních turnajích</t>
  </si>
  <si>
    <t>Podpora závodní činnosti juniorských reprezentantů, závodníků TJ SOKOL Deštné v Orlických horách z.s. v sezóně 2016</t>
  </si>
  <si>
    <t>Výběr Královéhradeckého kraje hráčů ledního hokeje roč. 2001, 2002, 2003 a 20004</t>
  </si>
  <si>
    <t>Příprava na republikové nejvyšší soutěže mládeže volejbalu - dívky</t>
  </si>
  <si>
    <t>Podpora reprezentantů ČR na republikových a mezinárodních soutěžích 2016</t>
  </si>
  <si>
    <t>Příprava na republikové nejvyšší soutěže mládeže volejbalu - chlapci</t>
  </si>
  <si>
    <t>Příprava a účast mládežnických družstev a jednotlivců SK Klackaři Kostelec nad Orlicí v nejvyšších republikových soutěžích a reprezentačním výběru ČR</t>
  </si>
  <si>
    <t>Reprezentace A-TEAMU na mistrovství světa v Chorvatsku 2016</t>
  </si>
  <si>
    <t>Vytvoření podmínek pro členy SK Špindl pro účast na mezinár, repub. závodech, MČR žáků, juniorů ve sjezdovém lyžování v sezoně 2015-2016</t>
  </si>
  <si>
    <t xml:space="preserve">16SPT05 celkem </t>
  </si>
  <si>
    <t>Sportem proti nudě</t>
  </si>
  <si>
    <t>Běžecké lyžování pro mládež</t>
  </si>
  <si>
    <t xml:space="preserve">Sportovně střelecký klub Třebeš </t>
  </si>
  <si>
    <t>Sportovní činnost mládeže 2016</t>
  </si>
  <si>
    <t>Podpora činnosti SK Integra Hradec Králové 2016</t>
  </si>
  <si>
    <t>VK Slavia Hradec Králové, z. s.</t>
  </si>
  <si>
    <t>Dětský oddíl VODÁČEK 2016</t>
  </si>
  <si>
    <t>Sportovní oddíl OB Spartak Rychnov n. Kn.</t>
  </si>
  <si>
    <t>Pravidelná tréninková činnost mladých házenkářů</t>
  </si>
  <si>
    <t>TJ SOKOL Plotiště nad Labem, o.s.</t>
  </si>
  <si>
    <t>16SPT06 - Celoroční pravidelná sportovní činnost mládeže a osob se zdravotním postižením</t>
  </si>
  <si>
    <t>Soustředění korfbalu v Olomouci 2016</t>
  </si>
  <si>
    <t>FC Slavia Hradec Králové - mládežnická základna - její rozšíření, zdokonalení sportovní výkonnosti a materiálního vybavení -2016</t>
  </si>
  <si>
    <t>Pravidelně sportujeme tenisem</t>
  </si>
  <si>
    <t>Celoroční tréninková činnost žáků a mladšího dorostu OK Slavia Hradec Králové</t>
  </si>
  <si>
    <t>Pravidelné celoroční cvičení pro děti a mládež v České Skalici</t>
  </si>
  <si>
    <t>IBK HK mládež</t>
  </si>
  <si>
    <t>Celoroční příprava okresních fotbalových výběrů okresu Rychnov n.Kn. - 2016</t>
  </si>
  <si>
    <t>FK JAROMĚŘ 2016</t>
  </si>
  <si>
    <t>Celoroční pravidelná sportovní činnost dětí a mládeže v oddíle plavání, triatlonu a moderního pětiboje v roce 2016</t>
  </si>
  <si>
    <t>CELOROČNÍ SPORTOVNÍ ČINNOST GCHK 2016</t>
  </si>
  <si>
    <t>Činnost Kulaté šachovnice z.s. - sportovního oddílu</t>
  </si>
  <si>
    <t>Pravidelná celoroční sportovní činnost pro děti a mládež v TJ Sokol Nový Hradec Králové</t>
  </si>
  <si>
    <t>Soustředění mládežnických družstev a materiálové dovybavení</t>
  </si>
  <si>
    <t>Pravidelná, celoroční sportovní činnost dětí a mládeže v Tělocvičné jednotě SOKOL Ostroměř v roce 2016</t>
  </si>
  <si>
    <t>Pravidelná celoroční sportovní činnost dětí a mládeže v T. J. Sokol Nový Hrádek v roce 2016</t>
  </si>
  <si>
    <t>Tělovýchovná jednota LOKOMOTIVA Hradec Králové</t>
  </si>
  <si>
    <t>Celoroční pravidelná práce s dětmi na hřišti a mimo něj</t>
  </si>
  <si>
    <t>Mládí v sedle</t>
  </si>
  <si>
    <t>Celoroční pravidelná činnost volejbalového oddílu</t>
  </si>
  <si>
    <t>Účast na závodech šampionátu Evropy závodů šlapacích vozítek</t>
  </si>
  <si>
    <t>Přípravné a závodní období vodních slalomářů</t>
  </si>
  <si>
    <t>2016 SCM rozvoj a zajištění zázemí</t>
  </si>
  <si>
    <t>Mladí opočenští baroni 2016 - celoroční práce s hokejovou mládeží</t>
  </si>
  <si>
    <t>Výchova mládeže k pravidelné sportovní čiánnosti.</t>
  </si>
  <si>
    <t>Taneční škola TAK DANCE KROK</t>
  </si>
  <si>
    <t>TJ SOKOL Pražské Předm.</t>
  </si>
  <si>
    <t>Celoroční pravidelná sportovní činnost oddílů SPARTAK TRUTNOV, z.s.</t>
  </si>
  <si>
    <t>Celoroční pravidelná sportovní činnost mládeže SPARTAK TRUTNOV,z.s.</t>
  </si>
  <si>
    <t>TJ Kraso Náchod</t>
  </si>
  <si>
    <t>Celoroční podpora dětí a mládeže v krasobruslení</t>
  </si>
  <si>
    <t>Sportování a soutěže mentálně postižených sportovců</t>
  </si>
  <si>
    <t>Pravidelná sportovní činnost dětí a mládeže u T.J.Sokol Dobruška v oddíle národní házené v roce 2016</t>
  </si>
  <si>
    <t>Podpora nejmenších hokejistů</t>
  </si>
  <si>
    <t>Celoroční činnost včetně soustředění</t>
  </si>
  <si>
    <t>Minigolfová mládež, její příprava a rozvoj.</t>
  </si>
  <si>
    <t>tj Náchod</t>
  </si>
  <si>
    <t>Činnost mládeže v klubu orientačního běhu OK 99 Hradec Králové</t>
  </si>
  <si>
    <t>Podpora celoroční pravidelné sportovní činnosti mládeže klubu pozemního hokeje TJ Slavia Hradec Králové</t>
  </si>
  <si>
    <t>Podpora činnosti ADG v roce 2016</t>
  </si>
  <si>
    <t>Trénink oddílu sportovní gymnastiky - výkonnostní sport, příprava na výkonnostní sport</t>
  </si>
  <si>
    <t>Sportovní klub Solnice, z.s.</t>
  </si>
  <si>
    <t>Celoroční podpora mladých sportovců</t>
  </si>
  <si>
    <t>Celoroční pravidelná sportovní činnost mládeže a osob s tělesným postižením 2016</t>
  </si>
  <si>
    <t>TJ SKP Valdice</t>
  </si>
  <si>
    <t>2016 SKP Valdice - žáci a kadeti</t>
  </si>
  <si>
    <t>Petánkový kroužek 2016</t>
  </si>
  <si>
    <t>Pravidelná sportovní činnost dětí a mládeže při oddílu Sportcentrum Jičín v roce 2016</t>
  </si>
  <si>
    <t>Pravidelné celoroční organizované tréninky žactva</t>
  </si>
  <si>
    <t>Atletika Jaroměř - příprava žactva a dorostu 2016</t>
  </si>
  <si>
    <t>Celoroční pohybová příprava moderních gymnastek</t>
  </si>
  <si>
    <t>Celoroční činnost Plavecký klub Hradec Králové 2016</t>
  </si>
  <si>
    <t>Pravidelná činnost dětí a mládeže v TJ Sokol HK v roce 2015</t>
  </si>
  <si>
    <t>Zajištění a zkvalitnění vysokého počtu a intenzity tréninkových jednotek mládežnických týmů Městského fotbalového klubu Nové Město nad Metují</t>
  </si>
  <si>
    <t>TJ Sokol České Meziříčí</t>
  </si>
  <si>
    <t>Pravidelné systematické cvičení a výchova k všestranné zdatnosti a zdravému životu  v T.J.Sokol České Meziříčí</t>
  </si>
  <si>
    <t>Podpora závodní činnosti mládeže kanoistického oddílu</t>
  </si>
  <si>
    <t>FbC Hradec Králové z. s.</t>
  </si>
  <si>
    <t>Celoroční pravidelná sportovní činnost mládeže-florbalový oddíl FbC Hradec Králové</t>
  </si>
  <si>
    <t>Celoroční pravidelná sportovní činnost mládeže</t>
  </si>
  <si>
    <t>TJ Montas Hradec Králové</t>
  </si>
  <si>
    <t>Celoroční sp. činnost mládeže oddílu badminton v roce 2016</t>
  </si>
  <si>
    <t xml:space="preserve">TJ Lokomotiva Trutnov, o.s. </t>
  </si>
  <si>
    <t>Celoroční pravidelná sportovní činnost mládeže plavání, basketbalu</t>
  </si>
  <si>
    <t>Celoroční pravidelná sportovní činnost mládeže  lyžování, volejbal, tenis, americký fotbal</t>
  </si>
  <si>
    <t>Celoroční pravidelná sportovní činnost atletika, kanoistika, šachy</t>
  </si>
  <si>
    <t>podpora sportovní činnosti mládeže SK Karate Spartak Hradec Králové, z.s.</t>
  </si>
  <si>
    <t>SPORTOVNÍ ROK 2016</t>
  </si>
  <si>
    <t>BC Bowlingzone, z.s.</t>
  </si>
  <si>
    <t>Celoloční tréninková příprava mládeže a handicapovaných sportovců</t>
  </si>
  <si>
    <t>MFK Trutnov - celoroční sportovní činnost mládeže</t>
  </si>
  <si>
    <t>Pravidelná sportovní činnost HBC Jičín 2016</t>
  </si>
  <si>
    <t>TJ Sokol Náchod</t>
  </si>
  <si>
    <t>Celoroční pravidelná sportovní činnost děti a mládeže v T. J. Sokol Náchod</t>
  </si>
  <si>
    <t>Pravidelná činnost Tělocvičné jednoty Sokol Jaroměř-Josefov 2</t>
  </si>
  <si>
    <t>Celoroční program Sportovní akademie Špindlerův Mlýn 2016</t>
  </si>
  <si>
    <t>Jezdecký oddíl TJ. Krakonoš Trutnov</t>
  </si>
  <si>
    <t>Celoroční pravidelná sportovní činnost mládeže TJ Krakonoš Trutnov 2016</t>
  </si>
  <si>
    <t>Podpora pravidelné sportovní činnosti mládeže do 18 let.</t>
  </si>
  <si>
    <t>Závodní smíšená družstva reprezentující TENIS-CENTRUM DTJ HK (minitenis, babytenis, mladší, starší žactvo a dorost)</t>
  </si>
  <si>
    <t>Tělocvičná jednota Sokol Jaroměř-Josefov 2</t>
  </si>
  <si>
    <t>Materiální zabezpečení činnosti oddílu TJ Sokol Jaroměř-Josefov 2 ve směru k mládeži</t>
  </si>
  <si>
    <t>HBC Jičín z.s.</t>
  </si>
  <si>
    <t>Pravidelná sportovní činnost HBC Jičín 2016 - 2. kolo</t>
  </si>
  <si>
    <t>Sportovní klub Janské Lázně, z.s.</t>
  </si>
  <si>
    <t>Podpora mládeže stolního tenisu</t>
  </si>
  <si>
    <t>Propagace celoroční sportovní činnosti dětí a mládeže</t>
  </si>
  <si>
    <t>Gymnastika a silový trojboj - celoroční pravidelná sportovní činnost mládeže SPARTAK TRUTNOV,z.s.</t>
  </si>
  <si>
    <t>Krasobruslení a Thajský box - Celoroční pravidelná sportovní činnost mládeže SPARTAK TRUTNOV,z.s.</t>
  </si>
  <si>
    <t>Tělocvičná jednota Sokol Jaroměř</t>
  </si>
  <si>
    <t>Atletika Jaroměř - trénink skoku o tyči</t>
  </si>
  <si>
    <t>Nejmladší opočenští Baroni 2016-celoroční práce s nejmenšími hokejisty</t>
  </si>
  <si>
    <t>Příprava lyžařů běžců na ZODM</t>
  </si>
  <si>
    <t>Asociace amatérských sportů České republiky</t>
  </si>
  <si>
    <t>Kateřina Novotná - Paralympijské hry Tokio 2020</t>
  </si>
  <si>
    <t>Celoroční pravidelná sportovní činnost dětí a mládeže v TJ Sokol Česká Skalice v roce 2016</t>
  </si>
  <si>
    <t>Fotbalový club Slavia Hradec Králové z.s.</t>
  </si>
  <si>
    <t>FC Slavia Hradec Králové,z.s.- další rozšíření  mládežnické základny a zkvalitnění sportovní činnosti</t>
  </si>
  <si>
    <t>celoroční podpora sportovní činnosti mládeže v oddílu badmintonu</t>
  </si>
  <si>
    <t>TJ LOKOMOTIVA TRUTNOV, z.s.</t>
  </si>
  <si>
    <t>16SPT06 - Celoroční pravidelná sportovní činnost atletiky</t>
  </si>
  <si>
    <t>Centrum handicapovaných lyžařů, z.s.</t>
  </si>
  <si>
    <t>Fotbalový klub Jaroměř, z.s.</t>
  </si>
  <si>
    <t>FK JAROMĚŘ 2016 II</t>
  </si>
  <si>
    <t>Servisní zajištění tréninkové a závodní činnosti mladých lyžařů běžců</t>
  </si>
  <si>
    <t>Doplnění sportovních pomůcek pro mládež</t>
  </si>
  <si>
    <t>Pravidelná celoroční sportovní činnost  mládeže a dětí v T. J. SOKOL Náchod</t>
  </si>
  <si>
    <t>Celoroční tréninková činnost žáků a mladšího dorostu OK Slavia Hradec Králové - II.kolo</t>
  </si>
  <si>
    <t>Podpora oddílu dětí a mládeže - taekwondo</t>
  </si>
  <si>
    <t>TJ Spartak Opočno, z.s.</t>
  </si>
  <si>
    <t>Opočenská fotbalová mládež 2016 - celoroční práce s mladými fotbalisty</t>
  </si>
  <si>
    <t>Městský fotbalový klub Nové Město nad Metují, z.s.</t>
  </si>
  <si>
    <t>Zajištění a zkvalitnění tréninkových jednotek mládežnických celků MFK Nové Město nad Metují</t>
  </si>
  <si>
    <t>Sportovní klub Jičín z.s.</t>
  </si>
  <si>
    <t>Podpora fotbalu v rámci SK Jičín</t>
  </si>
  <si>
    <t>Nábytek v TJ Sokol</t>
  </si>
  <si>
    <t>SPORTOVNÍ KLUB MODERNÍ GYMNASTIKY DOBRUŠKA</t>
  </si>
  <si>
    <t>Cílevědomá práce s mládeží u TJ Sokol Železnice z.s.</t>
  </si>
  <si>
    <t>TJ Rasošky z.s.</t>
  </si>
  <si>
    <t>TJ Rasošky - zvýšení bezpečnosti a zlepšení vybavení pro děti a mládež v roce 2016</t>
  </si>
  <si>
    <t>Tělovýchovná jednota Sokol Třebeš, z.s.</t>
  </si>
  <si>
    <t>Pořízení jednotného sportovního oblečení pro dětské a mládežnické týmy oddílu kopané</t>
  </si>
  <si>
    <t>TJ Montas Hradec Králové, spolek</t>
  </si>
  <si>
    <t>Celoroční pravidelná sportovní činnost mládeže v roce 2016 -2.pololetí</t>
  </si>
  <si>
    <t>JKTŮNĚ, z.s.</t>
  </si>
  <si>
    <t>Nákup  sportovního vybavení pro pravidelnou činnost dětí a mládeže</t>
  </si>
  <si>
    <t xml:space="preserve"> Celoroční pravidelna sportovní činnost  mládeže TJ Krakonoš Trutnov</t>
  </si>
  <si>
    <t>Plavecký klub Hradec Králové z.s.</t>
  </si>
  <si>
    <t>Celoroční činnost - Plavecký klub Hradec Králové - II. kolo 2016</t>
  </si>
  <si>
    <t>Pravidelná celoroční sportovní činnost dětí a mládeže v tělocvičné jednotě Sokol Nové Město nad Metují</t>
  </si>
  <si>
    <t>Zkvalitnění pravidelné sportovní činnosti tréninkových skupin dětí a mládeže ve Sportovní akademii Špindlerův Mlýn</t>
  </si>
  <si>
    <t>Pravidelná organizovaná celoroční sportovní činnosti oddílu vodního póla</t>
  </si>
  <si>
    <t>Celoroční pravidelná činnost včetně soustředění</t>
  </si>
  <si>
    <t>Tělocvičná jednota Sokol Chlumec nad Cidlinou</t>
  </si>
  <si>
    <t>Celoroční pravidelná sport. činnost mládeže v Tělocvičné jednotě Sokol Chlumec nad Cidlinou, oddíl volejbalu – 2016</t>
  </si>
  <si>
    <t>SKBU Trutnov z.s.</t>
  </si>
  <si>
    <t>Celoroční sportovní činnost SKBU Trutnov</t>
  </si>
  <si>
    <t>Bucks z.s.</t>
  </si>
  <si>
    <t>celoroční sportovní činnost</t>
  </si>
  <si>
    <t>Tělocvičná jednota Sokol Pražské Předměstí</t>
  </si>
  <si>
    <t>2016 SCM rozvoj a zajištění zázemí II. kolo</t>
  </si>
  <si>
    <t>Tchoukball Jičín z.s.</t>
  </si>
  <si>
    <t>Pravidelná sportovní příprava mládeže - Tchoukball</t>
  </si>
  <si>
    <t>Tělocvičná jednota Sokol Dvůr Králové nad Labem</t>
  </si>
  <si>
    <t>Pravidelná celoroční sportovní činnost dětí a mládeže v Tělocvičné jednotě Sokol Dvůr Králové n. L. v roce 2016</t>
  </si>
  <si>
    <t>I. Východočeská Tenisová, z.s.</t>
  </si>
  <si>
    <t>TK Česká Skalice</t>
  </si>
  <si>
    <t>Taneční skupina Attitude Dvůr Králové nad Labem, z.s.</t>
  </si>
  <si>
    <t>To Be Better Attitude - celoroční činnost</t>
  </si>
  <si>
    <t>Ski klub Deštné v Orlických horách</t>
  </si>
  <si>
    <t>Zajištění celoroční činnosti 2016/2017</t>
  </si>
  <si>
    <t>Východočeská sportovní asociace z. s.</t>
  </si>
  <si>
    <t>celoroční sportovní činnost různých sportovních odvětví</t>
  </si>
  <si>
    <t>Pravidelná sportovní činnost dětí a mládežen v T.J.Sokol HK v roce 2016</t>
  </si>
  <si>
    <t>Zabezpečení činnosti</t>
  </si>
  <si>
    <t xml:space="preserve">16SPT06 celkem </t>
  </si>
  <si>
    <t>Školení trenérů III. tř. ve volejbalu</t>
  </si>
  <si>
    <t>Školení rozhodčích, trenérů a cvičitelů Kin-ballu 2016</t>
  </si>
  <si>
    <t>Rozhodčí/porotci a trenéři rock and rollu-za vzděláním do KHK</t>
  </si>
  <si>
    <t>Vzdělávání fotbalových trenérů a rozhodčích</t>
  </si>
  <si>
    <t>Veřejná lyžařská škola - program vzdělávání instruktorů lyžování 2016 - 1.etapa</t>
  </si>
  <si>
    <t>KHK krajský fotbalový svaz</t>
  </si>
  <si>
    <t>Vzdělávání trenérů licence UEFA B a školení mladých rozhodčích(ŠMR).</t>
  </si>
  <si>
    <t>Školení rozhodčích pro jezdecké soutěže 2016</t>
  </si>
  <si>
    <t xml:space="preserve">16SPT07 celkem </t>
  </si>
  <si>
    <t>Čs.rybářský svaz , MO Třebechovice p.O.</t>
  </si>
  <si>
    <t>I. liga dospělých v tenise - o titul mistra republiky ČR a nejvyšší republikové soutěže mládeže JUNIOR TOUR – O putovní pohár prezidenta ČTS (dorost, starší a mladší žactvo)</t>
  </si>
  <si>
    <t>Podpora staru týmu žen FBK Jičín ve florbalové extralize</t>
  </si>
  <si>
    <t>TC Dvůr Králové - Podpora vrcholového a výkonnostního sport</t>
  </si>
  <si>
    <t>Podpora vrcholového a výkonostního sportu - FC Hradec Králové - A muži</t>
  </si>
  <si>
    <t>Podpora reprezentanta České republiky Jana Volára a crosstriatleta Lukáše Netíka</t>
  </si>
  <si>
    <t>1. liga žen a 1. liga juniorek</t>
  </si>
  <si>
    <t>SK policie JUDO Jičín</t>
  </si>
  <si>
    <t>Reprezentace a SPVR</t>
  </si>
  <si>
    <t xml:space="preserve">Golf klub Hradec Králové </t>
  </si>
  <si>
    <t>VRCHOLOVÝ SPORT GCHK 2016</t>
  </si>
  <si>
    <t>Reprezentanti v běhu na lyžích</t>
  </si>
  <si>
    <t>Tréninková  a závodní činnost vodních slalomářů.</t>
  </si>
  <si>
    <t>Whirlpool Author 2016</t>
  </si>
  <si>
    <t>Extraliga a 1.liga mužů - podpora účasti ve dvou nejvyšších soutěžích stolního tenisu</t>
  </si>
  <si>
    <t>Sportovní klub Nové Město nad Metují</t>
  </si>
  <si>
    <t>Podpora reprezentantů ČR v přípravě na MSJ, ME17, EP ve vícebojích a podpora extraligového týmu žen a prvoligového družstva mužů.</t>
  </si>
  <si>
    <t>Podpora vrcholového a výkonnostního sportu SPARTAK TRUTNOV, z.s.</t>
  </si>
  <si>
    <t>DTJ Hradec Králové, z.s.</t>
  </si>
  <si>
    <t>Extraliga ve stolním tenise</t>
  </si>
  <si>
    <t>Mezinárodní soutěže ve stolním tenisu - TT Intercup, reprezentační výběr budoucích olympioniků, účast na bodovacích turnajích mládeže ČR 2016</t>
  </si>
  <si>
    <t>Podpora reprezentantů na závodech Světového poháru, MČR</t>
  </si>
  <si>
    <t>Podpora v přípravě lyžařů-běžců pro závody světového poháru (SP), mistrovství světa juniorů (MSJ), světového olympijského festivalu mládeže (YOG), mistrovství České republiky (MČR) a český pohár (ČP).</t>
  </si>
  <si>
    <t>Podpora sportovců na nejvyšší úrovni</t>
  </si>
  <si>
    <t>Podpora HBC Jičín - extraliga a 1. liga 2016</t>
  </si>
  <si>
    <t>Podpora tanečníků ADG v nejvyšší soutěži CDO v roce 2016 (formace pompom)</t>
  </si>
  <si>
    <t>TJ Sportcetrum Jičín</t>
  </si>
  <si>
    <t>Podpora vrcholových a výkonnostních orientačních běžců při oddíle Sportcentrum Jičín</t>
  </si>
  <si>
    <t>Družstvo žen SK Dobré v nejvyšší republikové soutěži ve stolním tenise</t>
  </si>
  <si>
    <t>TJ HŘEBČÍN KUBIŠTA</t>
  </si>
  <si>
    <t>Podpora jezdeckého výkonnostního sportu v Královéhradeckém kraji</t>
  </si>
  <si>
    <t>Podpora vrcholového a výkonnostního sportu PKHK</t>
  </si>
  <si>
    <t>TJ Sokol Dobruška</t>
  </si>
  <si>
    <t>Podpora extraligového a prvoligového  družstva badmintonistů a družstev žena mužů hrající nejvyšší celostátní 1. a 2. ligu v národní házené v roce 2016</t>
  </si>
  <si>
    <t>Zajištění působení družstva žen florbalového oddílu v 1.lize žen, družstva juniorů v 2.lize juniorů a družstva juniorek v 1.lize juniorek</t>
  </si>
  <si>
    <t>Sportovní střelecký klub DUKLA HK</t>
  </si>
  <si>
    <t>Vrcholový sport v Pandě - reprezentace ČR</t>
  </si>
  <si>
    <t>Podpora juniorských,seniorských reprezentantů a družstva 1.liga v roce 2016</t>
  </si>
  <si>
    <t>Podpora vrcholových sportovců 2016</t>
  </si>
  <si>
    <t>Podpora reprezentantů ČR v účasti na nejdůležitějších mezinárodních soutěžích</t>
  </si>
  <si>
    <t>Sezona 2016</t>
  </si>
  <si>
    <t>Podpora vrcholové činnosti SK Karate Spartak Hradec Králové, z.s.</t>
  </si>
  <si>
    <t>žákovská liga U15 a U14, dorostenecká liga kadetek U17 a juniorek U19</t>
  </si>
  <si>
    <t>SDH KVASINY</t>
  </si>
  <si>
    <t>Reprezentace v požárním sportu</t>
  </si>
  <si>
    <t>Podpora prvoligových družstev mužů i žen GC Na Vrších a podpora dorosteneckých talentů</t>
  </si>
  <si>
    <t>Futsalový klub Hradec Králové, z.s.</t>
  </si>
  <si>
    <t>Ligový futsal v Hradci Králové</t>
  </si>
  <si>
    <t>„Benchrest club Brada”</t>
  </si>
  <si>
    <t>Účast na vrcholných soutěžích v ČR v Benchrestu</t>
  </si>
  <si>
    <t>Příprava sportovců k vrcholným soutěžím roku 2016 s výhledem na účast na LOH v Riu de Janeiru</t>
  </si>
  <si>
    <t>Vrcholoví sportovci Sportovní akademie pro rok 2016</t>
  </si>
  <si>
    <t xml:space="preserve">16SPT08 celkem </t>
  </si>
  <si>
    <t>Dotační fond KHK - vrcholový sport</t>
  </si>
  <si>
    <t>16SMV02 Rozvoj tvůrčích schopností a dovedností dětí, žáků a studentů - rozvoj talentů</t>
  </si>
  <si>
    <t>16SMV04 Zájmová práce se žáky mimo vyučování</t>
  </si>
  <si>
    <t>16SMV05 Polytechnická výchova a vzdělávání</t>
  </si>
  <si>
    <t>16SMP01 Programy zaměřené na prevenci rizikového chování a zdravý životní styl dětí a mládeže</t>
  </si>
  <si>
    <t>16SMP03 Etická výchova ve školách</t>
  </si>
  <si>
    <t>Fotodílny 2016</t>
  </si>
  <si>
    <t xml:space="preserve">ZŠ Vamberk, </t>
  </si>
  <si>
    <t>Nechceme pouze slyšet, chceme i vidět</t>
  </si>
  <si>
    <t>ZŠ Schulzovy sady, Dvůr Králové n. L.</t>
  </si>
  <si>
    <t>Rozvíjení talentovaných dětí v oblasti pěvecké</t>
  </si>
  <si>
    <t>Biskupské gym. B. B. a ZŠ a MŠ Jana Pavla II. Hradec Králové</t>
  </si>
  <si>
    <t>Práce se studenty s hlubším zájmem o biologii</t>
  </si>
  <si>
    <t>DDM, Rychnov nad Kněžnou</t>
  </si>
  <si>
    <t>"7T 2016"</t>
  </si>
  <si>
    <t>16SMV02 celkem</t>
  </si>
  <si>
    <t>ZŠ a MŠ  Lhota pod Libčany</t>
  </si>
  <si>
    <t>Šikovné prstíky</t>
  </si>
  <si>
    <t>ZŠ a MŠ Horní Maršov</t>
  </si>
  <si>
    <t>Dramatický kroužek žije aneb tradice stále pokračuje</t>
  </si>
  <si>
    <t>ZŠ a MŠ Lánov</t>
  </si>
  <si>
    <t>Sportujeme ve volném čase na ZŠ a MŠ Lánov</t>
  </si>
  <si>
    <t>ZŠ a MŠ Ohnišov</t>
  </si>
  <si>
    <t>Dílničky pro šikovné kluky i holčičky</t>
  </si>
  <si>
    <t>Masarykova jubilejní ZŠ a MŠ Černilov</t>
  </si>
  <si>
    <t>VČELAŘSKÝ KROUŽEK</t>
  </si>
  <si>
    <t>Kroužky nás baví</t>
  </si>
  <si>
    <t>ZŠ a MŠ Hořiněves</t>
  </si>
  <si>
    <t>Zájmová činnost pro žáky ZŠ a MŠ Hořiněves s částečným zapojením i jejich rodičů</t>
  </si>
  <si>
    <t>ZŠ Dobré</t>
  </si>
  <si>
    <t>Florbal</t>
  </si>
  <si>
    <t>ZŠ a MŠ  Mladé Buky</t>
  </si>
  <si>
    <t>Zájmová práce se žáky mimo vyučování</t>
  </si>
  <si>
    <t>ZŠ a MŠ Dolní Kalná</t>
  </si>
  <si>
    <t>Novinářský kroužek</t>
  </si>
  <si>
    <t>16SMV04 celkem</t>
  </si>
  <si>
    <t>Polytechnická výchova ve fyzice a pracovních činnostech</t>
  </si>
  <si>
    <t>ZŠ K.V.Raise, Lázně Bělohrad</t>
  </si>
  <si>
    <t xml:space="preserve">Mechanické a elektronické stavebnice … </t>
  </si>
  <si>
    <t>ZŠ Opočno</t>
  </si>
  <si>
    <t>Rozvoj manuální zručnosti na ZŠ Opočno</t>
  </si>
  <si>
    <t>MŠ RADOST, Třebihošť</t>
  </si>
  <si>
    <t>Šikovné ručičky</t>
  </si>
  <si>
    <t>ZŠ a MŠ Krčín</t>
  </si>
  <si>
    <t>Zábavná fyzika na ZŠ Krčín</t>
  </si>
  <si>
    <t>ZŠ Podharť, Dvůr Králové nad Labem</t>
  </si>
  <si>
    <t>Cvičíme fantazii, jemnou motoriku a prostorovou orientaci</t>
  </si>
  <si>
    <t>ZŠ Schulzovy sady, Dvůr Králové nad Labem</t>
  </si>
  <si>
    <t>Motivujeme své žáky k technickému vzdělání</t>
  </si>
  <si>
    <t>Budoucí řemeslníci z Horního Maršova</t>
  </si>
  <si>
    <t>Rozvoj polytechnických dovedností v elektrotechnice</t>
  </si>
  <si>
    <t>Hořické gymnázium</t>
  </si>
  <si>
    <t>Hands-on - co si vyzkouším, nezapomenu.</t>
  </si>
  <si>
    <t>MŠ Jaroměř, Lužická 321</t>
  </si>
  <si>
    <t>Technické a experimentální činnosti v MŠ Jaroměř</t>
  </si>
  <si>
    <t xml:space="preserve">MŠ Nový Bydžov, F. Palackého </t>
  </si>
  <si>
    <t>Polytechnická výchova a příprava na školní matematiku</t>
  </si>
  <si>
    <t>Masarykova jubilejní ZŠ a MŠ škola , Černilov</t>
  </si>
  <si>
    <t>Robotika Lego v Černilově</t>
  </si>
  <si>
    <t xml:space="preserve">ZŠ a MŠ Hradec Králové - Svobodné Dvory, </t>
  </si>
  <si>
    <t>"Naše město"</t>
  </si>
  <si>
    <t>ZŠ a MŠ Deštné v Orlických horách</t>
  </si>
  <si>
    <t>Pojďme si společně stavět</t>
  </si>
  <si>
    <t>ZŠ Hradební, Broumov</t>
  </si>
  <si>
    <t>Polytechnická výchova na ZŠ Hradební, Broumov</t>
  </si>
  <si>
    <t>Nebojme se techniky</t>
  </si>
  <si>
    <t>ZŠ Nový Hrádek, okres Náchod</t>
  </si>
  <si>
    <t>Kdo si hraje, nezlobí a ještě se něco naučí</t>
  </si>
  <si>
    <t>ZŠ Sion J. A. Komenského, Hradec Králové</t>
  </si>
  <si>
    <t>Autověda</t>
  </si>
  <si>
    <t>16SMV05 celkem</t>
  </si>
  <si>
    <t>ZŠ a MŠ Lánov, okres Trutnov</t>
  </si>
  <si>
    <t>Preventivní program ZŠ Lánov 2016 - 2017</t>
  </si>
  <si>
    <t>Spolupráce rodiny a školy jako prevence vzniku rizikového chování u žáků naší školy</t>
  </si>
  <si>
    <t>Proč se starat o své zdraví?</t>
  </si>
  <si>
    <t>ZŠ, Nový Bydžov, V. Kl. Klicpery 561</t>
  </si>
  <si>
    <t>TY-MY-JÁn 2016</t>
  </si>
  <si>
    <t>ZŠ a MŠ Adršpach</t>
  </si>
  <si>
    <t>Programy zaměřené na prevenci rizikového chování a zdravý životní styl dětí a mládeže</t>
  </si>
  <si>
    <t>ZŠ a MŠ Černý Důl</t>
  </si>
  <si>
    <t>Bezpečné prostředí školy</t>
  </si>
  <si>
    <t>ZŠ Nové Město nad Metují, Komenského 15</t>
  </si>
  <si>
    <t>Preventivní program ZŠ Nové Město nad  Metují 2016 - 2017</t>
  </si>
  <si>
    <t>Preventivní program v Danetě 2016</t>
  </si>
  <si>
    <t>ZŠ a MŠ Bukovice</t>
  </si>
  <si>
    <t>Víme, co je pro nás dobré</t>
  </si>
  <si>
    <t>ZŠ Gutha - Jarkovského Kostelec nad Orlicí</t>
  </si>
  <si>
    <t>Bezpečí pro všechny II.</t>
  </si>
  <si>
    <t>Táhneme všichni za jeden provaz</t>
  </si>
  <si>
    <t>ZŠ Nový Hrádek</t>
  </si>
  <si>
    <t>Bezpečně a spokojeně ve škole, ale i mimo ni</t>
  </si>
  <si>
    <t>Zážitková prevence pro žáky ZŠ Opočno</t>
  </si>
  <si>
    <t>ZŠ a MŠVšestary</t>
  </si>
  <si>
    <t>MŠ Hostinné</t>
  </si>
  <si>
    <t>Pojďte děti mezi nás, s úsměvem jde všechno snáz.</t>
  </si>
  <si>
    <t>MŠ Opočno</t>
  </si>
  <si>
    <t>Pěstujeme vitamíny pro zdraví</t>
  </si>
  <si>
    <t>Škola - ostrov bezpečí 2</t>
  </si>
  <si>
    <t>ZŠ Jaroměř-Josefov, Vodárenská 370</t>
  </si>
  <si>
    <t>Aktivní zapojení sociálně znevýhodněných dětí do třídní komunity</t>
  </si>
  <si>
    <t>ZŠ Jičín, Poděbradova 18</t>
  </si>
  <si>
    <t>Adaptační kurz</t>
  </si>
  <si>
    <t>SŠ Sion High School, Hradec Králové</t>
  </si>
  <si>
    <t>Má to smysl! preventivní program Sion High School 2016</t>
  </si>
  <si>
    <t>Sion - Nová generace, z.s.</t>
  </si>
  <si>
    <t>Jdi proti proudu! 2016</t>
  </si>
  <si>
    <t>Začít včas! - preventivní program ZŠ Sion 2016</t>
  </si>
  <si>
    <t>SEMIRAMIS z. ú.</t>
  </si>
  <si>
    <t>Montessori mateřská škola a základní škola s.r.o.</t>
  </si>
  <si>
    <t>Jaro na farmě</t>
  </si>
  <si>
    <t>ZŠ a MŠ Smidary,</t>
  </si>
  <si>
    <t>ROZVÍJEJ SE POUPÁTKO</t>
  </si>
  <si>
    <t>Programy primární prevence v Královéhradeckém kraji - všeobecná primární prevence</t>
  </si>
  <si>
    <t>ZŠ a MŠ Skřivany</t>
  </si>
  <si>
    <t>„Kočičí zahrada ožívá v divadle“</t>
  </si>
  <si>
    <t>SATORI HK z.s.</t>
  </si>
  <si>
    <t>Preventivní působení SATORI HK z.s.</t>
  </si>
  <si>
    <t>Programy pro rizikové kolektivy - selektivní primární prevence</t>
  </si>
  <si>
    <t>Masarykova jubilejní ZŠ a MŠ, Černilov</t>
  </si>
  <si>
    <t>Sportem ku zdraví</t>
  </si>
  <si>
    <t>Jezdecký klub Briliant - Petrovice, z.s.</t>
  </si>
  <si>
    <t>Společně jsme na koni</t>
  </si>
  <si>
    <t>16SMP01 celkem</t>
  </si>
  <si>
    <t>Nežijeme vedle sebe, ale žijeme spolu</t>
  </si>
  <si>
    <t xml:space="preserve">ZŠ Dolní Lánov </t>
  </si>
  <si>
    <t>Nežiji sám, ale uprostřed druhých</t>
  </si>
  <si>
    <t>Aktivity pro sociálně znevýhodněné děti a rodiče v josefovské škole</t>
  </si>
  <si>
    <t>ZŠ, Jičín, Poděbradova 18</t>
  </si>
  <si>
    <t>Já jsem já a ty jsi ty</t>
  </si>
  <si>
    <t>ZŠ a MŠ Smidary</t>
  </si>
  <si>
    <t>Etická výchova v praxi</t>
  </si>
  <si>
    <t>Chovat se slušně je normální...</t>
  </si>
  <si>
    <t>Žijme spolu, ne vedle sebe</t>
  </si>
  <si>
    <t>16SMP03 celkem</t>
  </si>
  <si>
    <t>16KPG01 Podpora a rozvoj profesionálních i neprofesionálních kulturních aktivit</t>
  </si>
  <si>
    <t>16KPG02 -Obnova památkového fondu</t>
  </si>
  <si>
    <t>16KPG03 Podpora publikační činnosti a literatury</t>
  </si>
  <si>
    <t>16KPG04 - Obnova historických varhan</t>
  </si>
  <si>
    <t>Libáňský hudební máj - Foerstrovy dny 2016 - 16. ročník</t>
  </si>
  <si>
    <t>PLAY FAIR FEST s.r.o.</t>
  </si>
  <si>
    <t>PLAY FAIR 2016</t>
  </si>
  <si>
    <t>Koncertní turné KHDS – USA 2016</t>
  </si>
  <si>
    <t>Hraní bez hranic - 6. ročník divadelního festivalu osob se zdravotním postižením</t>
  </si>
  <si>
    <t>kontrapunkt</t>
  </si>
  <si>
    <t>Open Air Program 2016</t>
  </si>
  <si>
    <t>Akademické týdny o.p.s.</t>
  </si>
  <si>
    <t xml:space="preserve">26. ročník Akademických týdnů </t>
  </si>
  <si>
    <t>Hořické hudební slavnosti</t>
  </si>
  <si>
    <t>Fišerův Bydžov 2016 - jubilejní 20. ročník</t>
  </si>
  <si>
    <t>Smetanovské dny 2016 - 33. ročník hudebního festivalu</t>
  </si>
  <si>
    <t>Evropské centrum pantomimy neslyšících, z.s.</t>
  </si>
  <si>
    <t>XXI. OTEVŘENO -Mezikrajová postupová přehlídka 2016</t>
  </si>
  <si>
    <t>MUZEJNÍ PARNÍ VLAKY 2016</t>
  </si>
  <si>
    <t>Letní koncerty 2016 - 12. ročník</t>
  </si>
  <si>
    <t>Tematické kulturní akce pro veřejnost v Podorlickém skanzenu v Krňovicích 2016</t>
  </si>
  <si>
    <t>"Kamarádi Orlických Ozvěn"</t>
  </si>
  <si>
    <t>Orlické Ozvěny 2016</t>
  </si>
  <si>
    <t>Mezinár. festival outdoorových filmů – 14. ročník 2016</t>
  </si>
  <si>
    <t>38. ročník festivalu české filmové a televizní komedie Novoměstský hrnec smíchu 2016</t>
  </si>
  <si>
    <t>69. ročník amatérské divadelní přehlídky "Klicperův Chlumec"</t>
  </si>
  <si>
    <t>Rok oslav 700. výročí Kostelce nad Orlicí</t>
  </si>
  <si>
    <t>Galerie na Půdě</t>
  </si>
  <si>
    <t>Regionální kolo soutěže tanečních formací 2016</t>
  </si>
  <si>
    <t>150. výročí bojů na Prachově</t>
  </si>
  <si>
    <t>Dobrušské letní muzicírování 2016 - cyklus koncertů</t>
  </si>
  <si>
    <t>150. výročí "BITVA U NÁCHODA 1866"</t>
  </si>
  <si>
    <t>Meziměstské divadelní hry - 53. ročník</t>
  </si>
  <si>
    <t>Soutěž zpravodajů Rychnovska</t>
  </si>
  <si>
    <t>Místní akční skupina POHODA venkova, z.s.</t>
  </si>
  <si>
    <t>Mezinárodní hudební festival F. L. Věka 2016</t>
  </si>
  <si>
    <t>Zahraniční aktivity pěveckého sboru 2016</t>
  </si>
  <si>
    <t>15. Svatoanenské zahradní slavnosti aneb slavnosti bez bariér</t>
  </si>
  <si>
    <t>SRPDŠ při Jiráskově gymnáziu v Náchodě</t>
  </si>
  <si>
    <t>Španělské dny v Náchodě</t>
  </si>
  <si>
    <t>ČESKÉ DOTEKY HUDBY EM-ART, o.p.s.</t>
  </si>
  <si>
    <t>Dvořákův festival 61.ročník</t>
  </si>
  <si>
    <t>DANEŤÁČEK 2016</t>
  </si>
  <si>
    <t>Komitét pro udržování památek z války roku 1866</t>
  </si>
  <si>
    <t>Návštěva císaře na bojištích 1866 - historický parní vlak</t>
  </si>
  <si>
    <t>18. přehlídka loutkových divadel - Řezníčkova Libáň 2016</t>
  </si>
  <si>
    <t>Beseda Val z. s.</t>
  </si>
  <si>
    <t>Divadelní POHODA 2016</t>
  </si>
  <si>
    <t>Martina Součková</t>
  </si>
  <si>
    <t>NA JEDNOM BŘEHU / 14th world music festival</t>
  </si>
  <si>
    <t>Tradice jiřinkových slavností v České Skalici jako vzor pro setkávání lidí s kulturním povědomím 2016</t>
  </si>
  <si>
    <t>Lidová řemesla regionu</t>
  </si>
  <si>
    <t>Hankův dům, městské kulturní zařízení</t>
  </si>
  <si>
    <t>Dny R. A. Dvorského</t>
  </si>
  <si>
    <t>Valdštejnské imaginárium, o.p.s.</t>
  </si>
  <si>
    <t>NETRADIČNÍ OŽIVOVÁNÍ TRADIC</t>
  </si>
  <si>
    <t>Mezinárodní houslová soutěž Mistra Josefa Muziky - 20. ročník</t>
  </si>
  <si>
    <t>Východočeské volné sdružení pro amatérský film a video</t>
  </si>
  <si>
    <t>Rychnovská osmička - celostátní filmová soutěž s mezinárodní účastní</t>
  </si>
  <si>
    <t>ŽEN-SEN z.s.</t>
  </si>
  <si>
    <t>DušeKraj</t>
  </si>
  <si>
    <t>OBEC MÁSLOJEDY</t>
  </si>
  <si>
    <t>Svíbské memento 1866</t>
  </si>
  <si>
    <t>STUDIO</t>
  </si>
  <si>
    <t>Dance festival Trutnov 2016</t>
  </si>
  <si>
    <t>WAMAK CZ s.r.o.</t>
  </si>
  <si>
    <t>Regionální ozvěny Febiofestu Hradec Králové</t>
  </si>
  <si>
    <t>16.ročník mezinárodního festivalu sborového zpěvu - Foerstrovy Osenice</t>
  </si>
  <si>
    <t>Festivalpark Production s.r.o.</t>
  </si>
  <si>
    <t>Hip Hop Kemp</t>
  </si>
  <si>
    <t>Mezinárodní festival krásných umění Hořice 2016, USA - Japonsko</t>
  </si>
  <si>
    <t>Filharmonie Hradec Králové o.p.s.</t>
  </si>
  <si>
    <t>OPERA DIVA</t>
  </si>
  <si>
    <t>Tradiční oslavy Hořických trubiček</t>
  </si>
  <si>
    <t>Jiné jeviště z.s.</t>
  </si>
  <si>
    <t>Neratov 2016 - Menteatrál festival</t>
  </si>
  <si>
    <t>69. Polické divadelní hry</t>
  </si>
  <si>
    <t>Vlček Jan</t>
  </si>
  <si>
    <t>Hudba mladých interpretů zní v Královéhradeckém kraji - 11. ročník</t>
  </si>
  <si>
    <t>Bitva u Jičína Prusko - rakouské války 1866</t>
  </si>
  <si>
    <t xml:space="preserve">Dům dětí a mládeže JEDNIČKA, Dvůr Králové nad Labem, </t>
  </si>
  <si>
    <t>22. ročník celostátní soutěže mladých amatérských filmařů JUNIORFILM - ….</t>
  </si>
  <si>
    <t>Turné Českého chlapeckého sboru Boni pueri do Číny</t>
  </si>
  <si>
    <t>Geisslers Hofcomoedianten z. s.</t>
  </si>
  <si>
    <t>6. Festival zámeckých a klášterních divadel</t>
  </si>
  <si>
    <t>COR APERTUM, o.s.</t>
  </si>
  <si>
    <t>Festival OČIMA GENERACÍ</t>
  </si>
  <si>
    <t>STU-ART o. s.</t>
  </si>
  <si>
    <t>Festival Vamberák 2016</t>
  </si>
  <si>
    <t>Vízmburské kulturní léto 2016</t>
  </si>
  <si>
    <t>Hradecká nokturna  z.s.</t>
  </si>
  <si>
    <t>Hradecká nokturna</t>
  </si>
  <si>
    <t>Historickými vlaky na Kuks 2016</t>
  </si>
  <si>
    <t>45.ročních přehlídky ochotnických divadelních souborů Symposion 2016</t>
  </si>
  <si>
    <t>Konkrétní podzim 2016 - ČTVEREC</t>
  </si>
  <si>
    <t>1866 Lazaret  v  Třebechovicích pod Orebem</t>
  </si>
  <si>
    <t>Šikovné ruce pro hospic 2016 aneb lidé lidem</t>
  </si>
  <si>
    <t>10. ARTIENALE HRKR královéhradecké výtvarné sympozium a Nábřeží umělců</t>
  </si>
  <si>
    <t>TANFEST Jaroměř 2016</t>
  </si>
  <si>
    <t>XXI. swingový festival Jardy Marčíka</t>
  </si>
  <si>
    <t>47. Týnišťský divadelní podzim v Kulturním centru Týniště nad Orlicí</t>
  </si>
  <si>
    <t>Ameba Production spol. s r.o.</t>
  </si>
  <si>
    <t>Rock for People 2016</t>
  </si>
  <si>
    <t>PhDr. Stanislav Bohadlo</t>
  </si>
  <si>
    <t>THEATRUM KUKS. Festival barokního divadla, opery a hudby. 15. ročník</t>
  </si>
  <si>
    <t>Folklórní soubor Kvítek Hradec Králové, z. s.</t>
  </si>
  <si>
    <t>Mezinárodní folklórní festival Setkání s folklórem 2016</t>
  </si>
  <si>
    <t>16KPG01 celkem</t>
  </si>
  <si>
    <t>Obnova venkovské usedlosti čp 43 Křinice - II. etapa - výměnek</t>
  </si>
  <si>
    <t>Oprava střechy kostela sv. Petra a Pavla v Broumově</t>
  </si>
  <si>
    <t>Oprava střechy a stropu kostela sv. Anny ve Vižňově</t>
  </si>
  <si>
    <t>ŘKF Teplice nad Metují</t>
  </si>
  <si>
    <t>Sanace věže kostela Nejsvětější Trojice ve Zdoňově</t>
  </si>
  <si>
    <t>Kinský dal Borgo, a.s.</t>
  </si>
  <si>
    <t>Hrad Kost - oprava střešního pláště Bibrštejnského paláce</t>
  </si>
  <si>
    <t>Šťastný Miroslav</t>
  </si>
  <si>
    <t>Oprava střechy domu č.p.1 v Sobotce</t>
  </si>
  <si>
    <t>Vachková Soňa</t>
  </si>
  <si>
    <t>Obnova šindelové střešní krytiny, dřevěný dům č.p. 478, Dvůr Králové n.L.</t>
  </si>
  <si>
    <t>MĚSTYS MLADÉ BUKY</t>
  </si>
  <si>
    <t>Oprava kamenného mostu ve Sklenařovicích</t>
  </si>
  <si>
    <t>ŘKF Osenice</t>
  </si>
  <si>
    <t>Oprava věže kostela Narození Panny Marie</t>
  </si>
  <si>
    <t>MĚSTYS MLÁZOVICE</t>
  </si>
  <si>
    <t>Restaurování oken v Kostele Nejsvětější Trojice v Mlázovicích</t>
  </si>
  <si>
    <t>ŘKF Hronov</t>
  </si>
  <si>
    <t>Oprava střechy kostela sv. Josefa Pěstouna ve Stárkově</t>
  </si>
  <si>
    <t>MĚSTO ŽELEZNICE</t>
  </si>
  <si>
    <t>Obnova a statické zajištění dřevěných konstrukcí objektu radnice čp.1, Železnice</t>
  </si>
  <si>
    <t>SVJ, Mánesova 713, Hr. Králové</t>
  </si>
  <si>
    <t xml:space="preserve">Rekonstrukce uliční fasády, výměna špaletových oken v uliční fasádě za jejich repliky </t>
  </si>
  <si>
    <t>ŘKF - arciděkanství Trutnov I</t>
  </si>
  <si>
    <t>Pokračování obnovy kostela Nejsvětější Trojice v Pilníkově - obnova zřícené klenby</t>
  </si>
  <si>
    <t>Pokračování opravy havarijního stavu korunní římsy na kostele Nejsvětější Trojice v Žacléři</t>
  </si>
  <si>
    <t>ŘKF Rtyně v Podkrkonoší</t>
  </si>
  <si>
    <t>Pokračování obnovy havarijního stavu zvonice u kostela sv. Jana Křtitele ve Rtyni v Podkrkonoší</t>
  </si>
  <si>
    <t>Kostel sv.Václava, mučedníka v Číbuzi - Oprava krovu a zastřešení věže kostela</t>
  </si>
  <si>
    <t>Kostel Nejsvětější Trojice v Novém Bydžově - Výměna střešní krytiny …</t>
  </si>
  <si>
    <t>Kostel sv.Barotoloměje v Lovčicích - Oprava krovu, stropu, výměna krytiny a klempířských konstrukcí</t>
  </si>
  <si>
    <t>OBEC BĚLEČ NAD ORLICÍ</t>
  </si>
  <si>
    <t>Částečná obnova pam. chráněného objektu č. 100012 včetně renovace oken a dveří</t>
  </si>
  <si>
    <t>Oprava střechy radnice, Masarykovo náměstí 40, Náchod</t>
  </si>
  <si>
    <t>ŘKF Trutnov II - Horní Staré Město</t>
  </si>
  <si>
    <t>Obnova fasády a střechy kostela sv. Václava v Trutnově</t>
  </si>
  <si>
    <t>MĚSTO SOLNICE</t>
  </si>
  <si>
    <t>Resturování Mariánského sloupu na náměstí v Solnici</t>
  </si>
  <si>
    <t>OBEC BARTOŠOVICE V ORLICKÝCH HORÁCH</t>
  </si>
  <si>
    <t xml:space="preserve">Obnova ohradní zdi hřbitova areálu kostela sv. Máří Magdalény Bartošovice v Orl. h. </t>
  </si>
  <si>
    <t>Č.-m. provincie Hospitálského řádu sv. Jana z Boha - Milosrdných bratří</t>
  </si>
  <si>
    <t>Rekonstrukce fasády kostela Narození Panny Marie v Novém městě nad Metují.</t>
  </si>
  <si>
    <t>Spolek Šporkův poplužní dvůr</t>
  </si>
  <si>
    <t>Matějek Marek</t>
  </si>
  <si>
    <t>Oprava roubeného stavení č. p. 114 v kat. území Dolní Dvůr. Etapa č. 1 - Oprava střechy a krovu</t>
  </si>
  <si>
    <t>Žaloudek Miroslav</t>
  </si>
  <si>
    <t>Oprava chalupy v Dolní Malé Úpě čp. 35 na Šímových chalupách</t>
  </si>
  <si>
    <t>ŘKF Lázně Bělohrad</t>
  </si>
  <si>
    <t>Kostel svatého Petra a Pavla na Byšičkách - oprava venkovních omítek (Ohlášení udržovacích prací na kulturní památce)</t>
  </si>
  <si>
    <t>Dolní Kalná - kostel sv. Václava - pokračování opravy havarijního stavu krovu a střechy nad presbytářem, etapa 2016</t>
  </si>
  <si>
    <t>Klub vojenské historie Náchod, z.s.</t>
  </si>
  <si>
    <t>Obnova levého křídla objektu včetně makety pancéřového zvonu - N-S 84 Voda</t>
  </si>
  <si>
    <t>Kolowrat-Krakowský Jan</t>
  </si>
  <si>
    <t>Oprava saly terreny na severní terase zámku v Rychnově nad kněžnou, oprava a odstranění havárie nosné kosntrukce stropu …</t>
  </si>
  <si>
    <t>Náboženská obec CČH ve Velkém Vřešťově</t>
  </si>
  <si>
    <t>Oprava původní pískovcové barokní podlahy a sanace konstrukce ženské galerie - bývalá synagoga Hořice</t>
  </si>
  <si>
    <t>ŘKF - děkanství Rychnov nad Kněžnou</t>
  </si>
  <si>
    <t>Lukavice-kostel Nanebevzetí Panny Marie - záchrana nakloněné věžní konstrukce</t>
  </si>
  <si>
    <t>ŘKF Rokytnice v Orlických horách</t>
  </si>
  <si>
    <t>Kostel sv. Kateřiny v Kačerově -oprava střechy věže</t>
  </si>
  <si>
    <t>MĚSTO TŘEBECHOVICE POD OREBEM</t>
  </si>
  <si>
    <t>Generální restaurování NKP Třebechovického betlémů - dokončení</t>
  </si>
  <si>
    <t>"Má vlast-můj domov o.s."</t>
  </si>
  <si>
    <t>6. etapa etapa dokončení obnovy Fajfrovy zájezdní hodpody v Záměli.</t>
  </si>
  <si>
    <t>Obnovení krytiny a nátěru střechy, obv. pláště a zvonice v areálu kostela sv. Petra a Pavla v obci Liberk</t>
  </si>
  <si>
    <t>Rekonstrukce novogotické kaple v Lanžově - II. etapa</t>
  </si>
  <si>
    <t>Křížek Vladimír</t>
  </si>
  <si>
    <t>Rekonstrukce střechy domu č.p. 386, Vrchlabí ( st.p.č. 435, k.ú. Vrchlabí ) po požáru</t>
  </si>
  <si>
    <t>Oprava vnějšího pláště kostela sv. Václava ve Veliši</t>
  </si>
  <si>
    <t>Vaňková Hana</t>
  </si>
  <si>
    <t xml:space="preserve">Výměna střešní krytiny na budově č. p. 199, ul. Jičínská, Sobotka </t>
  </si>
  <si>
    <t>16KPG02 celkem</t>
  </si>
  <si>
    <t>Časopis Bellum 1866, ročník 2016</t>
  </si>
  <si>
    <t>Jezdecká srážka u Střezetic 3. 7. 1866, historie a současnost</t>
  </si>
  <si>
    <t>Garda města Hradce Král., z. s.</t>
  </si>
  <si>
    <t>Kniha- Očima vítězů 1866</t>
  </si>
  <si>
    <t>Městská knihovna Slavoj ve Dvoře Králové nad Labem</t>
  </si>
  <si>
    <t>Pověsti Královédvorska II.</t>
  </si>
  <si>
    <t>Městečka na dlani - Královéhradecký kraj - Brožura (publikace)</t>
  </si>
  <si>
    <t>Pavel Mervart</t>
  </si>
  <si>
    <t>Pomníky obětem 1. světové války v okrese Náchod</t>
  </si>
  <si>
    <t>16KPG03 celkem</t>
  </si>
  <si>
    <t>Obnova varhan v kostele Nejsvětější Trojice v Rokytnici v O.h. - závěrečná etapa</t>
  </si>
  <si>
    <t>Pokračování obnovy varhan v kostele sv. Václava v Dolní Kalné - V. etapa</t>
  </si>
  <si>
    <t>Obnova historických varhan v kostele sv. Anny</t>
  </si>
  <si>
    <t>ŘKF Přepychy</t>
  </si>
  <si>
    <t>Obnova historických varhan v Přepychách</t>
  </si>
  <si>
    <t>16KPG04 celkem</t>
  </si>
  <si>
    <t xml:space="preserve"> 16ZPD01 - Protipovodňová ochrana</t>
  </si>
  <si>
    <t>16ZPD02 - Obnova a technické zajištění stávajících "návesních" vodních nádrží</t>
  </si>
  <si>
    <t xml:space="preserve"> 16ZPD03 - Nakládání s odpady a ochrana ovzduší</t>
  </si>
  <si>
    <t xml:space="preserve"> 16ZPD04 - Ochrana přírody a krajiny</t>
  </si>
  <si>
    <t>16ZPD05 - Environmentální výchova, vzdělávání a osvěta</t>
  </si>
  <si>
    <t>16ZPD06 - Praktická péče o přírodní prostředí, zdroje a produkty</t>
  </si>
  <si>
    <t xml:space="preserve"> 16ZPD07 - Propagace životního prostředí a zemědělství</t>
  </si>
  <si>
    <t xml:space="preserve"> 16ZPD08 - Podpora prodeje ze dvora</t>
  </si>
  <si>
    <t>Obec Hlušice</t>
  </si>
  <si>
    <t>Obsahem projektu bude vyhotovení projektových dokumentací jak k územnímu, tak ke stavebnímu řízení, ....</t>
  </si>
  <si>
    <t>Vypracování studie protipovodňové ochrany v předmětném území obce. …..</t>
  </si>
  <si>
    <t>16ZPD01 celkem</t>
  </si>
  <si>
    <t>Obnova vodní nádrže Studenec</t>
  </si>
  <si>
    <t>Vodní nádrž - Hony</t>
  </si>
  <si>
    <t>Oprava a technické zajištění návesní nádrže v Liběšicích</t>
  </si>
  <si>
    <t>OBEC ČERNILOV</t>
  </si>
  <si>
    <t>Černilov - rybník Dolejšák</t>
  </si>
  <si>
    <t>Udržovací práce na vodní nádrži na p.p.č. 709, k.ú. Slavný</t>
  </si>
  <si>
    <t>OBEC KOHOUTOV</t>
  </si>
  <si>
    <t>Obnova  a  technické zajištění   stávajících  návesních  nádrží  v  katastru obce  Kohoutov, rybníky číslo 1,2,3,4,6,7,8</t>
  </si>
  <si>
    <t>16ZPD02 celkem</t>
  </si>
  <si>
    <t>obec Skuhrov nad Bělou</t>
  </si>
  <si>
    <t>Chceme čistou obec.</t>
  </si>
  <si>
    <t>obec Rudník</t>
  </si>
  <si>
    <t>projekt revitalizace sběrného dvora pro obec Rudník</t>
  </si>
  <si>
    <t>obec Vršovka</t>
  </si>
  <si>
    <t>Modernizace sběrného dvorku Vršovka</t>
  </si>
  <si>
    <t>obec Výrava</t>
  </si>
  <si>
    <t>Zřízení zpevněných ploch pro kontejnery na tříděný odpad</t>
  </si>
  <si>
    <t>obec Bukovice</t>
  </si>
  <si>
    <t>Rozšíření sběrného místa pro vytříděné složky komunálního odpadu</t>
  </si>
  <si>
    <t>obec Heřmánkovice</t>
  </si>
  <si>
    <t>Podpora separace odpadů pro občany obce Heřmánkovice</t>
  </si>
  <si>
    <t>obec Křinice</t>
  </si>
  <si>
    <t>Podpora separace odpadů pro občany obce Křinice</t>
  </si>
  <si>
    <t>obec Božanov</t>
  </si>
  <si>
    <t>Podpora separace odpadů pro občany obce Božanov</t>
  </si>
  <si>
    <t>město Teplice nad Metují</t>
  </si>
  <si>
    <t>Podpora separace odpadů pro občany města Teplice nad Metují</t>
  </si>
  <si>
    <t>obec Kohoutov</t>
  </si>
  <si>
    <t>Vybudování zpevněných ploch pod kontejnery v obci Kohoutov</t>
  </si>
  <si>
    <t>obec Adršpach</t>
  </si>
  <si>
    <t>Podpora separace odpadů pro občany obce Adršpach</t>
  </si>
  <si>
    <t>obec Vidochov</t>
  </si>
  <si>
    <t>Kompostéry</t>
  </si>
  <si>
    <t>obec Pěčín</t>
  </si>
  <si>
    <t>Nakládání s odpady a ochrana ovzduší -číslo programu 16ZPD03</t>
  </si>
  <si>
    <t>obec Stěžery</t>
  </si>
  <si>
    <t>Modernizace zařízení pro sběr a třídění odpadů v obci Stěžery</t>
  </si>
  <si>
    <t>obec Radvanice</t>
  </si>
  <si>
    <t>Revitalizace sběrných míst v obci Radvanice</t>
  </si>
  <si>
    <t>město Dvůr Králové nad Labem</t>
  </si>
  <si>
    <t>16ZPD03 celkem</t>
  </si>
  <si>
    <t>A Rocha-Křesťané v ochraně přírody, o.p.s.</t>
  </si>
  <si>
    <t>VODA PRO ŽIVOT - jezírko u ekologického centra 2. etapa</t>
  </si>
  <si>
    <t>Český rybářský svaz, z. s., MO Trutnov</t>
  </si>
  <si>
    <t>Rekonstrukce odchovného zařízení pro pstruha obecného</t>
  </si>
  <si>
    <t>16ZPD04 celkem</t>
  </si>
  <si>
    <t>MŠ Kamarád, Hradec Králové, Veverkova 1495</t>
  </si>
  <si>
    <t>Zahrada v přírodním stylu</t>
  </si>
  <si>
    <t>EVVO při Ekocentru Orlice v Krňovicích v roce 2016</t>
  </si>
  <si>
    <t>Zelená školní učebna u ZŠ T.G. Masaryka Náchod</t>
  </si>
  <si>
    <t>ZAHRADA PLNÁ DĚTÍ</t>
  </si>
  <si>
    <t>Environmentální a ekologické  vzdělávání široké veřejnosti Mikroregionu OPZ 1866</t>
  </si>
  <si>
    <t>Mateřská škola, Náchod, Březinova 669</t>
  </si>
  <si>
    <t>Obohacujeme školní vzdělávací program o praktické pozorování</t>
  </si>
  <si>
    <t>Městské lesy Hradec Králové a.s.</t>
  </si>
  <si>
    <t>Hmyzí hotel a broukoviště</t>
  </si>
  <si>
    <t>Dřevěné poutače dle knihy pověstí</t>
  </si>
  <si>
    <t>AREÁL ZELENÉ VENKOVNÍ VÝUKY „IV. ZŠ“ - podpora nových forem výuky</t>
  </si>
  <si>
    <t>ZŠ a MŠ  Rasošky</t>
  </si>
  <si>
    <t>TRPASLIČÍ ZAHRADA</t>
  </si>
  <si>
    <t>Environmentální výchova, vzdělávání a osvěta</t>
  </si>
  <si>
    <t>Mateřská škola Hronov, Havlíčkova 520</t>
  </si>
  <si>
    <t>Vidím, slyším, cítím!</t>
  </si>
  <si>
    <t>Recyklohraní, o.p.s.</t>
  </si>
  <si>
    <t>Recyklace hrou v Královehradeckém kraji</t>
  </si>
  <si>
    <t>Zelená učebna ZŠ Sion</t>
  </si>
  <si>
    <t>Českomoravská myslivecká jednota, z.s. - okresní myslivecký spolek Náchod</t>
  </si>
  <si>
    <t>Přírodovědné a myslivecké kroužky v okrese Náchod</t>
  </si>
  <si>
    <t>"Všemi vjemy"</t>
  </si>
  <si>
    <t>Jak se mění les a přírodní zahrada během ročních období?</t>
  </si>
  <si>
    <t>Muzeum přírody Český ráj z.s.</t>
  </si>
  <si>
    <t>Voda je život</t>
  </si>
  <si>
    <t>Naučná stezka na Josefovských loukách – I. část</t>
  </si>
  <si>
    <t>Odpadový kalendář - rok 2017</t>
  </si>
  <si>
    <t>16ZPD05 celkem</t>
  </si>
  <si>
    <t>Kodýtková Jana</t>
  </si>
  <si>
    <t>Rozvoj včelařského chovu</t>
  </si>
  <si>
    <t>Bureš Petr</t>
  </si>
  <si>
    <t>Žádost o poskytnutí finanční výpomoci na pořízení materiálu, potřebného k rozšíření počtu chovaných včelstev v obci Dubenec u Dvora Králové nad Labem na stanovišti 90043499.</t>
  </si>
  <si>
    <t>Půlpán Jindřich</t>
  </si>
  <si>
    <t>Obnova a rozvoj včelaření v kraji</t>
  </si>
  <si>
    <t>Český svaz včelařů, ZO Jaroměř</t>
  </si>
  <si>
    <t>Modernizace úlového vybavení včelařů</t>
  </si>
  <si>
    <t>Andrš Jan</t>
  </si>
  <si>
    <t>Vybudování plnohodnotného zázemí a zamezení onemocnění včelstev v obci Roztoky</t>
  </si>
  <si>
    <t>Včelí obsádka v Podorlickém skanzenu v Krňovicích</t>
  </si>
  <si>
    <t>Piňos Oldřich</t>
  </si>
  <si>
    <t>Rozšíření, racionalizace a zdravý chov včel ve včelařství Oldřicha Piňose v Lejšovce</t>
  </si>
  <si>
    <t>Český svaz včelařů, ZO Nové Město nad Metují</t>
  </si>
  <si>
    <t>Včelařství na novoměstsku pro rok 2016</t>
  </si>
  <si>
    <t>Český svaz včelařů, ZO Opočno</t>
  </si>
  <si>
    <t>Včelaři Opočno - Praktická péče o přírodní prostředí (II)</t>
  </si>
  <si>
    <t>Trnka Ondřej</t>
  </si>
  <si>
    <t>Zvýšení zavčelení oblasti</t>
  </si>
  <si>
    <t>Jirka Václav</t>
  </si>
  <si>
    <t>Zlepšení genetiky chovu včel, jeho racionalizace a propagace práce rodinné včelí zájmové farmy</t>
  </si>
  <si>
    <t>Vrkoslav Vladimír</t>
  </si>
  <si>
    <t>Nové nástavkové úly</t>
  </si>
  <si>
    <t>Milan Pleva</t>
  </si>
  <si>
    <t>výměna starých nevyhovujících včelích úlů za nové úly</t>
  </si>
  <si>
    <t>Litterová Alenka</t>
  </si>
  <si>
    <t>Obnova včelařského vybavení a zavčelení</t>
  </si>
  <si>
    <t>Česenek Radomír</t>
  </si>
  <si>
    <t>Podpora opylovací činnosti včel v oblasti Červenokostelecka formou stabilizace a dalšího rozvoje zájmového chovu včel</t>
  </si>
  <si>
    <t>Český svaz včelařů, ZO Žďárky</t>
  </si>
  <si>
    <t>Obnova včelařského zařízení v ZO Ždárky</t>
  </si>
  <si>
    <t>Havalcová Hana</t>
  </si>
  <si>
    <t>Včelařství</t>
  </si>
  <si>
    <t>Výzkumný a šlechtitelský ústav ovocnářský Holovousy s.r.o.</t>
  </si>
  <si>
    <t>Obnova nástavkových úlů</t>
  </si>
  <si>
    <t>Dlab Vlastimil</t>
  </si>
  <si>
    <t>Obnova a rozšíření oplozovací stanice pro chov včely kraňské</t>
  </si>
  <si>
    <t>Tobolka Josef</t>
  </si>
  <si>
    <t>Včely pro krajinu II</t>
  </si>
  <si>
    <t>Český svaz včelařů, ZO Pěčín</t>
  </si>
  <si>
    <t>Obnova a rozšíření chovu včel v CHKO Orlické hory a podhůří Orlických hor</t>
  </si>
  <si>
    <t>Jireš Rostislav</t>
  </si>
  <si>
    <t>Pořízení mobilního kočovného včelína a aerosolového  zařízení</t>
  </si>
  <si>
    <t>Sirůček Jan</t>
  </si>
  <si>
    <t>Dřevostavba pro hobby-včelaření</t>
  </si>
  <si>
    <t>Lukášek Jozef</t>
  </si>
  <si>
    <t>Výravská rezervace- Podpora chovu včel s důrazem na efektivní opilování krajiny</t>
  </si>
  <si>
    <t>Bangová Eva</t>
  </si>
  <si>
    <t>Rozvoj včelařství v oblasti - zavčelení katastrálního území Nepasice</t>
  </si>
  <si>
    <t>Vaníček Vladislav</t>
  </si>
  <si>
    <t>Rozšíření chovu včelstev v Královéhradeckém kraji</t>
  </si>
  <si>
    <t>Rozvoj včelařství</t>
  </si>
  <si>
    <t>Moravec Miroslav</t>
  </si>
  <si>
    <t>Dostavba kočovného zařízení a modernizace úlového vybavení za účelem zlepšení podmínek chovu včelstev</t>
  </si>
  <si>
    <t>Očenášek Jiří</t>
  </si>
  <si>
    <t>Rozšíření stávající včelnice</t>
  </si>
  <si>
    <t>16ZPD06 celkem</t>
  </si>
  <si>
    <t>Zemědělský den Mžany 2016</t>
  </si>
  <si>
    <t>Propagace ŽP a zemědělství v Mikroregionu Bělá</t>
  </si>
  <si>
    <t>Propagace ekologického zemědělství a regionálních výrobků na Broumovsku</t>
  </si>
  <si>
    <t>Stř. ekologické výchovy SEVER H. Maršov, o.p.s.</t>
  </si>
  <si>
    <t>Region na talíři</t>
  </si>
  <si>
    <t>Dary  z  Kohoutovské  přírody</t>
  </si>
  <si>
    <t>16ZPD07 celkem</t>
  </si>
  <si>
    <t>Luděk Košťák</t>
  </si>
  <si>
    <t>Propagace rodinné farmy a prodeje ze dvora</t>
  </si>
  <si>
    <t>Vladimír Jemelík</t>
  </si>
  <si>
    <t>ekofarma Rytířova Lhota - prodej ze dvora</t>
  </si>
  <si>
    <t>D-agro s.r.o.</t>
  </si>
  <si>
    <t>Propagace prodeje ze dvora na Venclově statku</t>
  </si>
  <si>
    <t>Lubomír Kupka</t>
  </si>
  <si>
    <t>Prodej ze dvora</t>
  </si>
  <si>
    <t>Ivana Horská</t>
  </si>
  <si>
    <t>Kamenná brána - profesionalizace prodeje ze dvora</t>
  </si>
  <si>
    <t>16ZPD08 celkem</t>
  </si>
  <si>
    <t>16RRD01 Podpora hasičské techniky pro obce s JPO</t>
  </si>
  <si>
    <t>16RRD02 Podpora svazků obcí</t>
  </si>
  <si>
    <t>16RRD03 Podpora územního plánu obcí</t>
  </si>
  <si>
    <t>16RRD05 Rozvoj a budování dálkových a na ně navazujících cyklotras v Královéhradeckém kraji</t>
  </si>
  <si>
    <t>16RRD06 Propagace cyklobusů v turistických regionech</t>
  </si>
  <si>
    <t>16RRD11 Zvýšení akceschopnosti jednotek požární ochrany v Královéhradeckém kraji</t>
  </si>
  <si>
    <t>Obec Nové Město</t>
  </si>
  <si>
    <t>Výroba a montáž hasičské nástavby</t>
  </si>
  <si>
    <t>Reprodukce požární techniky - nákup cisternové automobilové stříkačky CAS 15</t>
  </si>
  <si>
    <t>Reprodukce požární techniky obce Černilov</t>
  </si>
  <si>
    <t>16RRD01 celkem</t>
  </si>
  <si>
    <t>Profesionalizace DSO Region Orlické hory 2016</t>
  </si>
  <si>
    <t>Profesionalizace DSO Region Novoměstsko 2016</t>
  </si>
  <si>
    <t>Profesionalizace Mikroregionu Nechanicko 2016</t>
  </si>
  <si>
    <t>Profesionalizace Svazku obcí Východní Krkonoše 2016</t>
  </si>
  <si>
    <t>Potřebná pomoc 2016</t>
  </si>
  <si>
    <t>Profesionální vedení svazku obcí - Mikroregion OPZ 1866  - 2016</t>
  </si>
  <si>
    <t>DSO Broumovsko 2016</t>
  </si>
  <si>
    <t>Servis pro obce Svazku obcí Jestřebí hory</t>
  </si>
  <si>
    <t>Rozvoj Společenství obcí Podkrkonoší</t>
  </si>
  <si>
    <t>Profesionalizace Svazku obcí 1866</t>
  </si>
  <si>
    <t>Dobrovolný svazek obcí Kladská stezka</t>
  </si>
  <si>
    <t>Profesionalizace DSO Kladská stezka</t>
  </si>
  <si>
    <t>Profesionalizace svazku obcí Mariánská zahrada 2016</t>
  </si>
  <si>
    <t>Profesionální zázemí  mikroregionu Urbanická brázda</t>
  </si>
  <si>
    <t>Mikroregion Černilovsko, svazek obcí</t>
  </si>
  <si>
    <t>Podpora Mikroregionu Černilovsko v roce 2016</t>
  </si>
  <si>
    <t>Podpora Mikroregionu Třebechovicko v roce 2016</t>
  </si>
  <si>
    <t>Mikroregion Hustířanka 2016</t>
  </si>
  <si>
    <t>Profesionalizace svazku</t>
  </si>
  <si>
    <t>Profesionalizace mikroregionu Obecní voda</t>
  </si>
  <si>
    <t>Profesionalizace mikroregionu Orlice</t>
  </si>
  <si>
    <t>Dobrovolný svazek obcí mikroregionu "Brodec"</t>
  </si>
  <si>
    <t>Manažer svazku 2016</t>
  </si>
  <si>
    <t>Podpora Svazku měst a obcí Krkonoše 2016</t>
  </si>
  <si>
    <t>Podpora Svazku obcí Horní Labe 2016</t>
  </si>
  <si>
    <t>16RRD02 celkem</t>
  </si>
  <si>
    <t>OBEC CHYJICE</t>
  </si>
  <si>
    <t>Územní plán Chyjice</t>
  </si>
  <si>
    <t>Obec Dolní Přím</t>
  </si>
  <si>
    <t>Územní plán Dolní Přím</t>
  </si>
  <si>
    <t>Obec Střevač</t>
  </si>
  <si>
    <t>Územní plán Střevač</t>
  </si>
  <si>
    <t>Obec Staré Místo</t>
  </si>
  <si>
    <t>Územní plán Staré Místo</t>
  </si>
  <si>
    <t>OBEC NOVÁ VES</t>
  </si>
  <si>
    <t>Zpracovní územního plánu</t>
  </si>
  <si>
    <t>Pořízení nového územního plánu obce Kounov</t>
  </si>
  <si>
    <t>Územní  plán  obce  Kohoutov</t>
  </si>
  <si>
    <t>16RRD03 celkem</t>
  </si>
  <si>
    <t>OBEC STANOVICE</t>
  </si>
  <si>
    <t>Projektová dokumentace</t>
  </si>
  <si>
    <t>OBEC MOSTEK</t>
  </si>
  <si>
    <t>Zpracování DUR Labské stezky v úseku přehrada Les království - Debrné</t>
  </si>
  <si>
    <t>PD stavební povolení "Cyklookruh okolo Rozkoše"</t>
  </si>
  <si>
    <t>Cyklotrasa KČT 22 Trutnov-Horní Staré Město</t>
  </si>
  <si>
    <t>Městys Mladé Buky</t>
  </si>
  <si>
    <t>Dálková trasa č. 22 - k.ú. Hertvíkovice, k.ú. Mladé Buky, k.ú. Kalná Voda</t>
  </si>
  <si>
    <t>PD ke stavebnímu povolení a PPD na dálkové cyklotrase - úsek Jaroměř - Ryhnovek</t>
  </si>
  <si>
    <t>Projektová domuntace DUR na úsek č. 17. podchod Bražec</t>
  </si>
  <si>
    <t>Cyklostezka trasy D</t>
  </si>
  <si>
    <t>Obec Rudník</t>
  </si>
  <si>
    <t>Cyklotrasa Rudník</t>
  </si>
  <si>
    <t>Cyklotrasa č. 22 - cyklostezka Lánov - Čistá v Krkonoších, příprava</t>
  </si>
  <si>
    <t>Rozvoj cyklodopravy na Policku</t>
  </si>
  <si>
    <t>Stezka trasy B</t>
  </si>
  <si>
    <t>Vrchlabí - dálkové cyklotrasy č. 2 a 22 - výkup pozemků</t>
  </si>
  <si>
    <t>Stavební úpravy pro cyklisty na Benešově nábřeží</t>
  </si>
  <si>
    <t>Dopravní značení a stavební úpravy pro cyklisty na Benešově nábřeží (ve směru do mostu Jana Palacha po ul. Heydukova)</t>
  </si>
  <si>
    <t>Vrchlabí - dálkové cyklotrasy č. 2 a 22 - 2016</t>
  </si>
  <si>
    <t>Labská stezka č. 2 – úseky: Kunčice nad Labem, Klášterská Lhota, Hostinné</t>
  </si>
  <si>
    <t>16RRD05 celkem</t>
  </si>
  <si>
    <t>Krkonošské cyklobusy 2016</t>
  </si>
  <si>
    <t>Cyklobusy do Orlických hor 2016</t>
  </si>
  <si>
    <t>Propagace cyklobusů v roce 2016</t>
  </si>
  <si>
    <t>16RRD06 celkem</t>
  </si>
  <si>
    <t>Výstavba garáže pro požární vozidla</t>
  </si>
  <si>
    <t>OBEC ŽĎÁR NAD METUJÍ</t>
  </si>
  <si>
    <t>Dopravní automobil Žďár nad Metují</t>
  </si>
  <si>
    <t>Město Nová Paka</t>
  </si>
  <si>
    <t>Stavební úpravy požární zbrojnice pro JSDH Nová Paka – PZ Vrchovina</t>
  </si>
  <si>
    <t>Nákup dopravního automobilu pro jednotku SDH</t>
  </si>
  <si>
    <t>Pořízení dopravního automobilu pro JSDH Hostinné</t>
  </si>
  <si>
    <t>Obec Smržov</t>
  </si>
  <si>
    <t>Dotace pro obnovu movitého majetku</t>
  </si>
  <si>
    <t>MĚSTO SVOBODA NAD ÚPOU</t>
  </si>
  <si>
    <t>Pořízení DA pro JSDH Svoboda nad Úpou</t>
  </si>
  <si>
    <t>Dopravní automobil Suchý Důl</t>
  </si>
  <si>
    <t>Obec Skřivany</t>
  </si>
  <si>
    <t>Dopravní automobil Skřivany</t>
  </si>
  <si>
    <t>OBEC TUŘ</t>
  </si>
  <si>
    <t>Investiční dotace obcím na  pořízení dopravního automobilu a stavbu požární zbrojnice v roce 2016</t>
  </si>
  <si>
    <t>OBEC BAČETÍN</t>
  </si>
  <si>
    <t>Dopravní automobil Bačetín s přívěsným vozíkem pro hašení</t>
  </si>
  <si>
    <t>Obec Křinice</t>
  </si>
  <si>
    <t>Nový dopravní automobil pro jednotku požární ochrany Křinice</t>
  </si>
  <si>
    <t>OBEC BUKOVICE</t>
  </si>
  <si>
    <t>Dopravní automobil Bukovice</t>
  </si>
  <si>
    <t>OBEC TŘEBIHOŠŤ</t>
  </si>
  <si>
    <t>Nový dopravní automobil pro jednotku sboru dobrovolných hasičů v Třebihošti.</t>
  </si>
  <si>
    <t>Rekonstrukce objektu požární zbrojnice pro jednotku SDH Hořice (JPO II.)</t>
  </si>
  <si>
    <t>Město Sobotka</t>
  </si>
  <si>
    <t>Pořízení nového dopravního automobilu pro JPO II SDH Sobotka</t>
  </si>
  <si>
    <t>OBEC HNĚVČEVES</t>
  </si>
  <si>
    <t>Zvýšení akceschopnosti jednotek požární ochrany v Královehradeckém kraji - 16RRD11</t>
  </si>
  <si>
    <t>16RRD11 celkem</t>
  </si>
  <si>
    <t>Obec Valdice</t>
  </si>
  <si>
    <t>Zvýšení akceschopnosti jednotek JPO II a JPO III -  16RRD12</t>
  </si>
  <si>
    <t>Zvýšení akceschopnosti JPO III Meziměstí</t>
  </si>
  <si>
    <t>Zvýšení počtu řidičů u JSDH Jaroměř</t>
  </si>
  <si>
    <t>Zvýšení akceschopnosti jednotek JPO II a III.</t>
  </si>
  <si>
    <t>Obec Kuks</t>
  </si>
  <si>
    <t>Zvýšení akceschopnosti jednotek JPO II a JPO III</t>
  </si>
  <si>
    <t>Zvýšení akceschopnosti JPO</t>
  </si>
  <si>
    <t>Zvýšení akceschopnosti JPO III</t>
  </si>
  <si>
    <t>rozšíření řidičského oprávnění pro členy JOPIII</t>
  </si>
  <si>
    <t>16RRD12 celkem</t>
  </si>
  <si>
    <t>16CRG01 Úprava lyžařských běžeckých tras</t>
  </si>
  <si>
    <t>16CRG04 Podpora činnosti turistických informačních center</t>
  </si>
  <si>
    <t xml:space="preserve">16CRG06 Podpora činnosti a rozvoje destinačního managementu </t>
  </si>
  <si>
    <t>TJ JISKRA Dolní Brusnice, z.s.</t>
  </si>
  <si>
    <t>Úprava LBT kolem vrcholu Zvičiny 2016/2017</t>
  </si>
  <si>
    <t>Údržba LBT 2016/2017</t>
  </si>
  <si>
    <t>Zimní úprava LBT v obci Malá Úpa - 2016/2017</t>
  </si>
  <si>
    <t>Úprava LBT v královéhradecké části Krkonoš 2016/2017</t>
  </si>
  <si>
    <t>Úprava LBT Trutnov</t>
  </si>
  <si>
    <t>Úprava LBT v centrální části Orlických hor 2016/2017</t>
  </si>
  <si>
    <t>Úprava LBT v okolí města Rokytnice v Orlických horách</t>
  </si>
  <si>
    <t>Úprava LBT v západní části Orlických hor</t>
  </si>
  <si>
    <t>16CRG01 celkem</t>
  </si>
  <si>
    <t xml:space="preserve">Informační centrum Skuhrov nad Bělou </t>
  </si>
  <si>
    <t>IC Olešnice v Orlických horách</t>
  </si>
  <si>
    <t xml:space="preserve">Infocentrum Mateřídouška Miletín, náměstí K. J. Erbena </t>
  </si>
  <si>
    <t>MIC Dvůr Králové nad Labem, náměstí T. G. Masaryka 2</t>
  </si>
  <si>
    <t>Turistické informační centrum Trutnov</t>
  </si>
  <si>
    <t>RNDr. Pavel Klimeš</t>
  </si>
  <si>
    <t>TIC Veselý výlet, Pec pod Sněžkou</t>
  </si>
  <si>
    <t xml:space="preserve">Informační centrum Úpice, Dr. A. Hejny </t>
  </si>
  <si>
    <t>MIC Rychnov nad Kněžnou, Staré náměstí 68</t>
  </si>
  <si>
    <t>Venkovské IC mikroregionu Lánov, Prostřední Lánov 39</t>
  </si>
  <si>
    <t>Regionální turistické informační centrum Krkonoše</t>
  </si>
  <si>
    <t>RTIC Krkonoše, Krkonošská 8, Vrchlabí</t>
  </si>
  <si>
    <t>Městské muzeum Nové Město nad Metují</t>
  </si>
  <si>
    <t>MIC Nové Město nad Metují, Husovo náměstí 1225</t>
  </si>
  <si>
    <t>TIC v Deštném v Orlických horách, Deštné v O. h. 164</t>
  </si>
  <si>
    <t>Regionální turistické a informační centrum, o.p.s.</t>
  </si>
  <si>
    <t>RTIC Kostelec n.O.</t>
  </si>
  <si>
    <t>TIC  v hale hlavního nádraží ČD, Hradec Králové</t>
  </si>
  <si>
    <t>Ing. Marek Šustr</t>
  </si>
  <si>
    <t>IC Janské Lázně, Černohorská 265</t>
  </si>
  <si>
    <t>RTI středisko Svoboda nad Úpou - Dolní Maršov</t>
  </si>
  <si>
    <t>TIC ve Svobodě nad Úpou, Náměstí Svornosti 527</t>
  </si>
  <si>
    <t>16CRG04 celkem</t>
  </si>
  <si>
    <t>PODPORA ČINNOSTI A ROZVOJE DESTINAČNÍHO MANAGEMENTU ORLICKÉ HORY A PODORLICKO 2016</t>
  </si>
  <si>
    <t>Činnost a rozvoj destinačního managementu v oblasti Kladské pomezí</t>
  </si>
  <si>
    <t>Činnost destinačního managementu v Podkrkonoší 2016</t>
  </si>
  <si>
    <t>Destinační management Hradecko jako nástroj efektivní propagace regionu</t>
  </si>
  <si>
    <t>Společnost pro destinační management Broumovska o.p.s.</t>
  </si>
  <si>
    <t>Podpora a rozvoji činnosti SDMB o. p. s. v regionu Broumovska - Kraj pískovcových skal a barokních památek</t>
  </si>
  <si>
    <t>Rozvoj partnerství a efektivní propagace turistického regionu Český ráj prostřednictvím destinačního managementu</t>
  </si>
  <si>
    <t>16CRG046celkem</t>
  </si>
  <si>
    <t>OBEC BOLEHOŠŤ</t>
  </si>
  <si>
    <t>Oprava a dovybavení Společenského sálu v Bolehošti</t>
  </si>
  <si>
    <t>Obec Tutleky</t>
  </si>
  <si>
    <t>Rekonstrukce budovy čp. 8</t>
  </si>
  <si>
    <t>OBEC JAVORNICE</t>
  </si>
  <si>
    <t>Výměna oken v budově ZŠ a MŠ Javornice</t>
  </si>
  <si>
    <t>Obnova ohradní zdi hřbitova areálu kostela sv. Máří Magdalény Bartošovice v Orlických horách</t>
  </si>
  <si>
    <t>OBEC STARÉ BUKY</t>
  </si>
  <si>
    <t>Rekonstrukce zázemí fotbalového stadionu</t>
  </si>
  <si>
    <t>Obec Voděrady</t>
  </si>
  <si>
    <t>Oprava obecního domu čp. 54</t>
  </si>
  <si>
    <t>OBEC KRAMOLNA</t>
  </si>
  <si>
    <t>Výměna střešní krytiny na objektu obecního úřadu v obci Kramolna.</t>
  </si>
  <si>
    <t>OBEC BOREK</t>
  </si>
  <si>
    <t>Rekonstrukce sálu kulturního domu na Bezníku</t>
  </si>
  <si>
    <t>OBEC LUPENICE</t>
  </si>
  <si>
    <t>Výměna oken a venkovních dveří v budově čp. 62</t>
  </si>
  <si>
    <t>Obec Kněžnice</t>
  </si>
  <si>
    <t>Udržovací práce a stavební úpravy obecního úřadu - č.p.123</t>
  </si>
  <si>
    <t>Město Janské Lázně</t>
  </si>
  <si>
    <t>Rekonstrukce sociálního zařízení a světelného systému v budově MěÚ</t>
  </si>
  <si>
    <t>OBEC DOBRÉ</t>
  </si>
  <si>
    <t>Oprava budovy hasičské zbrojnice čp. 84 v Dobrém</t>
  </si>
  <si>
    <t>Obec Vršce</t>
  </si>
  <si>
    <t>Rekonstrukce kulturního zařízení - společenský sál</t>
  </si>
  <si>
    <t>OBEC CHVALEČ</t>
  </si>
  <si>
    <t>Výměna podlahové krytiny v tělocvičně Chvaleč</t>
  </si>
  <si>
    <t>Oprava střechy DPS Radvanice</t>
  </si>
  <si>
    <t>OBEC DOLNÍ LÁNOV</t>
  </si>
  <si>
    <t>Oprava hasičské zbrojnice</t>
  </si>
  <si>
    <t>OBEC BOHÁŇKA</t>
  </si>
  <si>
    <t>Obecní dům - venkovní plochy</t>
  </si>
  <si>
    <t>Obnova hřbitovní kaple na stavební parcele č. 255 v k.ú. Pecka</t>
  </si>
  <si>
    <t>Oprava střechy hlavního sálu KD Králíky</t>
  </si>
  <si>
    <t>Výměna oken a vchodových dveří na budově obecního úřadu Samšina čp.54</t>
  </si>
  <si>
    <t>OBEC ZÁBŘEZÍ-ŘEČICE</t>
  </si>
  <si>
    <t>Oprava budovy Obecního úřadu Zábřezí-Řečice</t>
  </si>
  <si>
    <t>Oprava střechy hasičské zbrojnice</t>
  </si>
  <si>
    <t>OBEC SEMECHNICE</t>
  </si>
  <si>
    <t>Úsporná opatření obecního úřadu v obci Semechnice</t>
  </si>
  <si>
    <t>OBEC KUNČICE</t>
  </si>
  <si>
    <t>Obecní dům Kunčice</t>
  </si>
  <si>
    <t>Obec Libel</t>
  </si>
  <si>
    <t>Stavební úpravy hasičské zbrojnice v Libli</t>
  </si>
  <si>
    <t>Obec Cerekvice nad Bystřicí</t>
  </si>
  <si>
    <t>Oprava budovy obecního úřadu v Cerekvici nad Bystřicí</t>
  </si>
  <si>
    <t>OBEC NEPOLISY</t>
  </si>
  <si>
    <t>Vestavba hygienických zařízení do objektu MŠ Nepolisy</t>
  </si>
  <si>
    <t>OBEC VYSOKÁ NAD LABEM</t>
  </si>
  <si>
    <t>Stavební úpravy penzionu Hubert - zlepšení vybavení a úspora energií</t>
  </si>
  <si>
    <t>Obec Roudnice</t>
  </si>
  <si>
    <t>Mateřská škola Roudnice</t>
  </si>
  <si>
    <t>Obec Černožice</t>
  </si>
  <si>
    <t>Obec Černožice - výměna oken a dveří</t>
  </si>
  <si>
    <t>Obec Klamoš</t>
  </si>
  <si>
    <t>Modernizace veřejného rozhlasu Klamoš</t>
  </si>
  <si>
    <t>Obec Brada-Rybníček</t>
  </si>
  <si>
    <t>Renovace umělého povrchu víceúčelového hřiště</t>
  </si>
  <si>
    <t>Revitalizace centra obce - I. fáze</t>
  </si>
  <si>
    <t>Obec Librantice</t>
  </si>
  <si>
    <t>Víceúčelová sportovní hala - 1. etapa Librantice</t>
  </si>
  <si>
    <t>Obec Libošovice</t>
  </si>
  <si>
    <t>Oprava pískovcových schodů na hřbitov v místní části Nepřívěc</t>
  </si>
  <si>
    <t>OBEC SOVĚTICE</t>
  </si>
  <si>
    <t>Stavební úravy a doplnění oplocení . sport. hřiště - Sovětice</t>
  </si>
  <si>
    <t>OBEC MĚNÍK</t>
  </si>
  <si>
    <t>Výstavba objektu zázemí pro hřiště</t>
  </si>
  <si>
    <t>Obec Sloupno</t>
  </si>
  <si>
    <t>Rekonstrukce hřbitova Sloupno</t>
  </si>
  <si>
    <t>Obec Vernéřovice</t>
  </si>
  <si>
    <t>Mateřská školka Vernéřovice - výměna střešní krytiny</t>
  </si>
  <si>
    <t>OBEC VELKÉ SVATOŇOVICE</t>
  </si>
  <si>
    <t>Oprava sakrálních staveb  v obci Velké Svatoňovice</t>
  </si>
  <si>
    <t>Obec Říčky v Orlických horách</t>
  </si>
  <si>
    <t>Pořízení občanské vybavenosti pro obec Říčky v Orlických horách</t>
  </si>
  <si>
    <t>Obec Lípa nad Orlicí</t>
  </si>
  <si>
    <t>Odpočinkový altán s herními prvky</t>
  </si>
  <si>
    <t>OBEC PUCHLOVICE</t>
  </si>
  <si>
    <t>Oprava památek</t>
  </si>
  <si>
    <t>Obec Červená Hora</t>
  </si>
  <si>
    <t>Výměna vrat na hasičské zbrojnici</t>
  </si>
  <si>
    <t>Obec Ostružno</t>
  </si>
  <si>
    <t>Dětské hřiště</t>
  </si>
  <si>
    <t>OBEC NEDĚLIŠTĚ</t>
  </si>
  <si>
    <t>Rekonstrukce tenisového kurtu</t>
  </si>
  <si>
    <t>Obec Velichovky</t>
  </si>
  <si>
    <t>Mateřská škola Velichovky</t>
  </si>
  <si>
    <t>OBEC SYROVÁTKA</t>
  </si>
  <si>
    <t>Provozně technické zázemí OU v obci Syrovátka</t>
  </si>
  <si>
    <t>OBEC CHVALKOVICE</t>
  </si>
  <si>
    <t>Výměna oken na budově základní školy ve Chvalkovicích - 2. etapa</t>
  </si>
  <si>
    <t>OBEC JENÍKOVICE</t>
  </si>
  <si>
    <t>Stavební úpravy pohostinství č.p. 119, Jeníkovice - I. etapa</t>
  </si>
  <si>
    <t>Obec Benátky</t>
  </si>
  <si>
    <t>Výstavba zázemí volnočasových aktivit pro občany obce Benátky</t>
  </si>
  <si>
    <t>16POV01 celkem</t>
  </si>
  <si>
    <t>OBEC OSEČNICE</t>
  </si>
  <si>
    <t>Oprava krytu místních komunikací v obci Osečnice</t>
  </si>
  <si>
    <t>OBEC LIBERK</t>
  </si>
  <si>
    <t>Oprava požární nádrže v Bělé</t>
  </si>
  <si>
    <t>Obec Radim</t>
  </si>
  <si>
    <t>Bezpečně před školou a ordinací lékaře</t>
  </si>
  <si>
    <t>Rekonstrukce veřejného osvětlení a autobusové zastávky na návsi</t>
  </si>
  <si>
    <t>Úprava okolí požárních nádrží v centru obce</t>
  </si>
  <si>
    <t>OBEC VELKÉ PETROVICE</t>
  </si>
  <si>
    <t>Oprava místních komunikací v obci Velké Petrovice - Petrovice, Petrovičky</t>
  </si>
  <si>
    <t>Revitalizace centra obce Lupenice</t>
  </si>
  <si>
    <t>Oprava komunikace na Kvíčalu</t>
  </si>
  <si>
    <t>OBEC SADOVÁ</t>
  </si>
  <si>
    <t>Propojení dvou částí obce chodníkem a kanalizací</t>
  </si>
  <si>
    <t>Obec Vitiněves</t>
  </si>
  <si>
    <t>Rekonstrukce nevyhovujících chodníků v obci Vitiněves</t>
  </si>
  <si>
    <t>OBEC MYŠTĚVES</t>
  </si>
  <si>
    <t>Oprava hráze požární nádrže</t>
  </si>
  <si>
    <t>Oprava místní komunikace Lyžařská ulice Janské Lázně</t>
  </si>
  <si>
    <t>OBEC POTŠTEJN</t>
  </si>
  <si>
    <t>Rekonstrukce místní komunikace v obci Potštejn - "Zahradní"</t>
  </si>
  <si>
    <t>OBEC KACÁKOVA LHOTA</t>
  </si>
  <si>
    <t>Rekonstrukce místní komunikace ,, K bytovkám"</t>
  </si>
  <si>
    <t>Obec Lužany</t>
  </si>
  <si>
    <t>Lužany - úprava MK na p.č. 1506/1 a 406/5</t>
  </si>
  <si>
    <t>OBEC BUDČEVES</t>
  </si>
  <si>
    <t>Komplexní úprava prostranství včetně údržby veřejné zeleně Budčeves</t>
  </si>
  <si>
    <t>Veřejné osvětlení - Řečice</t>
  </si>
  <si>
    <t>Oprava místních komunikací v obci Plhov</t>
  </si>
  <si>
    <t>Oprava požární nádrže v Rájci</t>
  </si>
  <si>
    <t>"Revitalizace návsi-I.etapa"</t>
  </si>
  <si>
    <t>Obec Bílsko</t>
  </si>
  <si>
    <t>Obnova infrastruktury obce Bílsko</t>
  </si>
  <si>
    <t>OBEC MOKROVOUSY</t>
  </si>
  <si>
    <t>Bezpečné komunikace v obci Mokrovousy</t>
  </si>
  <si>
    <t>OBEC LIBČANY</t>
  </si>
  <si>
    <t>Libčany - komunikace na č. parc. 245</t>
  </si>
  <si>
    <t>Obec Černíkovice</t>
  </si>
  <si>
    <t>Obnova zábradlí u II/321 v Domašíně - část obce Černíkovice</t>
  </si>
  <si>
    <t>OBEC HABŘINA</t>
  </si>
  <si>
    <t>Rekonstrukce autobusové zastávky a nástupiště v obci Habřina</t>
  </si>
  <si>
    <t>Obec Nevratice</t>
  </si>
  <si>
    <t>Oprava místních komunikací a doplnění mobiliáře</t>
  </si>
  <si>
    <t>Městys Podhradí</t>
  </si>
  <si>
    <t>Veřejné osvětlení v místní části Vokšice</t>
  </si>
  <si>
    <t>OBEC LIBŇATOV</t>
  </si>
  <si>
    <t>Oprava povrchu místní komunikace na p.p.č.1053/19</t>
  </si>
  <si>
    <t>OBEC LHOTY U POTŠTEJNA</t>
  </si>
  <si>
    <t>Oprava stávajícího chodníku k budově ZŠ a MŠ ve Lhotách u Potštejna</t>
  </si>
  <si>
    <t>Obec Nemyčeves</t>
  </si>
  <si>
    <t>Vybudování nového chodníku - část 1</t>
  </si>
  <si>
    <t>OBEC BOROVÁ</t>
  </si>
  <si>
    <t>Výstavba místní komunikace "MK Borová Za kaplí"</t>
  </si>
  <si>
    <t>Stavební úpravy autobusových čekáren a obnova zeleně v obci</t>
  </si>
  <si>
    <t>OBEC SMIDARY</t>
  </si>
  <si>
    <t>Komplexní úprava návsi v Loučné hoře</t>
  </si>
  <si>
    <t>OBEC VELKÝ VŘEŠŤOV</t>
  </si>
  <si>
    <t>Rekonstrukce komunikace "Za kostelem" I</t>
  </si>
  <si>
    <t>HORNÍ LOCHOV - Místní komunikace na p.č. 707</t>
  </si>
  <si>
    <t>Rekonstrukce vodní nádrže</t>
  </si>
  <si>
    <t>Obec Doubravice</t>
  </si>
  <si>
    <t>Cesta U Kapličky na ppč. 606-Oprava krytu vozovky</t>
  </si>
  <si>
    <t>OBEC RAČICE NAD TROTINOU</t>
  </si>
  <si>
    <t>Obnova živičného krytu účelové komunikace a ploch parc. č. 900/1 v Račicích nad Trotinou</t>
  </si>
  <si>
    <t>Regenerace zeleně na výstavišti</t>
  </si>
  <si>
    <t>Obnova místní komunikace v centru části obce Bukovina u Pecky</t>
  </si>
  <si>
    <t>Obec Kozojedy</t>
  </si>
  <si>
    <t>Rekonstrukce veřejného osvětlení v obci Kozojedy</t>
  </si>
  <si>
    <t>Odbahnění rybníku Újezd pod Troskami</t>
  </si>
  <si>
    <t>OBEC KRÁLOVA LHOTA</t>
  </si>
  <si>
    <t>Oprava chodníku</t>
  </si>
  <si>
    <t>OBEC LEJŠOVKA</t>
  </si>
  <si>
    <t>Rozšíření veřejného osvětlení-Lejšovka</t>
  </si>
  <si>
    <t>Oprava místní komunikace Radvanice - lokalita Studénka</t>
  </si>
  <si>
    <t>OBEC LOVČICE</t>
  </si>
  <si>
    <t>Výměna přístřešků autobusových zastávek</t>
  </si>
  <si>
    <t>OBEC DOLNÍ RADECHOVÁ</t>
  </si>
  <si>
    <t>Oprava místní komunikace Hlubočky, Dolní Radechová</t>
  </si>
  <si>
    <t>Oprava MK Bahenní v obci Vysokov</t>
  </si>
  <si>
    <t>Obec Staré Smrkovice</t>
  </si>
  <si>
    <t>Oprava povrchu místních komunikací</t>
  </si>
  <si>
    <t>OBEC JAHODOV</t>
  </si>
  <si>
    <t>Údržba obtoku požární nádrže Jahodov</t>
  </si>
  <si>
    <t>OBEC LÍSKOVICE</t>
  </si>
  <si>
    <t>Oprava místní komunikace na parceleč.364 Lískovice-Drážky</t>
  </si>
  <si>
    <t>OBEC TŘEBEŠOV</t>
  </si>
  <si>
    <t>Rekonstrukce místní komunikace</t>
  </si>
  <si>
    <t>Obec Přepychy</t>
  </si>
  <si>
    <t>Rozšíření stávající místní komunikace o parkovací plochu na p.p.č.233/44, k.ú. Přepychy u Opočna</t>
  </si>
  <si>
    <t>Obec Čermná</t>
  </si>
  <si>
    <t>Oprava místní komunikace p.p.č. 2139</t>
  </si>
  <si>
    <t>Obec Synkov-Slemeno</t>
  </si>
  <si>
    <t>Rekonstrukce komunikace U mlýna II. etapa - část a)</t>
  </si>
  <si>
    <t>Obec Ostroměř</t>
  </si>
  <si>
    <t>Rekonstrukce veřejného osvětlení</t>
  </si>
  <si>
    <t>OBEC KRATONOHY</t>
  </si>
  <si>
    <t>Dopravní infrastruktura pro 10 RD v obci Kratonohy</t>
  </si>
  <si>
    <t>Oprava oplocení kolem ZŠ a MŠ v Bukovici</t>
  </si>
  <si>
    <t>Rekonstrukce VO ul. Bukovecká a okolí, Nový Hrádek</t>
  </si>
  <si>
    <t>Revitalizace parku</t>
  </si>
  <si>
    <t>16POV02 celkem</t>
  </si>
  <si>
    <t>16POV01  - Obnova a údržba venkovské zástavby a občanské vybavenosti</t>
  </si>
  <si>
    <t>16POV02 - Komplexní úprava a dovybavení veřejných prostranství a místních komunikací, infrastruktura</t>
  </si>
  <si>
    <t>Krajská hospodářská komora KHK</t>
  </si>
  <si>
    <t>Podpora činnosti na rok 2016 - Realizace aktivit dle smlouvy</t>
  </si>
  <si>
    <t xml:space="preserve">Technologické centrum 
Hradec Králové </t>
  </si>
  <si>
    <t xml:space="preserve">Podpora podnikavosti a začínajících podnikatelů 2016 </t>
  </si>
  <si>
    <t xml:space="preserve">Královéhradecká labská, o. p. s. </t>
  </si>
  <si>
    <t>Podpora činnosti v r. 2016</t>
  </si>
  <si>
    <t>Klub českých turistů</t>
  </si>
  <si>
    <t>Značení pěších tras a cyklotras v KHK</t>
  </si>
  <si>
    <t>Činnost IC v budově ČD</t>
  </si>
  <si>
    <t xml:space="preserve">Revitalizace Kuks </t>
  </si>
  <si>
    <t>Provozní příspěvek</t>
  </si>
  <si>
    <t>Udržitelnost projektu Braunův kraj I.</t>
  </si>
  <si>
    <t>Udržitelnost projektu Braunův kraj II.</t>
  </si>
  <si>
    <t>MAS Brána do Českého ráje, z.s.</t>
  </si>
  <si>
    <t>Podpora činnosti MAS 2016</t>
  </si>
  <si>
    <t>Sdružení SPLAV, z.s.</t>
  </si>
  <si>
    <t>MAS Královédvorsko, z. s.</t>
  </si>
  <si>
    <t>Obecně prospěšná společnost 
pro Český ráj</t>
  </si>
  <si>
    <t>MAS Broumovsko+, z. s.</t>
  </si>
  <si>
    <t>Místní akční skupina Krkonoše, z.s.</t>
  </si>
  <si>
    <t>MAS Podchlumí, z. s.</t>
  </si>
  <si>
    <t>NAD ORLICÍ, o. p. s.</t>
  </si>
  <si>
    <t>Místní akční skupina Mezi Úpou 
a Metují, z. s.</t>
  </si>
  <si>
    <t>Otevřené zahrady Jičínska z. s.</t>
  </si>
  <si>
    <t>Místní akční skupina Království 
- Jestřebí hory, o.p.s.</t>
  </si>
  <si>
    <t>Společná CIDLINA, z.s.</t>
  </si>
  <si>
    <t>Hradecký venkov o. p. s.</t>
  </si>
  <si>
    <t>Místní akční skupina Stolové hory, 
z. s.</t>
  </si>
  <si>
    <t>SH ČMS - Krajské sdružení hasičů Královéhradeckého kraje</t>
  </si>
  <si>
    <t>Podpora činnosti SHČMS</t>
  </si>
  <si>
    <t>SH ČMS - Okresní sdružení hasičů Náchod</t>
  </si>
  <si>
    <t>SH ČMS - Okresní sdružení hasičů Rychnov nad Kněžnou</t>
  </si>
  <si>
    <t>SH ČMS - Okresní sdružení hasičů Trutnov</t>
  </si>
  <si>
    <t>SH ČMS - Okresní sdružení hasičů Hradec Králové</t>
  </si>
  <si>
    <t>BK Servis s.r.o.</t>
  </si>
  <si>
    <t>Basketbal Trutnov - reprezentace kraje v nejvyšší soutěži ČR v evrop. pohárech</t>
  </si>
  <si>
    <t>PRO - HOCKEY Cz,s.r.o.</t>
  </si>
  <si>
    <t>Výchova talentované mládeže</t>
  </si>
  <si>
    <t>Vrcholový fotbal</t>
  </si>
  <si>
    <t>Vrcholový a výkonností sport</t>
  </si>
  <si>
    <t>HK-cyklo s.r.o.</t>
  </si>
  <si>
    <t>Vrcholový hokej</t>
  </si>
  <si>
    <t>Podpora mládeže</t>
  </si>
  <si>
    <t>Nadační fond na podporu fotbalové mládeže KHK</t>
  </si>
  <si>
    <t>Bezpečná branka</t>
  </si>
  <si>
    <t>Podpora mládežnických fotbalových trenérů</t>
  </si>
  <si>
    <t>Sportovní klub Nové Město nad Metují z.s.</t>
  </si>
  <si>
    <t>Sportovní střelecký klub DUKLA Hradec Králové</t>
  </si>
  <si>
    <t>Příprava olympioniků</t>
  </si>
  <si>
    <t>Svaz lyžařů ČR z.s.</t>
  </si>
  <si>
    <t>Podpora pro Světový pohár ve Snowboardingu (Snowjam - 400 tis.) a MS Masters (100 tis. Kč) Špindlerův Mlýn</t>
  </si>
  <si>
    <t>TJ Maratonstav Úpice, z.s.</t>
  </si>
  <si>
    <t>Světový pohár v běhu do vrchu mladých</t>
  </si>
  <si>
    <t>Viktorka - herecký dům s.r.o.</t>
  </si>
  <si>
    <t>Viktorka - herecké muzeum v Ratibořicích</t>
  </si>
  <si>
    <t>Bujoart, s. r. o.</t>
  </si>
  <si>
    <t xml:space="preserve">Projekt Leonard Bernstein: MASS </t>
  </si>
  <si>
    <t>Dělnická tělovýchovná jednota HK, z.s.</t>
  </si>
  <si>
    <t xml:space="preserve">Podpora rozvoje sportovní lokality DTJ HK - příjezdová komunikace </t>
  </si>
  <si>
    <t>Garda města Hradec Králové, z.s.</t>
  </si>
  <si>
    <t>150. výročí války 1866</t>
  </si>
  <si>
    <t>město Borohrádek</t>
  </si>
  <si>
    <t>Rekonstrukce sociálního zařízení v MŠ</t>
  </si>
  <si>
    <t>město Česká Skalice</t>
  </si>
  <si>
    <t>Přírodní koupací biotop Rozkoš</t>
  </si>
  <si>
    <t>město Chlumec nad Cidlinou</t>
  </si>
  <si>
    <t>Oprava budovy ZUŠ</t>
  </si>
  <si>
    <t>město Jičín</t>
  </si>
  <si>
    <t>Inv. akce města - zpracování PD na rekonstrukci ul. v Popovicích a stavbu víceúčelového hřiště vč. zázemí v Popovicích</t>
  </si>
  <si>
    <t>Inv. akce města - vybudování víceúčelového hřiště ZŠ Jičín, Husova ul. a rekonstrukční práce v areálu Valdštejnské lodžie a Libosadu v Jičíně</t>
  </si>
  <si>
    <t>Inv. akce města - projektová příprava a realizace stavby soc. zázemí hřbitova</t>
  </si>
  <si>
    <t>Inv. akce města - vybudování víceúčelového hřiště ZŠ Jičín</t>
  </si>
  <si>
    <t>město Kopidlno</t>
  </si>
  <si>
    <t>Rekonstrukce střechy ZŠ, budova II.stupně</t>
  </si>
  <si>
    <t>město Lázně Bělohrad</t>
  </si>
  <si>
    <t>Rekonstrukce hasičské zbrojnice a rozšíření knihovny</t>
  </si>
  <si>
    <t>město Opočno</t>
  </si>
  <si>
    <t>Likvidace skládky v Českém Meziříčí</t>
  </si>
  <si>
    <t>město Úpice</t>
  </si>
  <si>
    <t>Výměna oken na gymnáziu</t>
  </si>
  <si>
    <t>město Vrchlabí</t>
  </si>
  <si>
    <t>Rekonstrukce povrchů hřiště u gymnázia</t>
  </si>
  <si>
    <t>Multifunkční dům v obci</t>
  </si>
  <si>
    <t>obec Dohalice</t>
  </si>
  <si>
    <t>Rekonstrukce TJ Sokol</t>
  </si>
  <si>
    <t>obec Dřevěnice</t>
  </si>
  <si>
    <t>obec Humburky</t>
  </si>
  <si>
    <t>Komunikace pro 2. etapu stavebních pozemků pro RD</t>
  </si>
  <si>
    <t>obec Chotěvice</t>
  </si>
  <si>
    <t>Obnova mostu přes Labe – část Debrné</t>
  </si>
  <si>
    <t>obec Kuks</t>
  </si>
  <si>
    <t>Obnova lázeňského domu č. 3</t>
  </si>
  <si>
    <t>obec Petrovičky</t>
  </si>
  <si>
    <t>Polyfunkční dům - IV.etapa</t>
  </si>
  <si>
    <t>obec Úlibice</t>
  </si>
  <si>
    <t>Výstavba chodníků u silnice III/28438</t>
  </si>
  <si>
    <t>obec Všestary</t>
  </si>
  <si>
    <t>Oprava MK v prostoru bojiště 1866</t>
  </si>
  <si>
    <t>obec Žďár nad Metují</t>
  </si>
  <si>
    <t xml:space="preserve">Oprava komunikace </t>
  </si>
  <si>
    <t>obec Provodov-Šonov</t>
  </si>
  <si>
    <t>Obnova poškozeného pomníku</t>
  </si>
  <si>
    <t>Chalupění</t>
  </si>
  <si>
    <t>Dokončení bezpečnostních opatření</t>
  </si>
  <si>
    <t>Pod Zvičinou s.r.o.</t>
  </si>
  <si>
    <t>Oprava kapličky v Lázních pod Zvičinou</t>
  </si>
  <si>
    <t>Bruslařský klub Nová Paka, z.s.</t>
  </si>
  <si>
    <t>Pořízení stroje na úpravu ledové plochy</t>
  </si>
  <si>
    <t>První soukromé jazykové gymnázium</t>
  </si>
  <si>
    <t>Oprava fasády</t>
  </si>
  <si>
    <t>Skok do života</t>
  </si>
  <si>
    <t>Nájemné Bistra u dvou přátel</t>
  </si>
  <si>
    <t>Aktivity v rámci regionálního rozvoje (návaznost na Integrovanou strategii rozvoje regionu Krkonoše)</t>
  </si>
  <si>
    <t>pro Filharmonii HK, o.p.s. nákup varhanního hracího stolu</t>
  </si>
  <si>
    <t>TJ Nová Paka z. s.</t>
  </si>
  <si>
    <t>Rekonstrukce sociálního zázemí kuželny</t>
  </si>
  <si>
    <t>ZD Ostaš</t>
  </si>
  <si>
    <t>Oprava komunikace</t>
  </si>
  <si>
    <t>ZOO Dvůr Králové</t>
  </si>
  <si>
    <t>Odstranění Slévárny - investiční dotace</t>
  </si>
  <si>
    <t>MAS Podchlumí</t>
  </si>
  <si>
    <t>Venkovské tradice a ovocné stromy v krajině</t>
  </si>
  <si>
    <t>Frmol s.r.o.</t>
  </si>
  <si>
    <t>Dokumentární cyklus Národní klenoty</t>
  </si>
  <si>
    <t>Hasičský záchranný sbor Královéhradeckého kraje</t>
  </si>
  <si>
    <t>Rekonstrukce stadionu pro výcvik a požární sport v HK</t>
  </si>
  <si>
    <t>Město Náchod</t>
  </si>
  <si>
    <t>Nákup vozu pro SDH</t>
  </si>
  <si>
    <t>Řešení havarijního stavu střechy ZŠ</t>
  </si>
  <si>
    <t>Provoz letního vlaku v roce 2016</t>
  </si>
  <si>
    <t>Občanské sdružení Čistěveský dráček</t>
  </si>
  <si>
    <t>Budování multifunkčního domu v obci Čistěves</t>
  </si>
  <si>
    <t>Realizace odbor. průzkumů a drob. rest. prací v budově Kláštera v Broumově</t>
  </si>
  <si>
    <t>Český svaz včelařů, o.s. okresní organizace Jičín</t>
  </si>
  <si>
    <t>Vyšetření moru včelího plodu okresu Jičín</t>
  </si>
  <si>
    <t>Český svaz včelařů, o.s. okresní organizace HK</t>
  </si>
  <si>
    <t>Vyšetření moru včelího plodu okresu Hradec Králové</t>
  </si>
  <si>
    <t>Obec Petrovičky</t>
  </si>
  <si>
    <t>Polyfunkční dům - IV. etapa</t>
  </si>
  <si>
    <t>Old Racing Club Dvůr Králové nad Labem, z.s.</t>
  </si>
  <si>
    <t>Královédvorský okruh - cena Fr. Šťastného 2016</t>
  </si>
  <si>
    <t>Rekonstrukce výtahu v DPS</t>
  </si>
  <si>
    <t>Rekonstrukce polyfunkčního domu</t>
  </si>
  <si>
    <t>DIAMANT FILM Praha, s.r.o.</t>
  </si>
  <si>
    <t>Filmový dokument "Safari v Čechách"</t>
  </si>
  <si>
    <t>Dvořákův festival</t>
  </si>
  <si>
    <t>Česká asociace tchoukballu, z.s.</t>
  </si>
  <si>
    <t>Mistrovství Evropy dospělých a mládeže</t>
  </si>
  <si>
    <t>Jaroslava Křepelková</t>
  </si>
  <si>
    <t>Léčba v Adeli Medical Centru na Slovensku</t>
  </si>
  <si>
    <t>obec Jílovice</t>
  </si>
  <si>
    <t>Řešení následků povodně v obci Jílovice dne 28.5.2016</t>
  </si>
  <si>
    <t>Řešení následků povodně v obci Výrava dne 28.5.2016</t>
  </si>
  <si>
    <t>M.C.O.M, s. r. o.</t>
  </si>
  <si>
    <t>Konference "Válka 1866 - potenciál pro cestovní ruch a vzpomínkové akce k 150. výročí“</t>
  </si>
  <si>
    <t>East Bohemia Tour - Grand Prix KHK</t>
  </si>
  <si>
    <t>Oprava mostu Jana Palacha</t>
  </si>
  <si>
    <t xml:space="preserve">obec Valdice </t>
  </si>
  <si>
    <t>Stavba tělocvičny při ZŠ Valdice</t>
  </si>
  <si>
    <t xml:space="preserve">město Rokytnice v Orlických horách </t>
  </si>
  <si>
    <t>Výroba modelů pro expozici Sýpka</t>
  </si>
  <si>
    <t>obec Synkov-Slemeno</t>
  </si>
  <si>
    <t>Prodloužení dešťové kanalizace</t>
  </si>
  <si>
    <t xml:space="preserve">Dělnická tělovýchovná jednota HK, z.s. </t>
  </si>
  <si>
    <t>Novostavba objektu šatnového a hygienického zázemí</t>
  </si>
  <si>
    <t xml:space="preserve">Biskupské gymnázium Bohuslava Balbína, HK </t>
  </si>
  <si>
    <t>Oprava fasády a pláště budovy Borromea</t>
  </si>
  <si>
    <t xml:space="preserve">TJ Spartak Opočno </t>
  </si>
  <si>
    <t>Technické a hygienické zázemí</t>
  </si>
  <si>
    <t xml:space="preserve">město Borohrádek </t>
  </si>
  <si>
    <t>Odstranění vlečky z bývalého areálu ŽPSV</t>
  </si>
  <si>
    <t xml:space="preserve">obec Mžany  </t>
  </si>
  <si>
    <t>Dofinancování cyklostezky</t>
  </si>
  <si>
    <t xml:space="preserve">Centrum evropského projektování, a.s. </t>
  </si>
  <si>
    <t>Konzultace, zpracování záměrů, administrace - Zdravotnický holding KHK, krajské nemocnice, neziskové organizace</t>
  </si>
  <si>
    <t xml:space="preserve">město Jičín </t>
  </si>
  <si>
    <t>Realizace zahrady denního stacionáře</t>
  </si>
  <si>
    <t xml:space="preserve">Sociální služby města Rychnov nad Kněžnou, o.p.s. </t>
  </si>
  <si>
    <t>Nízkokapacitní zařízení pro poskytování sociálních služeb</t>
  </si>
  <si>
    <t xml:space="preserve">Život bez bariér </t>
  </si>
  <si>
    <t>PD rekonstrukce bývalého kláštera v Nové Pace (žádost o spolufin.z EU)</t>
  </si>
  <si>
    <t xml:space="preserve">Svazek obcí východní Krkonoše </t>
  </si>
  <si>
    <t>Činnost destinačního managementu</t>
  </si>
  <si>
    <t xml:space="preserve">SH ČMS - Krajské sdružení hasičů KHK </t>
  </si>
  <si>
    <t>Odkup budovy pro Školící centrum pro mládež a ochranu obyvatelstva</t>
  </si>
  <si>
    <t xml:space="preserve">město Lázně Bělohrad </t>
  </si>
  <si>
    <t>Výstavba Pump parku</t>
  </si>
  <si>
    <t xml:space="preserve">obec Výrava </t>
  </si>
  <si>
    <t>Řešení následků povodně v obci Výrava dne 28.5.2016 - druhá část</t>
  </si>
  <si>
    <t xml:space="preserve">obec Jílovice </t>
  </si>
  <si>
    <t>Řešení následků povodně v obci Jílovice dne 28.5.2016 - druhá část</t>
  </si>
  <si>
    <t>Fakultní nemocnice Hradec Králové</t>
  </si>
  <si>
    <t>Stavební a investiční akce s celokrajským dopadem - stavba nebo zásadní rekonstrukce pavilonu Kliniky infekčních nemocí, třetí lineární urychlovač, zásadní úprava Transfusního oddělení</t>
  </si>
  <si>
    <t xml:space="preserve">obec Kuks </t>
  </si>
  <si>
    <t>Rekonstrukce mostu</t>
  </si>
  <si>
    <t xml:space="preserve">město Vrchlabí </t>
  </si>
  <si>
    <t>Rekonstrukce veřejných toalet</t>
  </si>
  <si>
    <t>Rekonstrukce mobilních varhan</t>
  </si>
  <si>
    <t>Příspěvek na účast - Sprengler cup v Davosu</t>
  </si>
  <si>
    <t>DSO Kladská stezka</t>
  </si>
  <si>
    <t xml:space="preserve">Studie aktivit navazujících na cyklostezku okolo Rozkoše </t>
  </si>
  <si>
    <t>Společnost pro destinanční management Broumovska, o. p. s.</t>
  </si>
  <si>
    <t>Skalní města</t>
  </si>
  <si>
    <t>obec Olešnice v Orlických horách</t>
  </si>
  <si>
    <t>Vestavba dopravního automobilu pro SDH</t>
  </si>
  <si>
    <t>Cyklostezka trasy B</t>
  </si>
  <si>
    <t>Branka, o.p.s.</t>
  </si>
  <si>
    <t>Úprava lyžařských běžeckých tras v Kladském pomezí</t>
  </si>
  <si>
    <t>obec Stračov</t>
  </si>
  <si>
    <t>Stračov - chodník podél silnice 32346 - odměna Vesnice roku 2015 (dofinancování podílu k dotaci MMR)</t>
  </si>
  <si>
    <t>obec Mokré</t>
  </si>
  <si>
    <t>Úhrada popovodňových škod</t>
  </si>
  <si>
    <t>Extraligový basketbal žen - Sokol HK - "Hradecké lvice"</t>
  </si>
  <si>
    <t>Činnost kanceláře kongresové turistiky</t>
  </si>
  <si>
    <t xml:space="preserve">Rada seniorů ČR </t>
  </si>
  <si>
    <t>Činnost seniorských organizací</t>
  </si>
  <si>
    <t xml:space="preserve">Diecézní katolická charita HK </t>
  </si>
  <si>
    <t>PD malokapacitního zařízení</t>
  </si>
  <si>
    <t>obec Úbislavice</t>
  </si>
  <si>
    <t>Komunikace k rekreační zóně Jahodnice</t>
  </si>
  <si>
    <t>Příjemce dotace</t>
  </si>
  <si>
    <t>Individuální dotace poskytnuté v roce 2016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</si>
</sst>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#,##0_ ;\-#,##0\ "/>
    <numFmt numFmtId="170" formatCode="#,##0.0"/>
    <numFmt numFmtId="171" formatCode="#,##0.00_ ;\-#,##0.00\ "/>
    <numFmt numFmtId="172" formatCode="_-* #,##0.0\ _K_č_-;\-* #,##0.0\ _K_č_-;_-* &quot;-&quot;??\ _K_č_-;_-@_-"/>
    <numFmt numFmtId="173" formatCode="#,##0\ _K_č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9"/>
      <color indexed="8"/>
      <name val="Times New Roman"/>
      <family val="1"/>
    </font>
    <font>
      <b/>
      <sz val="10"/>
      <color indexed="63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color indexed="8"/>
      <name val="Calibri"/>
      <family val="2"/>
    </font>
    <font>
      <b/>
      <i/>
      <sz val="8"/>
      <color indexed="8"/>
      <name val="Times New Roman"/>
      <family val="1"/>
    </font>
    <font>
      <b/>
      <sz val="12"/>
      <color indexed="63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535353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sz val="8"/>
      <color theme="1"/>
      <name val="Calibri"/>
      <family val="2"/>
    </font>
    <font>
      <b/>
      <i/>
      <sz val="8"/>
      <color theme="1"/>
      <name val="Times New Roman"/>
      <family val="1"/>
    </font>
    <font>
      <b/>
      <sz val="12"/>
      <color rgb="FF535353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22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54" fillId="0" borderId="0" xfId="0" applyFont="1" applyAlignment="1">
      <alignment/>
    </xf>
    <xf numFmtId="0" fontId="55" fillId="0" borderId="0" xfId="0" applyFont="1" applyFill="1" applyAlignment="1">
      <alignment horizontal="center" wrapText="1"/>
    </xf>
    <xf numFmtId="170" fontId="54" fillId="0" borderId="10" xfId="0" applyNumberFormat="1" applyFont="1" applyBorder="1" applyAlignment="1">
      <alignment/>
    </xf>
    <xf numFmtId="171" fontId="54" fillId="0" borderId="11" xfId="34" applyNumberFormat="1" applyFont="1" applyFill="1" applyBorder="1" applyAlignment="1">
      <alignment horizontal="center" vertical="center"/>
    </xf>
    <xf numFmtId="171" fontId="54" fillId="0" borderId="12" xfId="34" applyNumberFormat="1" applyFont="1" applyFill="1" applyBorder="1" applyAlignment="1">
      <alignment horizontal="center" vertical="center"/>
    </xf>
    <xf numFmtId="171" fontId="54" fillId="0" borderId="0" xfId="0" applyNumberFormat="1" applyFont="1" applyAlignment="1">
      <alignment/>
    </xf>
    <xf numFmtId="170" fontId="54" fillId="0" borderId="13" xfId="0" applyNumberFormat="1" applyFont="1" applyBorder="1" applyAlignment="1">
      <alignment/>
    </xf>
    <xf numFmtId="171" fontId="54" fillId="0" borderId="14" xfId="34" applyNumberFormat="1" applyFont="1" applyFill="1" applyBorder="1" applyAlignment="1">
      <alignment horizontal="center" vertical="center"/>
    </xf>
    <xf numFmtId="171" fontId="54" fillId="0" borderId="15" xfId="34" applyNumberFormat="1" applyFont="1" applyFill="1" applyBorder="1" applyAlignment="1">
      <alignment horizontal="center" vertical="center"/>
    </xf>
    <xf numFmtId="0" fontId="56" fillId="0" borderId="0" xfId="0" applyFont="1" applyAlignment="1">
      <alignment vertical="top"/>
    </xf>
    <xf numFmtId="0" fontId="0" fillId="0" borderId="0" xfId="0" applyAlignment="1">
      <alignment vertical="center"/>
    </xf>
    <xf numFmtId="0" fontId="56" fillId="33" borderId="0" xfId="0" applyFont="1" applyFill="1" applyAlignment="1">
      <alignment vertical="top"/>
    </xf>
    <xf numFmtId="0" fontId="56" fillId="33" borderId="0" xfId="0" applyFont="1" applyFill="1" applyAlignment="1">
      <alignment vertical="top" wrapText="1"/>
    </xf>
    <xf numFmtId="3" fontId="56" fillId="33" borderId="0" xfId="0" applyNumberFormat="1" applyFont="1" applyFill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  <xf numFmtId="0" fontId="56" fillId="0" borderId="0" xfId="0" applyFont="1" applyAlignment="1">
      <alignment vertical="center" wrapText="1"/>
    </xf>
    <xf numFmtId="173" fontId="56" fillId="0" borderId="0" xfId="0" applyNumberFormat="1" applyFont="1" applyAlignment="1">
      <alignment horizontal="center" vertical="center" wrapText="1"/>
    </xf>
    <xf numFmtId="0" fontId="56" fillId="0" borderId="0" xfId="0" applyFont="1" applyAlignment="1">
      <alignment vertical="top" wrapText="1"/>
    </xf>
    <xf numFmtId="3" fontId="56" fillId="0" borderId="0" xfId="0" applyNumberFormat="1" applyFont="1" applyFill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0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vertical="center"/>
      <protection locked="0"/>
    </xf>
    <xf numFmtId="3" fontId="0" fillId="0" borderId="0" xfId="0" applyNumberFormat="1" applyFill="1" applyAlignment="1" applyProtection="1">
      <alignment horizontal="center" vertical="center"/>
      <protection locked="0"/>
    </xf>
    <xf numFmtId="0" fontId="57" fillId="0" borderId="0" xfId="0" applyFont="1" applyAlignment="1">
      <alignment/>
    </xf>
    <xf numFmtId="0" fontId="57" fillId="0" borderId="0" xfId="0" applyFont="1" applyFill="1" applyAlignment="1">
      <alignment/>
    </xf>
    <xf numFmtId="1" fontId="56" fillId="33" borderId="11" xfId="0" applyNumberFormat="1" applyFont="1" applyFill="1" applyBorder="1" applyAlignment="1">
      <alignment vertical="center" wrapText="1"/>
    </xf>
    <xf numFmtId="3" fontId="56" fillId="33" borderId="11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3" fontId="58" fillId="34" borderId="11" xfId="0" applyNumberFormat="1" applyFont="1" applyFill="1" applyBorder="1" applyAlignment="1">
      <alignment horizontal="center" vertical="center"/>
    </xf>
    <xf numFmtId="0" fontId="58" fillId="34" borderId="11" xfId="0" applyFont="1" applyFill="1" applyBorder="1" applyAlignment="1">
      <alignment horizontal="left" vertical="center" wrapText="1"/>
    </xf>
    <xf numFmtId="0" fontId="56" fillId="33" borderId="11" xfId="0" applyFont="1" applyFill="1" applyBorder="1" applyAlignment="1">
      <alignment vertical="center" wrapText="1"/>
    </xf>
    <xf numFmtId="3" fontId="56" fillId="0" borderId="0" xfId="0" applyNumberFormat="1" applyFont="1" applyAlignment="1">
      <alignment horizontal="center" vertical="center"/>
    </xf>
    <xf numFmtId="0" fontId="59" fillId="0" borderId="0" xfId="0" applyFont="1" applyBorder="1" applyAlignment="1">
      <alignment vertical="center"/>
    </xf>
    <xf numFmtId="4" fontId="56" fillId="0" borderId="0" xfId="0" applyNumberFormat="1" applyFont="1" applyAlignment="1">
      <alignment horizontal="center" vertical="center"/>
    </xf>
    <xf numFmtId="3" fontId="0" fillId="33" borderId="0" xfId="0" applyNumberFormat="1" applyFill="1" applyAlignment="1">
      <alignment/>
    </xf>
    <xf numFmtId="0" fontId="0" fillId="0" borderId="0" xfId="0" applyFont="1" applyAlignment="1">
      <alignment/>
    </xf>
    <xf numFmtId="0" fontId="60" fillId="33" borderId="0" xfId="0" applyFont="1" applyFill="1" applyBorder="1" applyAlignment="1">
      <alignment horizontal="center" vertical="center"/>
    </xf>
    <xf numFmtId="0" fontId="54" fillId="33" borderId="0" xfId="0" applyFont="1" applyFill="1" applyAlignment="1">
      <alignment vertical="center" wrapText="1"/>
    </xf>
    <xf numFmtId="3" fontId="54" fillId="33" borderId="0" xfId="0" applyNumberFormat="1" applyFont="1" applyFill="1" applyAlignment="1">
      <alignment horizontal="center" vertical="top" wrapText="1"/>
    </xf>
    <xf numFmtId="0" fontId="54" fillId="33" borderId="0" xfId="0" applyFont="1" applyFill="1" applyAlignment="1">
      <alignment horizontal="center" vertical="center" wrapText="1"/>
    </xf>
    <xf numFmtId="0" fontId="0" fillId="0" borderId="0" xfId="0" applyBorder="1" applyAlignment="1">
      <alignment/>
    </xf>
    <xf numFmtId="0" fontId="61" fillId="33" borderId="0" xfId="0" applyFont="1" applyFill="1" applyBorder="1" applyAlignment="1">
      <alignment horizontal="center" vertical="center" wrapText="1"/>
    </xf>
    <xf numFmtId="0" fontId="62" fillId="33" borderId="0" xfId="0" applyFont="1" applyFill="1" applyAlignment="1">
      <alignment vertical="center" wrapText="1"/>
    </xf>
    <xf numFmtId="3" fontId="62" fillId="33" borderId="0" xfId="0" applyNumberFormat="1" applyFont="1" applyFill="1" applyAlignment="1">
      <alignment horizontal="center" vertical="center" wrapText="1"/>
    </xf>
    <xf numFmtId="0" fontId="62" fillId="33" borderId="0" xfId="0" applyFont="1" applyFill="1" applyAlignment="1">
      <alignment horizontal="center" vertical="center"/>
    </xf>
    <xf numFmtId="171" fontId="30" fillId="0" borderId="11" xfId="34" applyNumberFormat="1" applyFont="1" applyFill="1" applyBorder="1" applyAlignment="1">
      <alignment horizontal="center" vertical="center"/>
    </xf>
    <xf numFmtId="171" fontId="30" fillId="0" borderId="12" xfId="34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33" borderId="0" xfId="0" applyFont="1" applyFill="1" applyAlignment="1">
      <alignment/>
    </xf>
    <xf numFmtId="14" fontId="54" fillId="0" borderId="0" xfId="0" applyNumberFormat="1" applyFont="1" applyAlignment="1">
      <alignment horizontal="left"/>
    </xf>
    <xf numFmtId="171" fontId="39" fillId="0" borderId="16" xfId="34" applyNumberFormat="1" applyFont="1" applyFill="1" applyBorder="1" applyAlignment="1">
      <alignment horizontal="center" vertical="center"/>
    </xf>
    <xf numFmtId="171" fontId="39" fillId="0" borderId="17" xfId="34" applyNumberFormat="1" applyFont="1" applyFill="1" applyBorder="1" applyAlignment="1">
      <alignment horizontal="center" vertical="center"/>
    </xf>
    <xf numFmtId="170" fontId="39" fillId="0" borderId="18" xfId="0" applyNumberFormat="1" applyFont="1" applyBorder="1" applyAlignment="1">
      <alignment/>
    </xf>
    <xf numFmtId="171" fontId="39" fillId="0" borderId="19" xfId="34" applyNumberFormat="1" applyFont="1" applyFill="1" applyBorder="1" applyAlignment="1">
      <alignment horizontal="center" vertical="center"/>
    </xf>
    <xf numFmtId="171" fontId="39" fillId="0" borderId="20" xfId="34" applyNumberFormat="1" applyFont="1" applyFill="1" applyBorder="1" applyAlignment="1">
      <alignment horizontal="center" vertical="center"/>
    </xf>
    <xf numFmtId="170" fontId="39" fillId="0" borderId="21" xfId="0" applyNumberFormat="1" applyFont="1" applyBorder="1" applyAlignment="1">
      <alignment wrapText="1" shrinkToFit="1"/>
    </xf>
    <xf numFmtId="170" fontId="63" fillId="0" borderId="21" xfId="0" applyNumberFormat="1" applyFont="1" applyBorder="1" applyAlignment="1">
      <alignment vertical="center" wrapText="1" shrinkToFit="1"/>
    </xf>
    <xf numFmtId="171" fontId="63" fillId="0" borderId="16" xfId="34" applyNumberFormat="1" applyFont="1" applyFill="1" applyBorder="1" applyAlignment="1">
      <alignment horizontal="center" vertical="center"/>
    </xf>
    <xf numFmtId="171" fontId="63" fillId="0" borderId="17" xfId="34" applyNumberFormat="1" applyFont="1" applyFill="1" applyBorder="1" applyAlignment="1">
      <alignment horizontal="center" vertical="center"/>
    </xf>
    <xf numFmtId="3" fontId="61" fillId="33" borderId="0" xfId="0" applyNumberFormat="1" applyFont="1" applyFill="1" applyBorder="1" applyAlignment="1">
      <alignment horizontal="left" vertical="center"/>
    </xf>
    <xf numFmtId="3" fontId="61" fillId="33" borderId="0" xfId="0" applyNumberFormat="1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4" fillId="16" borderId="21" xfId="0" applyFont="1" applyFill="1" applyBorder="1" applyAlignment="1">
      <alignment horizontal="center" vertical="center"/>
    </xf>
    <xf numFmtId="0" fontId="54" fillId="16" borderId="16" xfId="0" applyFont="1" applyFill="1" applyBorder="1" applyAlignment="1">
      <alignment horizontal="center" vertical="center" wrapText="1"/>
    </xf>
    <xf numFmtId="0" fontId="54" fillId="16" borderId="17" xfId="0" applyFont="1" applyFill="1" applyBorder="1" applyAlignment="1">
      <alignment horizontal="center" vertical="center" wrapText="1"/>
    </xf>
    <xf numFmtId="49" fontId="56" fillId="0" borderId="11" xfId="0" applyNumberFormat="1" applyFont="1" applyBorder="1" applyAlignment="1">
      <alignment horizontal="left" vertical="center" wrapText="1"/>
    </xf>
    <xf numFmtId="0" fontId="56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62" fillId="0" borderId="11" xfId="0" applyNumberFormat="1" applyFont="1" applyFill="1" applyBorder="1" applyAlignment="1">
      <alignment horizontal="right" vertical="center" wrapText="1"/>
    </xf>
    <xf numFmtId="3" fontId="62" fillId="0" borderId="11" xfId="0" applyNumberFormat="1" applyFont="1" applyFill="1" applyBorder="1" applyAlignment="1">
      <alignment horizontal="right" vertical="center"/>
    </xf>
    <xf numFmtId="0" fontId="56" fillId="0" borderId="10" xfId="0" applyFont="1" applyBorder="1" applyAlignment="1">
      <alignment horizontal="left" vertical="center" wrapText="1"/>
    </xf>
    <xf numFmtId="3" fontId="62" fillId="0" borderId="12" xfId="0" applyNumberFormat="1" applyFont="1" applyFill="1" applyBorder="1" applyAlignment="1">
      <alignment horizontal="right" vertical="center" wrapText="1"/>
    </xf>
    <xf numFmtId="3" fontId="62" fillId="0" borderId="12" xfId="0" applyNumberFormat="1" applyFont="1" applyFill="1" applyBorder="1" applyAlignment="1">
      <alignment horizontal="right" vertical="center"/>
    </xf>
    <xf numFmtId="0" fontId="56" fillId="0" borderId="22" xfId="0" applyFont="1" applyBorder="1" applyAlignment="1">
      <alignment horizontal="left" vertical="center" wrapText="1"/>
    </xf>
    <xf numFmtId="0" fontId="56" fillId="0" borderId="23" xfId="0" applyFont="1" applyBorder="1" applyAlignment="1">
      <alignment horizontal="left" vertical="center" wrapText="1"/>
    </xf>
    <xf numFmtId="3" fontId="62" fillId="0" borderId="23" xfId="0" applyNumberFormat="1" applyFont="1" applyFill="1" applyBorder="1" applyAlignment="1">
      <alignment horizontal="right" vertical="center"/>
    </xf>
    <xf numFmtId="3" fontId="62" fillId="0" borderId="24" xfId="0" applyNumberFormat="1" applyFont="1" applyFill="1" applyBorder="1" applyAlignment="1">
      <alignment horizontal="right" vertical="center"/>
    </xf>
    <xf numFmtId="0" fontId="39" fillId="16" borderId="10" xfId="0" applyFont="1" applyFill="1" applyBorder="1" applyAlignment="1">
      <alignment horizontal="left" vertical="center"/>
    </xf>
    <xf numFmtId="0" fontId="0" fillId="16" borderId="11" xfId="0" applyFill="1" applyBorder="1" applyAlignment="1">
      <alignment horizontal="center" vertical="center"/>
    </xf>
    <xf numFmtId="3" fontId="64" fillId="16" borderId="11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left" vertical="center" wrapText="1"/>
    </xf>
    <xf numFmtId="3" fontId="61" fillId="0" borderId="0" xfId="0" applyNumberFormat="1" applyFont="1" applyAlignment="1">
      <alignment horizontal="center" vertical="center"/>
    </xf>
    <xf numFmtId="0" fontId="54" fillId="0" borderId="0" xfId="0" applyFont="1" applyAlignment="1">
      <alignment horizontal="left" vertical="center" wrapText="1"/>
    </xf>
    <xf numFmtId="3" fontId="5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64" fillId="16" borderId="11" xfId="0" applyNumberFormat="1" applyFont="1" applyFill="1" applyBorder="1" applyAlignment="1" applyProtection="1">
      <alignment horizontal="center" vertical="center"/>
      <protection locked="0"/>
    </xf>
    <xf numFmtId="1" fontId="62" fillId="33" borderId="11" xfId="0" applyNumberFormat="1" applyFont="1" applyFill="1" applyBorder="1" applyAlignment="1" applyProtection="1">
      <alignment horizontal="left" vertical="center" wrapText="1"/>
      <protection/>
    </xf>
    <xf numFmtId="3" fontId="62" fillId="33" borderId="11" xfId="0" applyNumberFormat="1" applyFont="1" applyFill="1" applyBorder="1" applyAlignment="1" applyProtection="1">
      <alignment horizontal="center" vertical="center" wrapText="1"/>
      <protection/>
    </xf>
    <xf numFmtId="1" fontId="65" fillId="34" borderId="11" xfId="0" applyNumberFormat="1" applyFont="1" applyFill="1" applyBorder="1" applyAlignment="1" applyProtection="1">
      <alignment horizontal="left" vertical="center" wrapText="1"/>
      <protection/>
    </xf>
    <xf numFmtId="3" fontId="65" fillId="34" borderId="11" xfId="0" applyNumberFormat="1" applyFont="1" applyFill="1" applyBorder="1" applyAlignment="1" applyProtection="1">
      <alignment horizontal="center" vertical="center" wrapText="1"/>
      <protection/>
    </xf>
    <xf numFmtId="1" fontId="62" fillId="33" borderId="11" xfId="0" applyNumberFormat="1" applyFont="1" applyFill="1" applyBorder="1" applyAlignment="1" applyProtection="1">
      <alignment vertical="center" wrapText="1"/>
      <protection/>
    </xf>
    <xf numFmtId="3" fontId="62" fillId="33" borderId="11" xfId="0" applyNumberFormat="1" applyFont="1" applyFill="1" applyBorder="1" applyAlignment="1">
      <alignment horizontal="center" vertical="center"/>
    </xf>
    <xf numFmtId="3" fontId="62" fillId="33" borderId="11" xfId="0" applyNumberFormat="1" applyFont="1" applyFill="1" applyBorder="1" applyAlignment="1">
      <alignment horizontal="center" vertical="center" wrapText="1"/>
    </xf>
    <xf numFmtId="169" fontId="62" fillId="33" borderId="11" xfId="0" applyNumberFormat="1" applyFont="1" applyFill="1" applyBorder="1" applyAlignment="1">
      <alignment horizontal="center" vertical="center" wrapText="1"/>
    </xf>
    <xf numFmtId="1" fontId="54" fillId="0" borderId="0" xfId="0" applyNumberFormat="1" applyFont="1" applyBorder="1" applyAlignment="1">
      <alignment vertical="top" wrapText="1"/>
    </xf>
    <xf numFmtId="1" fontId="66" fillId="0" borderId="0" xfId="0" applyNumberFormat="1" applyFont="1" applyBorder="1" applyAlignment="1">
      <alignment vertical="top" wrapText="1"/>
    </xf>
    <xf numFmtId="3" fontId="55" fillId="0" borderId="0" xfId="0" applyNumberFormat="1" applyFont="1" applyBorder="1" applyAlignment="1">
      <alignment vertical="top"/>
    </xf>
    <xf numFmtId="0" fontId="54" fillId="0" borderId="0" xfId="0" applyFont="1" applyAlignment="1">
      <alignment vertical="top" wrapText="1"/>
    </xf>
    <xf numFmtId="0" fontId="66" fillId="0" borderId="0" xfId="0" applyFont="1" applyAlignment="1">
      <alignment vertical="top" wrapText="1"/>
    </xf>
    <xf numFmtId="3" fontId="55" fillId="0" borderId="0" xfId="0" applyNumberFormat="1" applyFont="1" applyAlignment="1">
      <alignment vertical="top"/>
    </xf>
    <xf numFmtId="0" fontId="55" fillId="0" borderId="0" xfId="0" applyFont="1" applyAlignment="1">
      <alignment vertical="top"/>
    </xf>
    <xf numFmtId="0" fontId="58" fillId="35" borderId="11" xfId="0" applyFont="1" applyFill="1" applyBorder="1" applyAlignment="1">
      <alignment vertical="center"/>
    </xf>
    <xf numFmtId="3" fontId="58" fillId="35" borderId="11" xfId="0" applyNumberFormat="1" applyFont="1" applyFill="1" applyBorder="1" applyAlignment="1">
      <alignment horizontal="center" vertical="center"/>
    </xf>
    <xf numFmtId="3" fontId="64" fillId="16" borderId="11" xfId="0" applyNumberFormat="1" applyFont="1" applyFill="1" applyBorder="1" applyAlignment="1">
      <alignment horizontal="center" vertical="center"/>
    </xf>
    <xf numFmtId="1" fontId="5" fillId="33" borderId="11" xfId="0" applyNumberFormat="1" applyFont="1" applyFill="1" applyBorder="1" applyAlignment="1">
      <alignment horizontal="left" vertical="center" wrapText="1"/>
    </xf>
    <xf numFmtId="3" fontId="5" fillId="33" borderId="11" xfId="0" applyNumberFormat="1" applyFont="1" applyFill="1" applyBorder="1" applyAlignment="1">
      <alignment horizontal="center" vertical="center" wrapText="1"/>
    </xf>
    <xf numFmtId="1" fontId="62" fillId="33" borderId="11" xfId="0" applyNumberFormat="1" applyFont="1" applyFill="1" applyBorder="1" applyAlignment="1">
      <alignment horizontal="left" vertical="center" wrapText="1"/>
    </xf>
    <xf numFmtId="1" fontId="62" fillId="33" borderId="11" xfId="0" applyNumberFormat="1" applyFont="1" applyFill="1" applyBorder="1" applyAlignment="1">
      <alignment vertical="center" wrapText="1"/>
    </xf>
    <xf numFmtId="1" fontId="54" fillId="33" borderId="11" xfId="0" applyNumberFormat="1" applyFont="1" applyFill="1" applyBorder="1" applyAlignment="1">
      <alignment vertical="center" wrapText="1"/>
    </xf>
    <xf numFmtId="3" fontId="54" fillId="33" borderId="11" xfId="0" applyNumberFormat="1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left" vertical="center" wrapText="1"/>
    </xf>
    <xf numFmtId="0" fontId="59" fillId="0" borderId="0" xfId="0" applyFont="1" applyBorder="1" applyAlignment="1">
      <alignment horizontal="center" vertical="center"/>
    </xf>
    <xf numFmtId="1" fontId="58" fillId="35" borderId="11" xfId="0" applyNumberFormat="1" applyFont="1" applyFill="1" applyBorder="1" applyAlignment="1">
      <alignment vertical="center" wrapText="1"/>
    </xf>
    <xf numFmtId="0" fontId="62" fillId="33" borderId="11" xfId="0" applyFont="1" applyFill="1" applyBorder="1" applyAlignment="1">
      <alignment vertical="center" wrapText="1"/>
    </xf>
    <xf numFmtId="1" fontId="5" fillId="33" borderId="11" xfId="0" applyNumberFormat="1" applyFont="1" applyFill="1" applyBorder="1" applyAlignment="1">
      <alignment vertical="center" wrapText="1"/>
    </xf>
    <xf numFmtId="3" fontId="5" fillId="33" borderId="11" xfId="0" applyNumberFormat="1" applyFont="1" applyFill="1" applyBorder="1" applyAlignment="1">
      <alignment horizontal="center" vertical="center"/>
    </xf>
    <xf numFmtId="1" fontId="58" fillId="34" borderId="11" xfId="0" applyNumberFormat="1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62" fillId="33" borderId="25" xfId="0" applyFont="1" applyFill="1" applyBorder="1" applyAlignment="1">
      <alignment horizontal="left" vertical="center" wrapText="1"/>
    </xf>
    <xf numFmtId="0" fontId="62" fillId="33" borderId="25" xfId="0" applyFont="1" applyFill="1" applyBorder="1" applyAlignment="1">
      <alignment vertical="center" wrapText="1"/>
    </xf>
    <xf numFmtId="1" fontId="62" fillId="33" borderId="11" xfId="0" applyNumberFormat="1" applyFont="1" applyFill="1" applyBorder="1" applyAlignment="1">
      <alignment horizontal="center" vertical="center" wrapText="1"/>
    </xf>
    <xf numFmtId="1" fontId="62" fillId="33" borderId="25" xfId="0" applyNumberFormat="1" applyFont="1" applyFill="1" applyBorder="1" applyAlignment="1">
      <alignment horizontal="left" vertical="center" wrapText="1"/>
    </xf>
    <xf numFmtId="0" fontId="62" fillId="0" borderId="11" xfId="0" applyFont="1" applyBorder="1" applyAlignment="1">
      <alignment vertical="center" wrapText="1"/>
    </xf>
    <xf numFmtId="3" fontId="62" fillId="0" borderId="11" xfId="34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3" fontId="5" fillId="0" borderId="11" xfId="34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3" fontId="64" fillId="16" borderId="11" xfId="0" applyNumberFormat="1" applyFont="1" applyFill="1" applyBorder="1" applyAlignment="1">
      <alignment/>
    </xf>
    <xf numFmtId="3" fontId="64" fillId="16" borderId="12" xfId="0" applyNumberFormat="1" applyFont="1" applyFill="1" applyBorder="1" applyAlignment="1">
      <alignment/>
    </xf>
    <xf numFmtId="173" fontId="59" fillId="16" borderId="11" xfId="0" applyNumberFormat="1" applyFont="1" applyFill="1" applyBorder="1" applyAlignment="1">
      <alignment horizontal="center" vertical="center" wrapText="1"/>
    </xf>
    <xf numFmtId="0" fontId="61" fillId="0" borderId="18" xfId="0" applyFont="1" applyFill="1" applyBorder="1" applyAlignment="1" applyProtection="1">
      <alignment horizontal="left" vertical="center" wrapText="1"/>
      <protection/>
    </xf>
    <xf numFmtId="0" fontId="61" fillId="0" borderId="19" xfId="0" applyFont="1" applyFill="1" applyBorder="1" applyAlignment="1" applyProtection="1">
      <alignment horizontal="left" vertical="center" wrapText="1"/>
      <protection/>
    </xf>
    <xf numFmtId="3" fontId="61" fillId="0" borderId="19" xfId="0" applyNumberFormat="1" applyFont="1" applyFill="1" applyBorder="1" applyAlignment="1" applyProtection="1">
      <alignment horizontal="center" vertical="center" wrapText="1"/>
      <protection/>
    </xf>
    <xf numFmtId="3" fontId="61" fillId="0" borderId="20" xfId="0" applyNumberFormat="1" applyFont="1" applyFill="1" applyBorder="1" applyAlignment="1" applyProtection="1">
      <alignment horizontal="center" vertical="center" wrapText="1"/>
      <protection/>
    </xf>
    <xf numFmtId="3" fontId="64" fillId="16" borderId="12" xfId="0" applyNumberFormat="1" applyFont="1" applyFill="1" applyBorder="1" applyAlignment="1">
      <alignment horizontal="center" vertical="center"/>
    </xf>
    <xf numFmtId="0" fontId="62" fillId="0" borderId="10" xfId="0" applyFont="1" applyBorder="1" applyAlignment="1">
      <alignment vertical="center" wrapText="1"/>
    </xf>
    <xf numFmtId="3" fontId="62" fillId="0" borderId="12" xfId="34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3" fontId="5" fillId="0" borderId="12" xfId="34" applyNumberFormat="1" applyFont="1" applyBorder="1" applyAlignment="1">
      <alignment horizontal="center" vertical="center" wrapText="1"/>
    </xf>
    <xf numFmtId="0" fontId="62" fillId="0" borderId="22" xfId="0" applyFont="1" applyBorder="1" applyAlignment="1">
      <alignment vertical="center" wrapText="1"/>
    </xf>
    <xf numFmtId="0" fontId="62" fillId="0" borderId="23" xfId="0" applyFont="1" applyBorder="1" applyAlignment="1">
      <alignment vertical="center" wrapText="1"/>
    </xf>
    <xf numFmtId="3" fontId="62" fillId="0" borderId="23" xfId="34" applyNumberFormat="1" applyFont="1" applyBorder="1" applyAlignment="1">
      <alignment horizontal="center" vertical="center" wrapText="1"/>
    </xf>
    <xf numFmtId="3" fontId="62" fillId="0" borderId="24" xfId="34" applyNumberFormat="1" applyFont="1" applyBorder="1" applyAlignment="1">
      <alignment horizontal="center" vertical="center" wrapText="1"/>
    </xf>
    <xf numFmtId="173" fontId="59" fillId="16" borderId="12" xfId="0" applyNumberFormat="1" applyFont="1" applyFill="1" applyBorder="1" applyAlignment="1">
      <alignment horizontal="center" vertical="center" wrapText="1"/>
    </xf>
    <xf numFmtId="1" fontId="62" fillId="33" borderId="10" xfId="0" applyNumberFormat="1" applyFont="1" applyFill="1" applyBorder="1" applyAlignment="1">
      <alignment horizontal="left" vertical="center" wrapText="1"/>
    </xf>
    <xf numFmtId="3" fontId="62" fillId="33" borderId="12" xfId="0" applyNumberFormat="1" applyFont="1" applyFill="1" applyBorder="1" applyAlignment="1">
      <alignment horizontal="center" vertical="center"/>
    </xf>
    <xf numFmtId="1" fontId="58" fillId="34" borderId="10" xfId="0" applyNumberFormat="1" applyFont="1" applyFill="1" applyBorder="1" applyAlignment="1">
      <alignment horizontal="left" vertical="center" wrapText="1"/>
    </xf>
    <xf numFmtId="3" fontId="58" fillId="34" borderId="12" xfId="0" applyNumberFormat="1" applyFont="1" applyFill="1" applyBorder="1" applyAlignment="1">
      <alignment horizontal="center" vertical="center"/>
    </xf>
    <xf numFmtId="1" fontId="62" fillId="33" borderId="26" xfId="0" applyNumberFormat="1" applyFont="1" applyFill="1" applyBorder="1" applyAlignment="1">
      <alignment horizontal="left" vertical="center" wrapText="1"/>
    </xf>
    <xf numFmtId="1" fontId="58" fillId="34" borderId="22" xfId="0" applyNumberFormat="1" applyFont="1" applyFill="1" applyBorder="1" applyAlignment="1">
      <alignment horizontal="left" vertical="center" wrapText="1"/>
    </xf>
    <xf numFmtId="1" fontId="58" fillId="34" borderId="23" xfId="0" applyNumberFormat="1" applyFont="1" applyFill="1" applyBorder="1" applyAlignment="1">
      <alignment horizontal="left" vertical="center" wrapText="1"/>
    </xf>
    <xf numFmtId="3" fontId="58" fillId="34" borderId="23" xfId="0" applyNumberFormat="1" applyFont="1" applyFill="1" applyBorder="1" applyAlignment="1">
      <alignment horizontal="center" vertical="center"/>
    </xf>
    <xf numFmtId="3" fontId="58" fillId="34" borderId="24" xfId="0" applyNumberFormat="1" applyFont="1" applyFill="1" applyBorder="1" applyAlignment="1">
      <alignment horizontal="center" vertical="center"/>
    </xf>
    <xf numFmtId="0" fontId="58" fillId="35" borderId="10" xfId="0" applyFont="1" applyFill="1" applyBorder="1" applyAlignment="1">
      <alignment vertical="center"/>
    </xf>
    <xf numFmtId="3" fontId="58" fillId="35" borderId="12" xfId="0" applyNumberFormat="1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left" vertical="center" wrapText="1"/>
    </xf>
    <xf numFmtId="0" fontId="62" fillId="33" borderId="10" xfId="0" applyFont="1" applyFill="1" applyBorder="1" applyAlignment="1">
      <alignment vertical="center" wrapText="1"/>
    </xf>
    <xf numFmtId="0" fontId="58" fillId="35" borderId="22" xfId="0" applyFont="1" applyFill="1" applyBorder="1" applyAlignment="1">
      <alignment vertical="center"/>
    </xf>
    <xf numFmtId="0" fontId="58" fillId="35" borderId="23" xfId="0" applyFont="1" applyFill="1" applyBorder="1" applyAlignment="1">
      <alignment vertical="center"/>
    </xf>
    <xf numFmtId="3" fontId="58" fillId="35" borderId="23" xfId="0" applyNumberFormat="1" applyFont="1" applyFill="1" applyBorder="1" applyAlignment="1">
      <alignment horizontal="center" vertical="center"/>
    </xf>
    <xf numFmtId="3" fontId="58" fillId="35" borderId="24" xfId="0" applyNumberFormat="1" applyFont="1" applyFill="1" applyBorder="1" applyAlignment="1">
      <alignment horizontal="center" vertical="center"/>
    </xf>
    <xf numFmtId="3" fontId="64" fillId="16" borderId="12" xfId="0" applyNumberFormat="1" applyFont="1" applyFill="1" applyBorder="1" applyAlignment="1">
      <alignment horizontal="center" vertical="center" wrapText="1"/>
    </xf>
    <xf numFmtId="1" fontId="62" fillId="33" borderId="10" xfId="0" applyNumberFormat="1" applyFont="1" applyFill="1" applyBorder="1" applyAlignment="1">
      <alignment vertical="center" wrapText="1"/>
    </xf>
    <xf numFmtId="3" fontId="62" fillId="33" borderId="12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26" xfId="0" applyFont="1" applyFill="1" applyBorder="1" applyAlignment="1">
      <alignment horizontal="left" vertical="center" wrapText="1"/>
    </xf>
    <xf numFmtId="0" fontId="62" fillId="33" borderId="26" xfId="0" applyFont="1" applyFill="1" applyBorder="1" applyAlignment="1">
      <alignment horizontal="left" vertical="center" wrapText="1"/>
    </xf>
    <xf numFmtId="0" fontId="62" fillId="33" borderId="26" xfId="0" applyFont="1" applyFill="1" applyBorder="1" applyAlignment="1">
      <alignment vertical="center" wrapText="1"/>
    </xf>
    <xf numFmtId="1" fontId="58" fillId="35" borderId="10" xfId="0" applyNumberFormat="1" applyFont="1" applyFill="1" applyBorder="1" applyAlignment="1">
      <alignment vertical="center" wrapText="1"/>
    </xf>
    <xf numFmtId="1" fontId="5" fillId="33" borderId="10" xfId="0" applyNumberFormat="1" applyFont="1" applyFill="1" applyBorder="1" applyAlignment="1">
      <alignment vertical="center" wrapText="1"/>
    </xf>
    <xf numFmtId="3" fontId="5" fillId="33" borderId="12" xfId="0" applyNumberFormat="1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vertical="center"/>
    </xf>
    <xf numFmtId="3" fontId="56" fillId="33" borderId="12" xfId="0" applyNumberFormat="1" applyFont="1" applyFill="1" applyBorder="1" applyAlignment="1">
      <alignment horizontal="center" vertical="center"/>
    </xf>
    <xf numFmtId="1" fontId="58" fillId="35" borderId="22" xfId="0" applyNumberFormat="1" applyFont="1" applyFill="1" applyBorder="1" applyAlignment="1">
      <alignment vertical="center" wrapText="1"/>
    </xf>
    <xf numFmtId="1" fontId="58" fillId="35" borderId="23" xfId="0" applyNumberFormat="1" applyFont="1" applyFill="1" applyBorder="1" applyAlignment="1">
      <alignment vertical="center" wrapText="1"/>
    </xf>
    <xf numFmtId="1" fontId="5" fillId="33" borderId="10" xfId="0" applyNumberFormat="1" applyFont="1" applyFill="1" applyBorder="1" applyAlignment="1">
      <alignment horizontal="left" vertical="center" wrapText="1"/>
    </xf>
    <xf numFmtId="3" fontId="5" fillId="33" borderId="12" xfId="0" applyNumberFormat="1" applyFont="1" applyFill="1" applyBorder="1" applyAlignment="1">
      <alignment horizontal="center" vertical="center" wrapText="1"/>
    </xf>
    <xf numFmtId="1" fontId="56" fillId="33" borderId="10" xfId="0" applyNumberFormat="1" applyFont="1" applyFill="1" applyBorder="1" applyAlignment="1">
      <alignment vertical="center" wrapText="1"/>
    </xf>
    <xf numFmtId="1" fontId="54" fillId="33" borderId="10" xfId="0" applyNumberFormat="1" applyFont="1" applyFill="1" applyBorder="1" applyAlignment="1">
      <alignment vertical="center" wrapText="1"/>
    </xf>
    <xf numFmtId="3" fontId="54" fillId="33" borderId="12" xfId="0" applyNumberFormat="1" applyFont="1" applyFill="1" applyBorder="1" applyAlignment="1">
      <alignment horizontal="center" vertical="center" wrapText="1"/>
    </xf>
    <xf numFmtId="3" fontId="64" fillId="16" borderId="12" xfId="0" applyNumberFormat="1" applyFont="1" applyFill="1" applyBorder="1" applyAlignment="1" applyProtection="1">
      <alignment horizontal="center" vertical="center"/>
      <protection locked="0"/>
    </xf>
    <xf numFmtId="1" fontId="62" fillId="33" borderId="10" xfId="0" applyNumberFormat="1" applyFont="1" applyFill="1" applyBorder="1" applyAlignment="1" applyProtection="1">
      <alignment horizontal="left" vertical="center" wrapText="1"/>
      <protection/>
    </xf>
    <xf numFmtId="3" fontId="62" fillId="33" borderId="12" xfId="0" applyNumberFormat="1" applyFont="1" applyFill="1" applyBorder="1" applyAlignment="1" applyProtection="1">
      <alignment horizontal="center" vertical="center" wrapText="1"/>
      <protection/>
    </xf>
    <xf numFmtId="1" fontId="58" fillId="34" borderId="22" xfId="0" applyNumberFormat="1" applyFont="1" applyFill="1" applyBorder="1" applyAlignment="1" applyProtection="1">
      <alignment horizontal="left" vertical="center" wrapText="1"/>
      <protection/>
    </xf>
    <xf numFmtId="1" fontId="67" fillId="34" borderId="23" xfId="0" applyNumberFormat="1" applyFont="1" applyFill="1" applyBorder="1" applyAlignment="1" applyProtection="1">
      <alignment horizontal="left" vertical="center" wrapText="1"/>
      <protection/>
    </xf>
    <xf numFmtId="3" fontId="58" fillId="34" borderId="23" xfId="0" applyNumberFormat="1" applyFont="1" applyFill="1" applyBorder="1" applyAlignment="1" applyProtection="1">
      <alignment horizontal="center" vertical="center" wrapText="1"/>
      <protection/>
    </xf>
    <xf numFmtId="3" fontId="58" fillId="34" borderId="24" xfId="0" applyNumberFormat="1" applyFont="1" applyFill="1" applyBorder="1" applyAlignment="1" applyProtection="1">
      <alignment horizontal="center" vertical="center"/>
      <protection locked="0"/>
    </xf>
    <xf numFmtId="0" fontId="68" fillId="0" borderId="0" xfId="0" applyFont="1" applyFill="1" applyBorder="1" applyAlignment="1">
      <alignment vertical="center"/>
    </xf>
    <xf numFmtId="1" fontId="65" fillId="34" borderId="10" xfId="0" applyNumberFormat="1" applyFont="1" applyFill="1" applyBorder="1" applyAlignment="1" applyProtection="1">
      <alignment horizontal="left" vertical="center" wrapText="1"/>
      <protection/>
    </xf>
    <xf numFmtId="3" fontId="65" fillId="34" borderId="12" xfId="0" applyNumberFormat="1" applyFont="1" applyFill="1" applyBorder="1" applyAlignment="1" applyProtection="1">
      <alignment horizontal="center" vertical="center"/>
      <protection locked="0"/>
    </xf>
    <xf numFmtId="1" fontId="65" fillId="34" borderId="22" xfId="0" applyNumberFormat="1" applyFont="1" applyFill="1" applyBorder="1" applyAlignment="1" applyProtection="1">
      <alignment horizontal="left" vertical="center" wrapText="1"/>
      <protection/>
    </xf>
    <xf numFmtId="1" fontId="65" fillId="34" borderId="23" xfId="0" applyNumberFormat="1" applyFont="1" applyFill="1" applyBorder="1" applyAlignment="1" applyProtection="1">
      <alignment horizontal="left" vertical="center" wrapText="1"/>
      <protection/>
    </xf>
    <xf numFmtId="3" fontId="65" fillId="34" borderId="23" xfId="0" applyNumberFormat="1" applyFont="1" applyFill="1" applyBorder="1" applyAlignment="1" applyProtection="1">
      <alignment horizontal="center" vertical="center" wrapText="1"/>
      <protection/>
    </xf>
    <xf numFmtId="3" fontId="65" fillId="34" borderId="24" xfId="0" applyNumberFormat="1" applyFont="1" applyFill="1" applyBorder="1" applyAlignment="1" applyProtection="1">
      <alignment horizontal="center" vertical="center"/>
      <protection locked="0"/>
    </xf>
    <xf numFmtId="0" fontId="58" fillId="34" borderId="10" xfId="0" applyFont="1" applyFill="1" applyBorder="1" applyAlignment="1">
      <alignment horizontal="left" vertical="center" wrapText="1"/>
    </xf>
    <xf numFmtId="3" fontId="58" fillId="34" borderId="12" xfId="0" applyNumberFormat="1" applyFont="1" applyFill="1" applyBorder="1" applyAlignment="1">
      <alignment horizontal="center"/>
    </xf>
    <xf numFmtId="169" fontId="62" fillId="33" borderId="12" xfId="0" applyNumberFormat="1" applyFont="1" applyFill="1" applyBorder="1" applyAlignment="1">
      <alignment horizontal="center" vertical="center" wrapText="1"/>
    </xf>
    <xf numFmtId="0" fontId="58" fillId="34" borderId="22" xfId="0" applyFont="1" applyFill="1" applyBorder="1" applyAlignment="1">
      <alignment horizontal="left" vertical="center" wrapText="1"/>
    </xf>
    <xf numFmtId="0" fontId="58" fillId="34" borderId="23" xfId="0" applyFont="1" applyFill="1" applyBorder="1" applyAlignment="1">
      <alignment horizontal="left" vertical="center" wrapText="1"/>
    </xf>
    <xf numFmtId="3" fontId="58" fillId="34" borderId="24" xfId="0" applyNumberFormat="1" applyFont="1" applyFill="1" applyBorder="1" applyAlignment="1">
      <alignment horizontal="center"/>
    </xf>
    <xf numFmtId="0" fontId="54" fillId="0" borderId="0" xfId="0" applyFont="1" applyAlignment="1">
      <alignment horizontal="center"/>
    </xf>
    <xf numFmtId="0" fontId="69" fillId="19" borderId="0" xfId="0" applyFont="1" applyFill="1" applyAlignment="1">
      <alignment horizontal="center" wrapText="1"/>
    </xf>
    <xf numFmtId="0" fontId="64" fillId="16" borderId="27" xfId="0" applyFont="1" applyFill="1" applyBorder="1" applyAlignment="1" applyProtection="1">
      <alignment horizontal="left" vertical="center" wrapText="1"/>
      <protection/>
    </xf>
    <xf numFmtId="0" fontId="64" fillId="16" borderId="28" xfId="0" applyFont="1" applyFill="1" applyBorder="1" applyAlignment="1" applyProtection="1">
      <alignment horizontal="left" vertical="center" wrapText="1"/>
      <protection/>
    </xf>
    <xf numFmtId="0" fontId="59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59" fillId="33" borderId="0" xfId="0" applyNumberFormat="1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center" vertical="center" wrapText="1"/>
    </xf>
    <xf numFmtId="1" fontId="4" fillId="33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wrapText="1"/>
    </xf>
    <xf numFmtId="3" fontId="59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1:D24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34.7109375" style="2" customWidth="1"/>
    <col min="2" max="2" width="16.8515625" style="2" customWidth="1"/>
    <col min="3" max="3" width="15.8515625" style="2" customWidth="1"/>
    <col min="4" max="4" width="15.00390625" style="2" customWidth="1"/>
  </cols>
  <sheetData>
    <row r="1" spans="3:4" ht="14.25">
      <c r="C1" s="205" t="s">
        <v>425</v>
      </c>
      <c r="D1" s="205"/>
    </row>
    <row r="3" spans="1:4" ht="39.75" customHeight="1">
      <c r="A3" s="206" t="s">
        <v>478</v>
      </c>
      <c r="B3" s="206"/>
      <c r="C3" s="206"/>
      <c r="D3" s="206"/>
    </row>
    <row r="4" spans="1:4" ht="14.25">
      <c r="A4" s="3"/>
      <c r="B4" s="3"/>
      <c r="C4" s="3"/>
      <c r="D4" s="3"/>
    </row>
    <row r="5" spans="1:4" ht="14.25">
      <c r="A5" s="205" t="s">
        <v>213</v>
      </c>
      <c r="B5" s="205"/>
      <c r="C5" s="205"/>
      <c r="D5" s="205"/>
    </row>
    <row r="6" ht="15" thickBot="1"/>
    <row r="7" spans="1:4" ht="27.75" thickBot="1">
      <c r="A7" s="67" t="s">
        <v>214</v>
      </c>
      <c r="B7" s="68" t="s">
        <v>215</v>
      </c>
      <c r="C7" s="68" t="s">
        <v>216</v>
      </c>
      <c r="D7" s="69" t="s">
        <v>217</v>
      </c>
    </row>
    <row r="8" spans="1:4" ht="14.25">
      <c r="A8" s="56" t="s">
        <v>218</v>
      </c>
      <c r="B8" s="57">
        <f>SUM(B10:B19)</f>
        <v>215725.58000000002</v>
      </c>
      <c r="C8" s="57">
        <f>SUM(C10:C19)</f>
        <v>209947.61</v>
      </c>
      <c r="D8" s="58">
        <f>SUM(D10:D19)</f>
        <v>197038.88999999998</v>
      </c>
    </row>
    <row r="9" spans="1:4" ht="18.75" customHeight="1">
      <c r="A9" s="4" t="s">
        <v>469</v>
      </c>
      <c r="B9" s="5"/>
      <c r="C9" s="5"/>
      <c r="D9" s="6"/>
    </row>
    <row r="10" spans="1:4" ht="18.75" customHeight="1">
      <c r="A10" s="4" t="s">
        <v>220</v>
      </c>
      <c r="B10" s="49">
        <v>3546.38</v>
      </c>
      <c r="C10" s="49">
        <v>3545</v>
      </c>
      <c r="D10" s="50">
        <v>3509.04</v>
      </c>
    </row>
    <row r="11" spans="1:4" ht="18.75" customHeight="1">
      <c r="A11" s="4" t="s">
        <v>480</v>
      </c>
      <c r="B11" s="5">
        <v>9986.44</v>
      </c>
      <c r="C11" s="5">
        <v>9917</v>
      </c>
      <c r="D11" s="6">
        <v>9801.22</v>
      </c>
    </row>
    <row r="12" spans="1:4" ht="18.75" customHeight="1">
      <c r="A12" s="4" t="s">
        <v>479</v>
      </c>
      <c r="B12" s="5">
        <v>2500</v>
      </c>
      <c r="C12" s="5">
        <v>2498</v>
      </c>
      <c r="D12" s="6">
        <v>2498</v>
      </c>
    </row>
    <row r="13" spans="1:4" ht="18.75" customHeight="1">
      <c r="A13" s="4" t="s">
        <v>222</v>
      </c>
      <c r="B13" s="5">
        <v>2180.91</v>
      </c>
      <c r="C13" s="5">
        <v>2150</v>
      </c>
      <c r="D13" s="6">
        <v>2140</v>
      </c>
    </row>
    <row r="14" spans="1:4" ht="18.75" customHeight="1">
      <c r="A14" s="4" t="s">
        <v>223</v>
      </c>
      <c r="B14" s="5">
        <v>9855.45</v>
      </c>
      <c r="C14" s="5">
        <v>9852.74</v>
      </c>
      <c r="D14" s="6">
        <v>9494.55</v>
      </c>
    </row>
    <row r="15" spans="1:4" ht="18.75" customHeight="1">
      <c r="A15" s="4" t="s">
        <v>219</v>
      </c>
      <c r="B15" s="5">
        <v>6825.82</v>
      </c>
      <c r="C15" s="5">
        <v>6825.72</v>
      </c>
      <c r="D15" s="6">
        <v>6395.36</v>
      </c>
    </row>
    <row r="16" spans="1:4" ht="18.75" customHeight="1">
      <c r="A16" s="4" t="s">
        <v>224</v>
      </c>
      <c r="B16" s="5">
        <v>30557.38</v>
      </c>
      <c r="C16" s="5">
        <v>29814.46</v>
      </c>
      <c r="D16" s="6">
        <v>23134.32</v>
      </c>
    </row>
    <row r="17" spans="1:4" ht="18.75" customHeight="1">
      <c r="A17" s="4" t="s">
        <v>221</v>
      </c>
      <c r="B17" s="5">
        <v>4425.82</v>
      </c>
      <c r="C17" s="5">
        <v>4424.5</v>
      </c>
      <c r="D17" s="6">
        <v>4424.5</v>
      </c>
    </row>
    <row r="18" spans="1:4" ht="18.75" customHeight="1">
      <c r="A18" s="4" t="s">
        <v>226</v>
      </c>
      <c r="B18" s="5">
        <v>40697.63</v>
      </c>
      <c r="C18" s="5">
        <v>38854</v>
      </c>
      <c r="D18" s="6">
        <v>35090.59</v>
      </c>
    </row>
    <row r="19" spans="1:4" ht="18.75" customHeight="1" thickBot="1">
      <c r="A19" s="8" t="s">
        <v>424</v>
      </c>
      <c r="B19" s="9">
        <v>105149.75</v>
      </c>
      <c r="C19" s="9">
        <v>102066.19</v>
      </c>
      <c r="D19" s="10">
        <v>100551.31</v>
      </c>
    </row>
    <row r="20" spans="1:4" ht="18" customHeight="1" thickBot="1">
      <c r="A20" s="59" t="s">
        <v>426</v>
      </c>
      <c r="B20" s="54">
        <v>23800</v>
      </c>
      <c r="C20" s="54">
        <v>23800</v>
      </c>
      <c r="D20" s="55">
        <v>23800</v>
      </c>
    </row>
    <row r="21" spans="1:4" ht="24.75" customHeight="1" thickBot="1">
      <c r="A21" s="60" t="s">
        <v>225</v>
      </c>
      <c r="B21" s="61">
        <f>SUM(B10:B20)</f>
        <v>239525.58000000002</v>
      </c>
      <c r="C21" s="61">
        <f>SUM(C10:C20)</f>
        <v>233747.61</v>
      </c>
      <c r="D21" s="62">
        <f>SUM(D10:D20)</f>
        <v>220838.88999999998</v>
      </c>
    </row>
    <row r="22" ht="14.25">
      <c r="D22" s="7"/>
    </row>
    <row r="23" ht="14.25">
      <c r="A23" s="53"/>
    </row>
    <row r="24" ht="14.25">
      <c r="D24" s="7"/>
    </row>
  </sheetData>
  <sheetProtection/>
  <mergeCells count="3">
    <mergeCell ref="C1:D1"/>
    <mergeCell ref="A3:D3"/>
    <mergeCell ref="A5:D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Footer>&amp;C&amp;P&amp;RTab.č.14 Krajské dotační programy - sumář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66"/>
  </sheetPr>
  <dimension ref="A1:I118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29.7109375" style="17" customWidth="1"/>
    <col min="2" max="2" width="31.28125" style="18" customWidth="1"/>
    <col min="3" max="3" width="12.57421875" style="19" customWidth="1"/>
    <col min="4" max="4" width="12.57421875" style="37" customWidth="1"/>
    <col min="6" max="6" width="12.8515625" style="0" customWidth="1"/>
  </cols>
  <sheetData>
    <row r="1" spans="1:4" ht="18" customHeight="1">
      <c r="A1" s="221" t="s">
        <v>2089</v>
      </c>
      <c r="B1" s="221"/>
      <c r="C1" s="221"/>
      <c r="D1" s="221"/>
    </row>
    <row r="2" spans="1:9" ht="24" customHeight="1">
      <c r="A2" s="209" t="s">
        <v>2090</v>
      </c>
      <c r="B2" s="209"/>
      <c r="C2" s="209"/>
      <c r="D2" s="209"/>
      <c r="E2" s="36"/>
      <c r="F2" s="36"/>
      <c r="G2" s="36"/>
      <c r="H2" s="36"/>
      <c r="I2" s="36"/>
    </row>
    <row r="3" spans="1:9" ht="9" customHeight="1" thickBot="1">
      <c r="A3" s="66"/>
      <c r="B3" s="66"/>
      <c r="C3" s="66"/>
      <c r="D3" s="66"/>
      <c r="E3" s="36"/>
      <c r="F3" s="36"/>
      <c r="G3" s="36"/>
      <c r="H3" s="36"/>
      <c r="I3" s="36"/>
    </row>
    <row r="4" spans="1:4" ht="22.5" customHeight="1">
      <c r="A4" s="135" t="s">
        <v>2311</v>
      </c>
      <c r="B4" s="136" t="s">
        <v>0</v>
      </c>
      <c r="C4" s="137" t="s">
        <v>317</v>
      </c>
      <c r="D4" s="138" t="s">
        <v>423</v>
      </c>
    </row>
    <row r="5" spans="1:4" ht="21" customHeight="1">
      <c r="A5" s="207" t="s">
        <v>475</v>
      </c>
      <c r="B5" s="208"/>
      <c r="C5" s="134">
        <f>C57+C118</f>
        <v>38854000</v>
      </c>
      <c r="D5" s="148">
        <f>D57+D118</f>
        <v>35090590.76</v>
      </c>
    </row>
    <row r="6" spans="1:4" s="31" customFormat="1" ht="26.25">
      <c r="A6" s="149" t="s">
        <v>1892</v>
      </c>
      <c r="B6" s="111" t="s">
        <v>1893</v>
      </c>
      <c r="C6" s="96">
        <v>300000</v>
      </c>
      <c r="D6" s="150">
        <v>300000</v>
      </c>
    </row>
    <row r="7" spans="1:4" s="31" customFormat="1" ht="14.25">
      <c r="A7" s="149" t="s">
        <v>1894</v>
      </c>
      <c r="B7" s="111" t="s">
        <v>1895</v>
      </c>
      <c r="C7" s="96">
        <v>400000</v>
      </c>
      <c r="D7" s="150">
        <v>400000</v>
      </c>
    </row>
    <row r="8" spans="1:4" s="31" customFormat="1" ht="26.25">
      <c r="A8" s="149" t="s">
        <v>1896</v>
      </c>
      <c r="B8" s="111" t="s">
        <v>1897</v>
      </c>
      <c r="C8" s="96">
        <v>280100</v>
      </c>
      <c r="D8" s="150">
        <f>C8-60612</f>
        <v>219488</v>
      </c>
    </row>
    <row r="9" spans="1:4" s="31" customFormat="1" ht="39">
      <c r="A9" s="149" t="s">
        <v>1519</v>
      </c>
      <c r="B9" s="111" t="s">
        <v>1898</v>
      </c>
      <c r="C9" s="96">
        <v>395000</v>
      </c>
      <c r="D9" s="150">
        <f>C9-64684</f>
        <v>330316</v>
      </c>
    </row>
    <row r="10" spans="1:4" s="31" customFormat="1" ht="26.25">
      <c r="A10" s="149" t="s">
        <v>1899</v>
      </c>
      <c r="B10" s="111" t="s">
        <v>1900</v>
      </c>
      <c r="C10" s="96">
        <v>400000</v>
      </c>
      <c r="D10" s="150">
        <v>400000</v>
      </c>
    </row>
    <row r="11" spans="1:4" s="31" customFormat="1" ht="14.25">
      <c r="A11" s="149" t="s">
        <v>1901</v>
      </c>
      <c r="B11" s="111" t="s">
        <v>1902</v>
      </c>
      <c r="C11" s="96">
        <v>393700</v>
      </c>
      <c r="D11" s="150">
        <f>C11-3307</f>
        <v>390393</v>
      </c>
    </row>
    <row r="12" spans="1:4" s="31" customFormat="1" ht="26.25">
      <c r="A12" s="149" t="s">
        <v>1903</v>
      </c>
      <c r="B12" s="111" t="s">
        <v>1904</v>
      </c>
      <c r="C12" s="96">
        <v>400000</v>
      </c>
      <c r="D12" s="150">
        <f>C12-165438.78</f>
        <v>234561.22</v>
      </c>
    </row>
    <row r="13" spans="1:4" s="31" customFormat="1" ht="26.25">
      <c r="A13" s="149" t="s">
        <v>1905</v>
      </c>
      <c r="B13" s="111" t="s">
        <v>1906</v>
      </c>
      <c r="C13" s="96">
        <v>400000</v>
      </c>
      <c r="D13" s="150">
        <v>400000</v>
      </c>
    </row>
    <row r="14" spans="1:4" s="31" customFormat="1" ht="26.25">
      <c r="A14" s="149" t="s">
        <v>1907</v>
      </c>
      <c r="B14" s="111" t="s">
        <v>1908</v>
      </c>
      <c r="C14" s="96">
        <v>394200</v>
      </c>
      <c r="D14" s="150">
        <f>C14-14040-50000</f>
        <v>330160</v>
      </c>
    </row>
    <row r="15" spans="1:4" s="31" customFormat="1" ht="26.25">
      <c r="A15" s="149" t="s">
        <v>1909</v>
      </c>
      <c r="B15" s="111" t="s">
        <v>1910</v>
      </c>
      <c r="C15" s="96">
        <v>400000</v>
      </c>
      <c r="D15" s="150">
        <v>400000</v>
      </c>
    </row>
    <row r="16" spans="1:4" s="31" customFormat="1" ht="26.25">
      <c r="A16" s="149" t="s">
        <v>1911</v>
      </c>
      <c r="B16" s="111" t="s">
        <v>1912</v>
      </c>
      <c r="C16" s="96">
        <v>400000</v>
      </c>
      <c r="D16" s="150">
        <v>400000</v>
      </c>
    </row>
    <row r="17" spans="1:4" s="31" customFormat="1" ht="26.25">
      <c r="A17" s="149" t="s">
        <v>1913</v>
      </c>
      <c r="B17" s="111" t="s">
        <v>1914</v>
      </c>
      <c r="C17" s="96">
        <v>200000</v>
      </c>
      <c r="D17" s="150">
        <f>C17-48.21</f>
        <v>199951.79</v>
      </c>
    </row>
    <row r="18" spans="1:4" s="31" customFormat="1" ht="26.25">
      <c r="A18" s="149" t="s">
        <v>1915</v>
      </c>
      <c r="B18" s="111" t="s">
        <v>1916</v>
      </c>
      <c r="C18" s="96">
        <v>399900</v>
      </c>
      <c r="D18" s="150">
        <v>399900</v>
      </c>
    </row>
    <row r="19" spans="1:4" s="31" customFormat="1" ht="26.25">
      <c r="A19" s="149" t="s">
        <v>1917</v>
      </c>
      <c r="B19" s="111" t="s">
        <v>1918</v>
      </c>
      <c r="C19" s="96">
        <v>400000</v>
      </c>
      <c r="D19" s="150">
        <f>C19-86296</f>
        <v>313704</v>
      </c>
    </row>
    <row r="20" spans="1:4" s="31" customFormat="1" ht="14.25">
      <c r="A20" s="149" t="s">
        <v>306</v>
      </c>
      <c r="B20" s="111" t="s">
        <v>1919</v>
      </c>
      <c r="C20" s="96">
        <v>400000</v>
      </c>
      <c r="D20" s="150">
        <v>400000</v>
      </c>
    </row>
    <row r="21" spans="1:4" s="31" customFormat="1" ht="14.25">
      <c r="A21" s="149" t="s">
        <v>1920</v>
      </c>
      <c r="B21" s="111" t="s">
        <v>1921</v>
      </c>
      <c r="C21" s="96">
        <v>160000</v>
      </c>
      <c r="D21" s="150">
        <v>160000</v>
      </c>
    </row>
    <row r="22" spans="1:4" s="31" customFormat="1" ht="14.25">
      <c r="A22" s="149" t="s">
        <v>1922</v>
      </c>
      <c r="B22" s="111" t="s">
        <v>1923</v>
      </c>
      <c r="C22" s="96">
        <v>400000</v>
      </c>
      <c r="D22" s="150">
        <v>400000</v>
      </c>
    </row>
    <row r="23" spans="1:4" s="31" customFormat="1" ht="26.25">
      <c r="A23" s="149" t="s">
        <v>25</v>
      </c>
      <c r="B23" s="111" t="s">
        <v>1924</v>
      </c>
      <c r="C23" s="96">
        <v>386900</v>
      </c>
      <c r="D23" s="150">
        <f>C23-47704</f>
        <v>339196</v>
      </c>
    </row>
    <row r="24" spans="1:4" s="31" customFormat="1" ht="26.25">
      <c r="A24" s="149" t="s">
        <v>304</v>
      </c>
      <c r="B24" s="111" t="s">
        <v>1925</v>
      </c>
      <c r="C24" s="96">
        <v>400000</v>
      </c>
      <c r="D24" s="150">
        <f>C24-16161.08-46847.94</f>
        <v>336990.98</v>
      </c>
    </row>
    <row r="25" spans="1:4" s="31" customFormat="1" ht="26.25">
      <c r="A25" s="149" t="s">
        <v>294</v>
      </c>
      <c r="B25" s="111" t="s">
        <v>1926</v>
      </c>
      <c r="C25" s="96">
        <v>53100</v>
      </c>
      <c r="D25" s="150">
        <v>53100</v>
      </c>
    </row>
    <row r="26" spans="1:4" s="31" customFormat="1" ht="26.25">
      <c r="A26" s="149" t="s">
        <v>1927</v>
      </c>
      <c r="B26" s="111" t="s">
        <v>1928</v>
      </c>
      <c r="C26" s="96">
        <v>287400</v>
      </c>
      <c r="D26" s="150">
        <v>287400</v>
      </c>
    </row>
    <row r="27" spans="1:4" s="31" customFormat="1" ht="14.25">
      <c r="A27" s="149" t="s">
        <v>232</v>
      </c>
      <c r="B27" s="111" t="s">
        <v>1929</v>
      </c>
      <c r="C27" s="96">
        <v>70000</v>
      </c>
      <c r="D27" s="150">
        <v>70000</v>
      </c>
    </row>
    <row r="28" spans="1:4" s="31" customFormat="1" ht="26.25">
      <c r="A28" s="149" t="s">
        <v>1930</v>
      </c>
      <c r="B28" s="111" t="s">
        <v>1931</v>
      </c>
      <c r="C28" s="96">
        <v>400000</v>
      </c>
      <c r="D28" s="150">
        <f>C28-232928</f>
        <v>167072</v>
      </c>
    </row>
    <row r="29" spans="1:4" s="31" customFormat="1" ht="14.25">
      <c r="A29" s="149" t="s">
        <v>1932</v>
      </c>
      <c r="B29" s="111" t="s">
        <v>1933</v>
      </c>
      <c r="C29" s="96">
        <v>400000</v>
      </c>
      <c r="D29" s="150">
        <f>C29-83816</f>
        <v>316184</v>
      </c>
    </row>
    <row r="30" spans="1:4" s="31" customFormat="1" ht="26.25">
      <c r="A30" s="149" t="s">
        <v>1934</v>
      </c>
      <c r="B30" s="111" t="s">
        <v>1935</v>
      </c>
      <c r="C30" s="96">
        <v>233500</v>
      </c>
      <c r="D30" s="150">
        <v>233500</v>
      </c>
    </row>
    <row r="31" spans="1:4" s="31" customFormat="1" ht="26.25">
      <c r="A31" s="149" t="s">
        <v>1936</v>
      </c>
      <c r="B31" s="111" t="s">
        <v>1937</v>
      </c>
      <c r="C31" s="96">
        <v>400000</v>
      </c>
      <c r="D31" s="150">
        <v>400000</v>
      </c>
    </row>
    <row r="32" spans="1:4" s="31" customFormat="1" ht="26.25">
      <c r="A32" s="149" t="s">
        <v>1938</v>
      </c>
      <c r="B32" s="111" t="s">
        <v>1939</v>
      </c>
      <c r="C32" s="96">
        <v>400000</v>
      </c>
      <c r="D32" s="150">
        <v>400000</v>
      </c>
    </row>
    <row r="33" spans="1:4" s="31" customFormat="1" ht="26.25">
      <c r="A33" s="149" t="s">
        <v>1940</v>
      </c>
      <c r="B33" s="111" t="s">
        <v>1941</v>
      </c>
      <c r="C33" s="96">
        <v>400000</v>
      </c>
      <c r="D33" s="150">
        <v>400000</v>
      </c>
    </row>
    <row r="34" spans="1:4" s="31" customFormat="1" ht="14.25">
      <c r="A34" s="149" t="s">
        <v>1942</v>
      </c>
      <c r="B34" s="111" t="s">
        <v>1943</v>
      </c>
      <c r="C34" s="96">
        <v>400000</v>
      </c>
      <c r="D34" s="150">
        <v>400000</v>
      </c>
    </row>
    <row r="35" spans="1:4" s="31" customFormat="1" ht="14.25">
      <c r="A35" s="149" t="s">
        <v>1944</v>
      </c>
      <c r="B35" s="111" t="s">
        <v>1945</v>
      </c>
      <c r="C35" s="96">
        <v>311000</v>
      </c>
      <c r="D35" s="150">
        <f>C35-90498-0.07</f>
        <v>220501.93</v>
      </c>
    </row>
    <row r="36" spans="1:4" ht="26.25">
      <c r="A36" s="149" t="s">
        <v>1946</v>
      </c>
      <c r="B36" s="111" t="s">
        <v>1947</v>
      </c>
      <c r="C36" s="96">
        <v>131000</v>
      </c>
      <c r="D36" s="150">
        <v>131000</v>
      </c>
    </row>
    <row r="37" spans="1:4" s="31" customFormat="1" ht="26.25">
      <c r="A37" s="149" t="s">
        <v>1948</v>
      </c>
      <c r="B37" s="111" t="s">
        <v>1949</v>
      </c>
      <c r="C37" s="96">
        <v>59500</v>
      </c>
      <c r="D37" s="150">
        <v>59500</v>
      </c>
    </row>
    <row r="38" spans="1:4" s="31" customFormat="1" ht="14.25">
      <c r="A38" s="149" t="s">
        <v>1834</v>
      </c>
      <c r="B38" s="111" t="s">
        <v>1950</v>
      </c>
      <c r="C38" s="96">
        <v>368000</v>
      </c>
      <c r="D38" s="150">
        <v>368000</v>
      </c>
    </row>
    <row r="39" spans="1:4" s="31" customFormat="1" ht="26.25">
      <c r="A39" s="149" t="s">
        <v>1951</v>
      </c>
      <c r="B39" s="111" t="s">
        <v>1952</v>
      </c>
      <c r="C39" s="96">
        <v>400000</v>
      </c>
      <c r="D39" s="150">
        <v>400000</v>
      </c>
    </row>
    <row r="40" spans="1:4" s="31" customFormat="1" ht="26.25">
      <c r="A40" s="149" t="s">
        <v>1953</v>
      </c>
      <c r="B40" s="111" t="s">
        <v>1954</v>
      </c>
      <c r="C40" s="96">
        <v>91000</v>
      </c>
      <c r="D40" s="150">
        <f>C40-2</f>
        <v>90998</v>
      </c>
    </row>
    <row r="41" spans="1:4" s="31" customFormat="1" ht="26.25">
      <c r="A41" s="149" t="s">
        <v>1955</v>
      </c>
      <c r="B41" s="111" t="s">
        <v>1956</v>
      </c>
      <c r="C41" s="96">
        <v>238600</v>
      </c>
      <c r="D41" s="150">
        <f>C41-3592.55</f>
        <v>235007.45</v>
      </c>
    </row>
    <row r="42" spans="1:4" s="31" customFormat="1" ht="14.25">
      <c r="A42" s="149" t="s">
        <v>1957</v>
      </c>
      <c r="B42" s="111" t="s">
        <v>1958</v>
      </c>
      <c r="C42" s="96">
        <v>400000</v>
      </c>
      <c r="D42" s="150">
        <v>400000</v>
      </c>
    </row>
    <row r="43" spans="1:4" s="31" customFormat="1" ht="14.25">
      <c r="A43" s="149" t="s">
        <v>1959</v>
      </c>
      <c r="B43" s="125" t="s">
        <v>1960</v>
      </c>
      <c r="C43" s="96">
        <v>299900</v>
      </c>
      <c r="D43" s="150">
        <v>299900</v>
      </c>
    </row>
    <row r="44" spans="1:4" s="31" customFormat="1" ht="26.25">
      <c r="A44" s="149" t="s">
        <v>1961</v>
      </c>
      <c r="B44" s="111" t="s">
        <v>1962</v>
      </c>
      <c r="C44" s="96">
        <v>258000</v>
      </c>
      <c r="D44" s="150">
        <v>258000</v>
      </c>
    </row>
    <row r="45" spans="1:4" s="31" customFormat="1" ht="26.25">
      <c r="A45" s="149" t="s">
        <v>1963</v>
      </c>
      <c r="B45" s="111" t="s">
        <v>1964</v>
      </c>
      <c r="C45" s="96">
        <v>298000</v>
      </c>
      <c r="D45" s="150">
        <v>298000</v>
      </c>
    </row>
    <row r="46" spans="1:4" s="31" customFormat="1" ht="26.25">
      <c r="A46" s="149" t="s">
        <v>1965</v>
      </c>
      <c r="B46" s="111" t="s">
        <v>1966</v>
      </c>
      <c r="C46" s="96">
        <v>179800</v>
      </c>
      <c r="D46" s="150">
        <f>C46-7526</f>
        <v>172274</v>
      </c>
    </row>
    <row r="47" spans="1:4" s="31" customFormat="1" ht="14.25">
      <c r="A47" s="149" t="s">
        <v>1967</v>
      </c>
      <c r="B47" s="111" t="s">
        <v>1968</v>
      </c>
      <c r="C47" s="96">
        <v>115000</v>
      </c>
      <c r="D47" s="150">
        <v>115000</v>
      </c>
    </row>
    <row r="48" spans="1:4" s="31" customFormat="1" ht="14.25">
      <c r="A48" s="149" t="s">
        <v>1969</v>
      </c>
      <c r="B48" s="111" t="s">
        <v>1970</v>
      </c>
      <c r="C48" s="96">
        <v>130000</v>
      </c>
      <c r="D48" s="150">
        <v>130000</v>
      </c>
    </row>
    <row r="49" spans="1:4" s="31" customFormat="1" ht="14.25">
      <c r="A49" s="149" t="s">
        <v>1971</v>
      </c>
      <c r="B49" s="111" t="s">
        <v>1972</v>
      </c>
      <c r="C49" s="96">
        <v>97400</v>
      </c>
      <c r="D49" s="150">
        <f>C49-5150</f>
        <v>92250</v>
      </c>
    </row>
    <row r="50" spans="1:4" s="31" customFormat="1" ht="14.25">
      <c r="A50" s="149" t="s">
        <v>1973</v>
      </c>
      <c r="B50" s="111" t="s">
        <v>1974</v>
      </c>
      <c r="C50" s="96">
        <v>297200</v>
      </c>
      <c r="D50" s="150">
        <v>297200</v>
      </c>
    </row>
    <row r="51" spans="1:4" s="31" customFormat="1" ht="14.25">
      <c r="A51" s="149" t="s">
        <v>1975</v>
      </c>
      <c r="B51" s="111" t="s">
        <v>1976</v>
      </c>
      <c r="C51" s="96">
        <v>400000</v>
      </c>
      <c r="D51" s="150">
        <v>0</v>
      </c>
    </row>
    <row r="52" spans="1:4" s="31" customFormat="1" ht="14.25">
      <c r="A52" s="149" t="s">
        <v>1977</v>
      </c>
      <c r="B52" s="111" t="s">
        <v>1978</v>
      </c>
      <c r="C52" s="96">
        <v>400000</v>
      </c>
      <c r="D52" s="150">
        <f>C52-42739</f>
        <v>357261</v>
      </c>
    </row>
    <row r="53" spans="1:4" s="31" customFormat="1" ht="30" customHeight="1">
      <c r="A53" s="149" t="s">
        <v>1979</v>
      </c>
      <c r="B53" s="111" t="s">
        <v>1980</v>
      </c>
      <c r="C53" s="96">
        <v>400000</v>
      </c>
      <c r="D53" s="150">
        <f>C53-23562</f>
        <v>376438</v>
      </c>
    </row>
    <row r="54" spans="1:4" s="31" customFormat="1" ht="26.25">
      <c r="A54" s="149" t="s">
        <v>1981</v>
      </c>
      <c r="B54" s="111" t="s">
        <v>1982</v>
      </c>
      <c r="C54" s="96">
        <v>336900</v>
      </c>
      <c r="D54" s="150">
        <v>336900</v>
      </c>
    </row>
    <row r="55" spans="1:4" s="31" customFormat="1" ht="26.25">
      <c r="A55" s="149" t="s">
        <v>1983</v>
      </c>
      <c r="B55" s="111" t="s">
        <v>1984</v>
      </c>
      <c r="C55" s="96">
        <v>400000</v>
      </c>
      <c r="D55" s="150">
        <f>C55-31076</f>
        <v>368924</v>
      </c>
    </row>
    <row r="56" spans="1:4" s="31" customFormat="1" ht="26.25">
      <c r="A56" s="149" t="s">
        <v>1985</v>
      </c>
      <c r="B56" s="111" t="s">
        <v>1986</v>
      </c>
      <c r="C56" s="96">
        <v>400000</v>
      </c>
      <c r="D56" s="150">
        <f>C56-8172</f>
        <v>391828</v>
      </c>
    </row>
    <row r="57" spans="1:4" s="31" customFormat="1" ht="14.25">
      <c r="A57" s="151" t="s">
        <v>1987</v>
      </c>
      <c r="B57" s="121"/>
      <c r="C57" s="32">
        <f>SUM(C6:C56)</f>
        <v>15965100</v>
      </c>
      <c r="D57" s="152">
        <f>SUM(D6:D56)</f>
        <v>14480899.37</v>
      </c>
    </row>
    <row r="58" spans="1:4" s="31" customFormat="1" ht="26.25">
      <c r="A58" s="149" t="s">
        <v>1988</v>
      </c>
      <c r="B58" s="111" t="s">
        <v>1989</v>
      </c>
      <c r="C58" s="96">
        <v>498100</v>
      </c>
      <c r="D58" s="150">
        <v>498100</v>
      </c>
    </row>
    <row r="59" spans="1:4" s="31" customFormat="1" ht="14.25">
      <c r="A59" s="149" t="s">
        <v>1990</v>
      </c>
      <c r="B59" s="111" t="s">
        <v>1991</v>
      </c>
      <c r="C59" s="96">
        <v>454500</v>
      </c>
      <c r="D59" s="150">
        <v>454500</v>
      </c>
    </row>
    <row r="60" spans="1:4" s="31" customFormat="1" ht="14.25">
      <c r="A60" s="149" t="s">
        <v>1992</v>
      </c>
      <c r="B60" s="111" t="s">
        <v>1993</v>
      </c>
      <c r="C60" s="96">
        <v>460000</v>
      </c>
      <c r="D60" s="150">
        <f>C60-90648</f>
        <v>369352</v>
      </c>
    </row>
    <row r="61" spans="1:4" s="31" customFormat="1" ht="26.25">
      <c r="A61" s="149" t="s">
        <v>1896</v>
      </c>
      <c r="B61" s="111" t="s">
        <v>1994</v>
      </c>
      <c r="C61" s="96">
        <v>183600</v>
      </c>
      <c r="D61" s="150">
        <f>C61-4290</f>
        <v>179310</v>
      </c>
    </row>
    <row r="62" spans="1:4" s="31" customFormat="1" ht="26.25">
      <c r="A62" s="149" t="s">
        <v>1913</v>
      </c>
      <c r="B62" s="111" t="s">
        <v>1995</v>
      </c>
      <c r="C62" s="96">
        <v>300000</v>
      </c>
      <c r="D62" s="150">
        <v>300000</v>
      </c>
    </row>
    <row r="63" spans="1:4" s="31" customFormat="1" ht="39">
      <c r="A63" s="149" t="s">
        <v>1996</v>
      </c>
      <c r="B63" s="111" t="s">
        <v>1997</v>
      </c>
      <c r="C63" s="96">
        <v>210600</v>
      </c>
      <c r="D63" s="150">
        <v>210600</v>
      </c>
    </row>
    <row r="64" spans="1:4" s="31" customFormat="1" ht="14.25">
      <c r="A64" s="149" t="s">
        <v>1907</v>
      </c>
      <c r="B64" s="111" t="s">
        <v>1998</v>
      </c>
      <c r="C64" s="96">
        <v>600000</v>
      </c>
      <c r="D64" s="150">
        <f>C64-32644</f>
        <v>567356</v>
      </c>
    </row>
    <row r="65" spans="1:4" s="31" customFormat="1" ht="14.25">
      <c r="A65" s="153" t="s">
        <v>1963</v>
      </c>
      <c r="B65" s="126" t="s">
        <v>1999</v>
      </c>
      <c r="C65" s="96">
        <v>600000</v>
      </c>
      <c r="D65" s="150">
        <v>600000</v>
      </c>
    </row>
    <row r="66" spans="1:4" s="31" customFormat="1" ht="26.25">
      <c r="A66" s="149" t="s">
        <v>2000</v>
      </c>
      <c r="B66" s="111" t="s">
        <v>2001</v>
      </c>
      <c r="C66" s="96">
        <v>600000</v>
      </c>
      <c r="D66" s="150">
        <v>600000</v>
      </c>
    </row>
    <row r="67" spans="1:4" s="31" customFormat="1" ht="26.25">
      <c r="A67" s="149" t="s">
        <v>2002</v>
      </c>
      <c r="B67" s="111" t="s">
        <v>2003</v>
      </c>
      <c r="C67" s="96">
        <v>600000</v>
      </c>
      <c r="D67" s="150">
        <f>C67-197865.8</f>
        <v>402134.2</v>
      </c>
    </row>
    <row r="68" spans="1:4" s="31" customFormat="1" ht="14.25">
      <c r="A68" s="149" t="s">
        <v>2004</v>
      </c>
      <c r="B68" s="111" t="s">
        <v>2005</v>
      </c>
      <c r="C68" s="96">
        <v>377300</v>
      </c>
      <c r="D68" s="150">
        <f>C68-18051</f>
        <v>359249</v>
      </c>
    </row>
    <row r="69" spans="1:4" s="31" customFormat="1" ht="26.25">
      <c r="A69" s="149" t="s">
        <v>1911</v>
      </c>
      <c r="B69" s="111" t="s">
        <v>2006</v>
      </c>
      <c r="C69" s="96">
        <v>600000</v>
      </c>
      <c r="D69" s="150">
        <f>C69-40094-209995</f>
        <v>349911</v>
      </c>
    </row>
    <row r="70" spans="1:4" s="31" customFormat="1" ht="19.5" customHeight="1">
      <c r="A70" s="149" t="s">
        <v>2007</v>
      </c>
      <c r="B70" s="111" t="s">
        <v>2008</v>
      </c>
      <c r="C70" s="96">
        <v>461300</v>
      </c>
      <c r="D70" s="150">
        <f>C70-74960</f>
        <v>386340</v>
      </c>
    </row>
    <row r="71" spans="1:4" s="31" customFormat="1" ht="26.25">
      <c r="A71" s="149" t="s">
        <v>2009</v>
      </c>
      <c r="B71" s="111" t="s">
        <v>2010</v>
      </c>
      <c r="C71" s="96">
        <v>544900</v>
      </c>
      <c r="D71" s="150">
        <f>C71-49270</f>
        <v>495630</v>
      </c>
    </row>
    <row r="72" spans="1:4" s="31" customFormat="1" ht="26.25">
      <c r="A72" s="149" t="s">
        <v>2011</v>
      </c>
      <c r="B72" s="111" t="s">
        <v>2012</v>
      </c>
      <c r="C72" s="96">
        <v>470000</v>
      </c>
      <c r="D72" s="150">
        <f>C72-53553</f>
        <v>416447</v>
      </c>
    </row>
    <row r="73" spans="1:4" s="31" customFormat="1" ht="26.25">
      <c r="A73" s="153" t="s">
        <v>2013</v>
      </c>
      <c r="B73" s="126" t="s">
        <v>2014</v>
      </c>
      <c r="C73" s="96">
        <v>125000</v>
      </c>
      <c r="D73" s="150">
        <v>125000</v>
      </c>
    </row>
    <row r="74" spans="1:4" s="31" customFormat="1" ht="14.25">
      <c r="A74" s="149" t="s">
        <v>1927</v>
      </c>
      <c r="B74" s="111" t="s">
        <v>2015</v>
      </c>
      <c r="C74" s="96">
        <v>249500</v>
      </c>
      <c r="D74" s="150">
        <v>249500</v>
      </c>
    </row>
    <row r="75" spans="1:4" s="31" customFormat="1" ht="26.25">
      <c r="A75" s="149" t="s">
        <v>294</v>
      </c>
      <c r="B75" s="111" t="s">
        <v>2016</v>
      </c>
      <c r="C75" s="96">
        <v>419600</v>
      </c>
      <c r="D75" s="150">
        <v>419600</v>
      </c>
    </row>
    <row r="76" spans="1:4" s="31" customFormat="1" ht="14.25">
      <c r="A76" s="149" t="s">
        <v>299</v>
      </c>
      <c r="B76" s="111" t="s">
        <v>2017</v>
      </c>
      <c r="C76" s="96">
        <v>119400</v>
      </c>
      <c r="D76" s="150">
        <v>119400</v>
      </c>
    </row>
    <row r="77" spans="1:4" s="31" customFormat="1" ht="14.25">
      <c r="A77" s="149" t="s">
        <v>71</v>
      </c>
      <c r="B77" s="111" t="s">
        <v>2018</v>
      </c>
      <c r="C77" s="96">
        <v>600000</v>
      </c>
      <c r="D77" s="150">
        <v>600000</v>
      </c>
    </row>
    <row r="78" spans="1:4" s="31" customFormat="1" ht="14.25">
      <c r="A78" s="153" t="s">
        <v>2019</v>
      </c>
      <c r="B78" s="126" t="s">
        <v>2020</v>
      </c>
      <c r="C78" s="96">
        <v>306200</v>
      </c>
      <c r="D78" s="150">
        <f>C78-2549-6600</f>
        <v>297051</v>
      </c>
    </row>
    <row r="79" spans="1:4" s="31" customFormat="1" ht="26.25">
      <c r="A79" s="153" t="s">
        <v>2021</v>
      </c>
      <c r="B79" s="126" t="s">
        <v>2022</v>
      </c>
      <c r="C79" s="96">
        <v>500000</v>
      </c>
      <c r="D79" s="150">
        <v>500000</v>
      </c>
    </row>
    <row r="80" spans="1:4" ht="14.25">
      <c r="A80" s="149" t="s">
        <v>2023</v>
      </c>
      <c r="B80" s="111" t="s">
        <v>2024</v>
      </c>
      <c r="C80" s="96">
        <v>600000</v>
      </c>
      <c r="D80" s="150">
        <v>600000</v>
      </c>
    </row>
    <row r="81" spans="1:4" s="52" customFormat="1" ht="26.25">
      <c r="A81" s="149" t="s">
        <v>2025</v>
      </c>
      <c r="B81" s="111" t="s">
        <v>2026</v>
      </c>
      <c r="C81" s="96">
        <v>387500</v>
      </c>
      <c r="D81" s="150">
        <v>387500</v>
      </c>
    </row>
    <row r="82" spans="1:4" ht="26.25">
      <c r="A82" s="149" t="s">
        <v>2027</v>
      </c>
      <c r="B82" s="111" t="s">
        <v>2028</v>
      </c>
      <c r="C82" s="96">
        <v>188800</v>
      </c>
      <c r="D82" s="150">
        <v>188800</v>
      </c>
    </row>
    <row r="83" spans="1:4" ht="26.25">
      <c r="A83" s="149" t="s">
        <v>2029</v>
      </c>
      <c r="B83" s="111" t="s">
        <v>2030</v>
      </c>
      <c r="C83" s="96">
        <v>471200</v>
      </c>
      <c r="D83" s="150">
        <f>C83-22668</f>
        <v>448532</v>
      </c>
    </row>
    <row r="84" spans="1:4" ht="26.25">
      <c r="A84" s="149" t="s">
        <v>2031</v>
      </c>
      <c r="B84" s="111" t="s">
        <v>2032</v>
      </c>
      <c r="C84" s="96">
        <v>600000</v>
      </c>
      <c r="D84" s="150">
        <v>600000</v>
      </c>
    </row>
    <row r="85" spans="1:4" ht="26.25">
      <c r="A85" s="149" t="s">
        <v>2033</v>
      </c>
      <c r="B85" s="111" t="s">
        <v>2034</v>
      </c>
      <c r="C85" s="96">
        <v>204700</v>
      </c>
      <c r="D85" s="150">
        <f>C85-28137</f>
        <v>176563</v>
      </c>
    </row>
    <row r="86" spans="1:4" ht="26.25">
      <c r="A86" s="149" t="s">
        <v>2035</v>
      </c>
      <c r="B86" s="111" t="s">
        <v>2036</v>
      </c>
      <c r="C86" s="96">
        <v>153500</v>
      </c>
      <c r="D86" s="150">
        <f>C86-1948</f>
        <v>151552</v>
      </c>
    </row>
    <row r="87" spans="1:6" ht="14.25">
      <c r="A87" s="149" t="s">
        <v>2037</v>
      </c>
      <c r="B87" s="111" t="s">
        <v>2038</v>
      </c>
      <c r="C87" s="96">
        <v>500000</v>
      </c>
      <c r="D87" s="150">
        <f>C87-137270</f>
        <v>362730</v>
      </c>
      <c r="F87" s="51"/>
    </row>
    <row r="88" spans="1:6" ht="26.25">
      <c r="A88" s="149" t="s">
        <v>2039</v>
      </c>
      <c r="B88" s="111" t="s">
        <v>2040</v>
      </c>
      <c r="C88" s="96">
        <v>600000</v>
      </c>
      <c r="D88" s="150">
        <f>C88-231777.77</f>
        <v>368222.23</v>
      </c>
      <c r="F88" s="51"/>
    </row>
    <row r="89" spans="1:6" ht="26.25">
      <c r="A89" s="149" t="s">
        <v>1768</v>
      </c>
      <c r="B89" s="111" t="s">
        <v>2041</v>
      </c>
      <c r="C89" s="96">
        <v>340000</v>
      </c>
      <c r="D89" s="150">
        <f>C89-56565</f>
        <v>283435</v>
      </c>
      <c r="F89" s="51"/>
    </row>
    <row r="90" spans="1:4" ht="14.25">
      <c r="A90" s="153" t="s">
        <v>2042</v>
      </c>
      <c r="B90" s="126" t="s">
        <v>2043</v>
      </c>
      <c r="C90" s="96">
        <v>75000</v>
      </c>
      <c r="D90" s="150">
        <v>75000</v>
      </c>
    </row>
    <row r="91" spans="1:6" ht="26.25">
      <c r="A91" s="149" t="s">
        <v>2044</v>
      </c>
      <c r="B91" s="111" t="s">
        <v>2045</v>
      </c>
      <c r="C91" s="96">
        <v>599900</v>
      </c>
      <c r="D91" s="150">
        <f>C91-32881</f>
        <v>567019</v>
      </c>
      <c r="F91" s="51"/>
    </row>
    <row r="92" spans="1:4" ht="26.25">
      <c r="A92" s="149" t="s">
        <v>303</v>
      </c>
      <c r="B92" s="111" t="s">
        <v>2046</v>
      </c>
      <c r="C92" s="96">
        <v>125000</v>
      </c>
      <c r="D92" s="150">
        <f>C92-16040</f>
        <v>108960</v>
      </c>
    </row>
    <row r="93" spans="1:6" ht="14.25">
      <c r="A93" s="149" t="s">
        <v>313</v>
      </c>
      <c r="B93" s="111" t="s">
        <v>2047</v>
      </c>
      <c r="C93" s="96">
        <v>600000</v>
      </c>
      <c r="D93" s="150">
        <f>C93-13010</f>
        <v>586990</v>
      </c>
      <c r="F93" s="51"/>
    </row>
    <row r="94" spans="1:4" ht="26.25">
      <c r="A94" s="149" t="s">
        <v>2048</v>
      </c>
      <c r="B94" s="111" t="s">
        <v>2049</v>
      </c>
      <c r="C94" s="96">
        <v>324800</v>
      </c>
      <c r="D94" s="150">
        <f>C94-18253</f>
        <v>306547</v>
      </c>
    </row>
    <row r="95" spans="1:4" ht="39">
      <c r="A95" s="149" t="s">
        <v>2050</v>
      </c>
      <c r="B95" s="111" t="s">
        <v>2051</v>
      </c>
      <c r="C95" s="96">
        <v>425000</v>
      </c>
      <c r="D95" s="150">
        <f>C95-160501</f>
        <v>264499</v>
      </c>
    </row>
    <row r="96" spans="1:4" ht="14.25">
      <c r="A96" s="149" t="s">
        <v>1975</v>
      </c>
      <c r="B96" s="111" t="s">
        <v>2052</v>
      </c>
      <c r="C96" s="96">
        <v>175000</v>
      </c>
      <c r="D96" s="150">
        <f>C96-96926</f>
        <v>78074</v>
      </c>
    </row>
    <row r="97" spans="1:4" ht="26.25">
      <c r="A97" s="149" t="s">
        <v>25</v>
      </c>
      <c r="B97" s="111" t="s">
        <v>2053</v>
      </c>
      <c r="C97" s="96">
        <v>506900</v>
      </c>
      <c r="D97" s="150">
        <f>C97-31954</f>
        <v>474946</v>
      </c>
    </row>
    <row r="98" spans="1:4" ht="26.25">
      <c r="A98" s="149" t="s">
        <v>2054</v>
      </c>
      <c r="B98" s="111" t="s">
        <v>2055</v>
      </c>
      <c r="C98" s="96">
        <v>189900</v>
      </c>
      <c r="D98" s="150">
        <f>C98-13129</f>
        <v>176771</v>
      </c>
    </row>
    <row r="99" spans="1:4" ht="14.25">
      <c r="A99" s="149" t="s">
        <v>301</v>
      </c>
      <c r="B99" s="111" t="s">
        <v>2056</v>
      </c>
      <c r="C99" s="96">
        <v>300000</v>
      </c>
      <c r="D99" s="150">
        <v>300000</v>
      </c>
    </row>
    <row r="100" spans="1:4" ht="14.25">
      <c r="A100" s="149" t="s">
        <v>2057</v>
      </c>
      <c r="B100" s="111" t="s">
        <v>2058</v>
      </c>
      <c r="C100" s="96">
        <v>249200</v>
      </c>
      <c r="D100" s="150">
        <v>249200</v>
      </c>
    </row>
    <row r="101" spans="1:4" ht="26.25">
      <c r="A101" s="149" t="s">
        <v>2059</v>
      </c>
      <c r="B101" s="111" t="s">
        <v>2060</v>
      </c>
      <c r="C101" s="96">
        <v>143000</v>
      </c>
      <c r="D101" s="150">
        <f>C101-7135</f>
        <v>135865</v>
      </c>
    </row>
    <row r="102" spans="1:4" ht="26.25">
      <c r="A102" s="149" t="s">
        <v>306</v>
      </c>
      <c r="B102" s="111" t="s">
        <v>2061</v>
      </c>
      <c r="C102" s="96">
        <v>600000</v>
      </c>
      <c r="D102" s="150">
        <f>C102-212509</f>
        <v>387491</v>
      </c>
    </row>
    <row r="103" spans="1:4" ht="26.25">
      <c r="A103" s="149" t="s">
        <v>2062</v>
      </c>
      <c r="B103" s="111" t="s">
        <v>2063</v>
      </c>
      <c r="C103" s="96">
        <v>75000</v>
      </c>
      <c r="D103" s="150">
        <v>75000</v>
      </c>
    </row>
    <row r="104" spans="1:4" ht="26.25">
      <c r="A104" s="149" t="s">
        <v>2064</v>
      </c>
      <c r="B104" s="111" t="s">
        <v>2065</v>
      </c>
      <c r="C104" s="96">
        <v>350000</v>
      </c>
      <c r="D104" s="150">
        <v>350000</v>
      </c>
    </row>
    <row r="105" spans="1:4" ht="14.25">
      <c r="A105" s="149" t="s">
        <v>314</v>
      </c>
      <c r="B105" s="111" t="s">
        <v>2066</v>
      </c>
      <c r="C105" s="96">
        <v>500000</v>
      </c>
      <c r="D105" s="150">
        <f>C105-91021</f>
        <v>408979</v>
      </c>
    </row>
    <row r="106" spans="1:4" ht="14.25">
      <c r="A106" s="149" t="s">
        <v>2067</v>
      </c>
      <c r="B106" s="111" t="s">
        <v>2068</v>
      </c>
      <c r="C106" s="96">
        <v>409300</v>
      </c>
      <c r="D106" s="150">
        <v>409300</v>
      </c>
    </row>
    <row r="107" spans="1:4" ht="14.25">
      <c r="A107" s="149" t="s">
        <v>2069</v>
      </c>
      <c r="B107" s="111" t="s">
        <v>2070</v>
      </c>
      <c r="C107" s="96">
        <v>134300</v>
      </c>
      <c r="D107" s="150">
        <v>134300</v>
      </c>
    </row>
    <row r="108" spans="1:4" ht="26.25">
      <c r="A108" s="149" t="s">
        <v>2071</v>
      </c>
      <c r="B108" s="111" t="s">
        <v>2072</v>
      </c>
      <c r="C108" s="96">
        <v>450700</v>
      </c>
      <c r="D108" s="150">
        <f>C108-30961</f>
        <v>419739</v>
      </c>
    </row>
    <row r="109" spans="1:4" ht="14.25">
      <c r="A109" s="149" t="s">
        <v>2073</v>
      </c>
      <c r="B109" s="111" t="s">
        <v>2074</v>
      </c>
      <c r="C109" s="96">
        <v>600000</v>
      </c>
      <c r="D109" s="150">
        <v>600000</v>
      </c>
    </row>
    <row r="110" spans="1:4" ht="39">
      <c r="A110" s="149" t="s">
        <v>2075</v>
      </c>
      <c r="B110" s="111" t="s">
        <v>2076</v>
      </c>
      <c r="C110" s="96">
        <v>107200</v>
      </c>
      <c r="D110" s="150">
        <f>C110-5931</f>
        <v>101269</v>
      </c>
    </row>
    <row r="111" spans="1:4" ht="14.25">
      <c r="A111" s="149" t="s">
        <v>2077</v>
      </c>
      <c r="B111" s="111" t="s">
        <v>2078</v>
      </c>
      <c r="C111" s="96">
        <v>250000</v>
      </c>
      <c r="D111" s="150">
        <f>C111-49292.04</f>
        <v>200707.96</v>
      </c>
    </row>
    <row r="112" spans="1:4" ht="26.25">
      <c r="A112" s="149" t="s">
        <v>2079</v>
      </c>
      <c r="B112" s="111" t="s">
        <v>2080</v>
      </c>
      <c r="C112" s="96">
        <v>374500</v>
      </c>
      <c r="D112" s="150">
        <v>374500</v>
      </c>
    </row>
    <row r="113" spans="1:4" ht="14.25">
      <c r="A113" s="153" t="s">
        <v>2081</v>
      </c>
      <c r="B113" s="126" t="s">
        <v>2082</v>
      </c>
      <c r="C113" s="96">
        <v>108500</v>
      </c>
      <c r="D113" s="150">
        <v>108500</v>
      </c>
    </row>
    <row r="114" spans="1:4" ht="26.25">
      <c r="A114" s="149" t="s">
        <v>2083</v>
      </c>
      <c r="B114" s="111" t="s">
        <v>2084</v>
      </c>
      <c r="C114" s="96">
        <v>600000</v>
      </c>
      <c r="D114" s="150">
        <v>600000</v>
      </c>
    </row>
    <row r="115" spans="1:4" ht="26.25">
      <c r="A115" s="149" t="s">
        <v>1827</v>
      </c>
      <c r="B115" s="111" t="s">
        <v>2085</v>
      </c>
      <c r="C115" s="96">
        <v>230000</v>
      </c>
      <c r="D115" s="150">
        <v>230000</v>
      </c>
    </row>
    <row r="116" spans="1:4" ht="26.25">
      <c r="A116" s="149" t="s">
        <v>293</v>
      </c>
      <c r="B116" s="111" t="s">
        <v>2086</v>
      </c>
      <c r="C116" s="96">
        <v>590000</v>
      </c>
      <c r="D116" s="150">
        <f>C116-98469</f>
        <v>491531</v>
      </c>
    </row>
    <row r="117" spans="1:4" ht="14.25">
      <c r="A117" s="149" t="s">
        <v>302</v>
      </c>
      <c r="B117" s="111" t="s">
        <v>2087</v>
      </c>
      <c r="C117" s="96">
        <v>470000</v>
      </c>
      <c r="D117" s="150">
        <f>C117-142311</f>
        <v>327689</v>
      </c>
    </row>
    <row r="118" spans="1:4" ht="15" thickBot="1">
      <c r="A118" s="154" t="s">
        <v>2088</v>
      </c>
      <c r="B118" s="155"/>
      <c r="C118" s="156">
        <f>SUM(C58:C117)</f>
        <v>22888900</v>
      </c>
      <c r="D118" s="157">
        <f>SUM(D58:D117)</f>
        <v>20609691.39</v>
      </c>
    </row>
  </sheetData>
  <sheetProtection/>
  <mergeCells count="3">
    <mergeCell ref="A2:D2"/>
    <mergeCell ref="A1:D1"/>
    <mergeCell ref="A5:B5"/>
  </mergeCells>
  <printOptions/>
  <pageMargins left="0.7086614173228347" right="0.7086614173228347" top="0.7874015748031497" bottom="0.7874015748031497" header="0.31496062992125984" footer="0.31496062992125984"/>
  <pageSetup firstPageNumber="41" useFirstPageNumber="1" horizontalDpi="600" verticalDpi="600" orientation="portrait" paperSize="9" r:id="rId1"/>
  <headerFooter>
    <oddFooter>&amp;C&amp;P&amp;RTab.č.14 Dotační fond - POV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66FF66"/>
  </sheetPr>
  <dimension ref="A1:D14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7109375" style="31" customWidth="1"/>
    <col min="2" max="2" width="31.28125" style="31" customWidth="1"/>
    <col min="3" max="4" width="12.57421875" style="31" customWidth="1"/>
  </cols>
  <sheetData>
    <row r="1" spans="1:4" ht="39" customHeight="1" thickBot="1">
      <c r="A1" s="215" t="s">
        <v>2312</v>
      </c>
      <c r="B1" s="215"/>
      <c r="C1" s="215"/>
      <c r="D1" s="215"/>
    </row>
    <row r="2" spans="1:4" ht="22.5">
      <c r="A2" s="135" t="s">
        <v>2311</v>
      </c>
      <c r="B2" s="136" t="s">
        <v>0</v>
      </c>
      <c r="C2" s="137" t="s">
        <v>317</v>
      </c>
      <c r="D2" s="138" t="s">
        <v>423</v>
      </c>
    </row>
    <row r="3" spans="1:4" ht="21" customHeight="1">
      <c r="A3" s="207" t="s">
        <v>476</v>
      </c>
      <c r="B3" s="208"/>
      <c r="C3" s="108">
        <f>SUM(C4:C141)</f>
        <v>102066193</v>
      </c>
      <c r="D3" s="139">
        <f>SUM(D4:D141)</f>
        <v>100551312</v>
      </c>
    </row>
    <row r="4" spans="1:4" ht="26.25">
      <c r="A4" s="140" t="s">
        <v>2091</v>
      </c>
      <c r="B4" s="127" t="s">
        <v>2092</v>
      </c>
      <c r="C4" s="128">
        <v>1800000</v>
      </c>
      <c r="D4" s="141">
        <v>1800000</v>
      </c>
    </row>
    <row r="5" spans="1:4" ht="26.25">
      <c r="A5" s="140" t="s">
        <v>2093</v>
      </c>
      <c r="B5" s="127" t="s">
        <v>2094</v>
      </c>
      <c r="C5" s="128">
        <v>200000</v>
      </c>
      <c r="D5" s="141">
        <v>200000</v>
      </c>
    </row>
    <row r="6" spans="1:4" ht="14.25">
      <c r="A6" s="140" t="s">
        <v>2095</v>
      </c>
      <c r="B6" s="127" t="s">
        <v>2096</v>
      </c>
      <c r="C6" s="128">
        <v>145700</v>
      </c>
      <c r="D6" s="141">
        <v>145700</v>
      </c>
    </row>
    <row r="7" spans="1:4" ht="14.25">
      <c r="A7" s="140" t="s">
        <v>2097</v>
      </c>
      <c r="B7" s="127" t="s">
        <v>2098</v>
      </c>
      <c r="C7" s="128">
        <v>500000</v>
      </c>
      <c r="D7" s="141">
        <v>500000</v>
      </c>
    </row>
    <row r="8" spans="1:4" ht="26.25">
      <c r="A8" s="140" t="s">
        <v>13</v>
      </c>
      <c r="B8" s="127" t="s">
        <v>2099</v>
      </c>
      <c r="C8" s="128">
        <v>250000</v>
      </c>
      <c r="D8" s="141">
        <v>250000</v>
      </c>
    </row>
    <row r="9" spans="1:4" ht="14.25">
      <c r="A9" s="140" t="s">
        <v>2100</v>
      </c>
      <c r="B9" s="127" t="s">
        <v>2101</v>
      </c>
      <c r="C9" s="128">
        <v>1500000</v>
      </c>
      <c r="D9" s="141">
        <v>1500000</v>
      </c>
    </row>
    <row r="10" spans="1:4" ht="14.25">
      <c r="A10" s="140" t="s">
        <v>2100</v>
      </c>
      <c r="B10" s="127" t="s">
        <v>2102</v>
      </c>
      <c r="C10" s="128">
        <v>1040000</v>
      </c>
      <c r="D10" s="141">
        <v>1040000</v>
      </c>
    </row>
    <row r="11" spans="1:4" ht="14.25">
      <c r="A11" s="140" t="s">
        <v>2100</v>
      </c>
      <c r="B11" s="127" t="s">
        <v>2103</v>
      </c>
      <c r="C11" s="128">
        <v>1140000</v>
      </c>
      <c r="D11" s="141">
        <v>1140000</v>
      </c>
    </row>
    <row r="12" spans="1:4" ht="14.25">
      <c r="A12" s="140" t="s">
        <v>2104</v>
      </c>
      <c r="B12" s="127" t="s">
        <v>2105</v>
      </c>
      <c r="C12" s="128">
        <v>150000</v>
      </c>
      <c r="D12" s="141">
        <v>150000</v>
      </c>
    </row>
    <row r="13" spans="1:4" ht="14.25">
      <c r="A13" s="140" t="s">
        <v>2106</v>
      </c>
      <c r="B13" s="127" t="s">
        <v>2105</v>
      </c>
      <c r="C13" s="128">
        <v>150000</v>
      </c>
      <c r="D13" s="141">
        <v>150000</v>
      </c>
    </row>
    <row r="14" spans="1:4" ht="14.25">
      <c r="A14" s="140" t="s">
        <v>2107</v>
      </c>
      <c r="B14" s="127" t="s">
        <v>2105</v>
      </c>
      <c r="C14" s="128">
        <v>150000</v>
      </c>
      <c r="D14" s="141">
        <v>150000</v>
      </c>
    </row>
    <row r="15" spans="1:4" ht="26.25">
      <c r="A15" s="140" t="s">
        <v>2108</v>
      </c>
      <c r="B15" s="127" t="s">
        <v>2105</v>
      </c>
      <c r="C15" s="128">
        <v>150000</v>
      </c>
      <c r="D15" s="141">
        <v>150000</v>
      </c>
    </row>
    <row r="16" spans="1:4" ht="14.25">
      <c r="A16" s="140" t="s">
        <v>2109</v>
      </c>
      <c r="B16" s="127" t="s">
        <v>2105</v>
      </c>
      <c r="C16" s="128">
        <v>150000</v>
      </c>
      <c r="D16" s="141">
        <v>150000</v>
      </c>
    </row>
    <row r="17" spans="1:4" ht="14.25">
      <c r="A17" s="140" t="s">
        <v>2110</v>
      </c>
      <c r="B17" s="127" t="s">
        <v>2105</v>
      </c>
      <c r="C17" s="128">
        <v>150000</v>
      </c>
      <c r="D17" s="141">
        <v>150000</v>
      </c>
    </row>
    <row r="18" spans="1:4" ht="14.25">
      <c r="A18" s="140" t="s">
        <v>2111</v>
      </c>
      <c r="B18" s="127" t="s">
        <v>2105</v>
      </c>
      <c r="C18" s="128">
        <v>150000</v>
      </c>
      <c r="D18" s="141">
        <v>150000</v>
      </c>
    </row>
    <row r="19" spans="1:4" ht="14.25">
      <c r="A19" s="140" t="s">
        <v>2112</v>
      </c>
      <c r="B19" s="127" t="s">
        <v>2105</v>
      </c>
      <c r="C19" s="128">
        <v>150000</v>
      </c>
      <c r="D19" s="141">
        <v>150000</v>
      </c>
    </row>
    <row r="20" spans="1:4" ht="26.25">
      <c r="A20" s="140" t="s">
        <v>2113</v>
      </c>
      <c r="B20" s="127" t="s">
        <v>2105</v>
      </c>
      <c r="C20" s="128">
        <v>150000</v>
      </c>
      <c r="D20" s="141">
        <v>150000</v>
      </c>
    </row>
    <row r="21" spans="1:4" ht="14.25">
      <c r="A21" s="140" t="s">
        <v>2114</v>
      </c>
      <c r="B21" s="127" t="s">
        <v>2105</v>
      </c>
      <c r="C21" s="128">
        <v>150000</v>
      </c>
      <c r="D21" s="141">
        <v>150000</v>
      </c>
    </row>
    <row r="22" spans="1:4" ht="26.25">
      <c r="A22" s="140" t="s">
        <v>2115</v>
      </c>
      <c r="B22" s="127" t="s">
        <v>2105</v>
      </c>
      <c r="C22" s="128">
        <v>150000</v>
      </c>
      <c r="D22" s="141">
        <v>150000</v>
      </c>
    </row>
    <row r="23" spans="1:4" ht="14.25">
      <c r="A23" s="140" t="s">
        <v>2116</v>
      </c>
      <c r="B23" s="127" t="s">
        <v>2105</v>
      </c>
      <c r="C23" s="128">
        <v>150000</v>
      </c>
      <c r="D23" s="141">
        <v>150000</v>
      </c>
    </row>
    <row r="24" spans="1:4" ht="26.25">
      <c r="A24" s="140" t="s">
        <v>1407</v>
      </c>
      <c r="B24" s="127" t="s">
        <v>2105</v>
      </c>
      <c r="C24" s="128">
        <v>150000</v>
      </c>
      <c r="D24" s="141">
        <v>150000</v>
      </c>
    </row>
    <row r="25" spans="1:4" ht="14.25">
      <c r="A25" s="140" t="s">
        <v>2117</v>
      </c>
      <c r="B25" s="127" t="s">
        <v>2105</v>
      </c>
      <c r="C25" s="128">
        <v>150000</v>
      </c>
      <c r="D25" s="141">
        <v>150000</v>
      </c>
    </row>
    <row r="26" spans="1:4" ht="26.25">
      <c r="A26" s="140" t="s">
        <v>2118</v>
      </c>
      <c r="B26" s="127" t="s">
        <v>2105</v>
      </c>
      <c r="C26" s="128">
        <v>150000</v>
      </c>
      <c r="D26" s="141">
        <v>150000</v>
      </c>
    </row>
    <row r="27" spans="1:4" ht="26.25">
      <c r="A27" s="140" t="s">
        <v>2119</v>
      </c>
      <c r="B27" s="127" t="s">
        <v>2120</v>
      </c>
      <c r="C27" s="128">
        <v>1100000</v>
      </c>
      <c r="D27" s="141">
        <v>1100000</v>
      </c>
    </row>
    <row r="28" spans="1:4" ht="26.25">
      <c r="A28" s="140" t="s">
        <v>2121</v>
      </c>
      <c r="B28" s="127" t="s">
        <v>2120</v>
      </c>
      <c r="C28" s="128">
        <v>185000</v>
      </c>
      <c r="D28" s="141">
        <v>185000</v>
      </c>
    </row>
    <row r="29" spans="1:4" ht="26.25">
      <c r="A29" s="140" t="s">
        <v>2122</v>
      </c>
      <c r="B29" s="127" t="s">
        <v>2120</v>
      </c>
      <c r="C29" s="128">
        <v>180000</v>
      </c>
      <c r="D29" s="141">
        <v>180000</v>
      </c>
    </row>
    <row r="30" spans="1:4" ht="26.25">
      <c r="A30" s="140" t="s">
        <v>685</v>
      </c>
      <c r="B30" s="127" t="s">
        <v>2120</v>
      </c>
      <c r="C30" s="128">
        <v>200000</v>
      </c>
      <c r="D30" s="141">
        <v>200000</v>
      </c>
    </row>
    <row r="31" spans="1:4" ht="26.25">
      <c r="A31" s="140" t="s">
        <v>2123</v>
      </c>
      <c r="B31" s="127" t="s">
        <v>2120</v>
      </c>
      <c r="C31" s="128">
        <v>175000</v>
      </c>
      <c r="D31" s="141">
        <v>175000</v>
      </c>
    </row>
    <row r="32" spans="1:4" ht="26.25">
      <c r="A32" s="140" t="s">
        <v>2124</v>
      </c>
      <c r="B32" s="127" t="s">
        <v>2120</v>
      </c>
      <c r="C32" s="128">
        <v>160000</v>
      </c>
      <c r="D32" s="141">
        <v>160000</v>
      </c>
    </row>
    <row r="33" spans="1:4" ht="26.25">
      <c r="A33" s="140" t="s">
        <v>2125</v>
      </c>
      <c r="B33" s="127" t="s">
        <v>2126</v>
      </c>
      <c r="C33" s="128">
        <v>300000</v>
      </c>
      <c r="D33" s="141">
        <v>300000</v>
      </c>
    </row>
    <row r="34" spans="1:4" ht="14.25">
      <c r="A34" s="140" t="s">
        <v>2127</v>
      </c>
      <c r="B34" s="127" t="s">
        <v>2128</v>
      </c>
      <c r="C34" s="128">
        <v>300000</v>
      </c>
      <c r="D34" s="141">
        <v>300000</v>
      </c>
    </row>
    <row r="35" spans="1:4" ht="14.25">
      <c r="A35" s="140" t="s">
        <v>200</v>
      </c>
      <c r="B35" s="127" t="s">
        <v>2129</v>
      </c>
      <c r="C35" s="128">
        <v>1200000</v>
      </c>
      <c r="D35" s="141">
        <v>1200000</v>
      </c>
    </row>
    <row r="36" spans="1:4" ht="14.25">
      <c r="A36" s="140" t="s">
        <v>1103</v>
      </c>
      <c r="B36" s="127" t="s">
        <v>2130</v>
      </c>
      <c r="C36" s="128">
        <v>350000</v>
      </c>
      <c r="D36" s="141">
        <v>350000</v>
      </c>
    </row>
    <row r="37" spans="1:4" ht="14.25">
      <c r="A37" s="140" t="s">
        <v>2131</v>
      </c>
      <c r="B37" s="127" t="s">
        <v>2130</v>
      </c>
      <c r="C37" s="128">
        <v>300000</v>
      </c>
      <c r="D37" s="141">
        <v>300000</v>
      </c>
    </row>
    <row r="38" spans="1:4" ht="14.25">
      <c r="A38" s="140" t="s">
        <v>208</v>
      </c>
      <c r="B38" s="127" t="s">
        <v>2132</v>
      </c>
      <c r="C38" s="128">
        <v>2000000</v>
      </c>
      <c r="D38" s="141">
        <v>2000000</v>
      </c>
    </row>
    <row r="39" spans="1:4" ht="14.25">
      <c r="A39" s="140" t="s">
        <v>208</v>
      </c>
      <c r="B39" s="127" t="s">
        <v>2133</v>
      </c>
      <c r="C39" s="128">
        <v>500000</v>
      </c>
      <c r="D39" s="141">
        <v>500000</v>
      </c>
    </row>
    <row r="40" spans="1:4" ht="26.25">
      <c r="A40" s="140" t="s">
        <v>2134</v>
      </c>
      <c r="B40" s="127" t="s">
        <v>2135</v>
      </c>
      <c r="C40" s="128">
        <v>1650000</v>
      </c>
      <c r="D40" s="141">
        <v>1650000</v>
      </c>
    </row>
    <row r="41" spans="1:4" ht="26.25">
      <c r="A41" s="140" t="s">
        <v>2134</v>
      </c>
      <c r="B41" s="127" t="s">
        <v>2136</v>
      </c>
      <c r="C41" s="128">
        <v>500000</v>
      </c>
      <c r="D41" s="141">
        <v>500000</v>
      </c>
    </row>
    <row r="42" spans="1:4" ht="26.25">
      <c r="A42" s="140" t="s">
        <v>2137</v>
      </c>
      <c r="B42" s="127" t="s">
        <v>2130</v>
      </c>
      <c r="C42" s="128">
        <v>150000</v>
      </c>
      <c r="D42" s="141">
        <v>150000</v>
      </c>
    </row>
    <row r="43" spans="1:4" ht="26.25">
      <c r="A43" s="140" t="s">
        <v>2138</v>
      </c>
      <c r="B43" s="127" t="s">
        <v>2139</v>
      </c>
      <c r="C43" s="128">
        <v>250000</v>
      </c>
      <c r="D43" s="141">
        <v>250000</v>
      </c>
    </row>
    <row r="44" spans="1:4" ht="52.5">
      <c r="A44" s="140" t="s">
        <v>2140</v>
      </c>
      <c r="B44" s="127" t="s">
        <v>2141</v>
      </c>
      <c r="C44" s="128">
        <v>500000</v>
      </c>
      <c r="D44" s="141">
        <v>500000</v>
      </c>
    </row>
    <row r="45" spans="1:4" ht="14.25">
      <c r="A45" s="140" t="s">
        <v>2142</v>
      </c>
      <c r="B45" s="127" t="s">
        <v>2143</v>
      </c>
      <c r="C45" s="128">
        <v>500000</v>
      </c>
      <c r="D45" s="141">
        <v>500000</v>
      </c>
    </row>
    <row r="46" spans="1:4" ht="26.25">
      <c r="A46" s="140" t="s">
        <v>2144</v>
      </c>
      <c r="B46" s="127" t="s">
        <v>2145</v>
      </c>
      <c r="C46" s="128">
        <v>500000</v>
      </c>
      <c r="D46" s="141">
        <v>500000</v>
      </c>
    </row>
    <row r="47" spans="1:4" ht="14.25">
      <c r="A47" s="140" t="s">
        <v>2146</v>
      </c>
      <c r="B47" s="127" t="s">
        <v>2147</v>
      </c>
      <c r="C47" s="128">
        <v>157300</v>
      </c>
      <c r="D47" s="141">
        <v>157300</v>
      </c>
    </row>
    <row r="48" spans="1:4" ht="26.25">
      <c r="A48" s="140" t="s">
        <v>2148</v>
      </c>
      <c r="B48" s="127" t="s">
        <v>2149</v>
      </c>
      <c r="C48" s="128">
        <v>1500000</v>
      </c>
      <c r="D48" s="141">
        <v>1500000</v>
      </c>
    </row>
    <row r="49" spans="1:4" ht="14.25">
      <c r="A49" s="140" t="s">
        <v>2150</v>
      </c>
      <c r="B49" s="127" t="s">
        <v>2151</v>
      </c>
      <c r="C49" s="128">
        <v>3000000</v>
      </c>
      <c r="D49" s="141">
        <v>3000000</v>
      </c>
    </row>
    <row r="50" spans="1:4" ht="14.25">
      <c r="A50" s="140" t="s">
        <v>2152</v>
      </c>
      <c r="B50" s="127" t="s">
        <v>2153</v>
      </c>
      <c r="C50" s="128">
        <v>1600000</v>
      </c>
      <c r="D50" s="141">
        <v>1600000</v>
      </c>
    </row>
    <row r="51" spans="1:4" ht="14.25">
      <c r="A51" s="140" t="s">
        <v>2154</v>
      </c>
      <c r="B51" s="127" t="s">
        <v>2155</v>
      </c>
      <c r="C51" s="128">
        <v>5000000</v>
      </c>
      <c r="D51" s="141">
        <v>5000000</v>
      </c>
    </row>
    <row r="52" spans="1:4" ht="14.25">
      <c r="A52" s="140" t="s">
        <v>2156</v>
      </c>
      <c r="B52" s="127" t="s">
        <v>2157</v>
      </c>
      <c r="C52" s="128">
        <v>500000</v>
      </c>
      <c r="D52" s="141">
        <v>500000</v>
      </c>
    </row>
    <row r="53" spans="1:4" ht="52.5">
      <c r="A53" s="140" t="s">
        <v>2158</v>
      </c>
      <c r="B53" s="127" t="s">
        <v>2159</v>
      </c>
      <c r="C53" s="128">
        <v>100000</v>
      </c>
      <c r="D53" s="141">
        <v>100000</v>
      </c>
    </row>
    <row r="54" spans="1:4" ht="52.5">
      <c r="A54" s="140" t="s">
        <v>2158</v>
      </c>
      <c r="B54" s="127" t="s">
        <v>2160</v>
      </c>
      <c r="C54" s="128">
        <v>700000</v>
      </c>
      <c r="D54" s="141">
        <v>700000</v>
      </c>
    </row>
    <row r="55" spans="1:4" ht="26.25">
      <c r="A55" s="140" t="s">
        <v>2158</v>
      </c>
      <c r="B55" s="127" t="s">
        <v>2161</v>
      </c>
      <c r="C55" s="128">
        <v>300000</v>
      </c>
      <c r="D55" s="141">
        <v>300000</v>
      </c>
    </row>
    <row r="56" spans="1:4" ht="26.25">
      <c r="A56" s="140" t="s">
        <v>2158</v>
      </c>
      <c r="B56" s="127" t="s">
        <v>2161</v>
      </c>
      <c r="C56" s="128">
        <v>200000</v>
      </c>
      <c r="D56" s="141">
        <v>200000</v>
      </c>
    </row>
    <row r="57" spans="1:4" ht="26.25">
      <c r="A57" s="140" t="s">
        <v>2158</v>
      </c>
      <c r="B57" s="127" t="s">
        <v>2162</v>
      </c>
      <c r="C57" s="128">
        <v>200000</v>
      </c>
      <c r="D57" s="141">
        <v>200000</v>
      </c>
    </row>
    <row r="58" spans="1:4" ht="26.25">
      <c r="A58" s="140" t="s">
        <v>2163</v>
      </c>
      <c r="B58" s="127" t="s">
        <v>2164</v>
      </c>
      <c r="C58" s="128">
        <v>4000000</v>
      </c>
      <c r="D58" s="141">
        <v>4000000</v>
      </c>
    </row>
    <row r="59" spans="1:4" ht="26.25">
      <c r="A59" s="140" t="s">
        <v>2165</v>
      </c>
      <c r="B59" s="127" t="s">
        <v>2166</v>
      </c>
      <c r="C59" s="128">
        <v>1200000</v>
      </c>
      <c r="D59" s="141">
        <v>1200000</v>
      </c>
    </row>
    <row r="60" spans="1:4" ht="14.25">
      <c r="A60" s="140" t="s">
        <v>2167</v>
      </c>
      <c r="B60" s="127" t="s">
        <v>2168</v>
      </c>
      <c r="C60" s="128">
        <v>150000</v>
      </c>
      <c r="D60" s="141">
        <v>150000</v>
      </c>
    </row>
    <row r="61" spans="1:4" ht="14.25">
      <c r="A61" s="140" t="s">
        <v>2169</v>
      </c>
      <c r="B61" s="127" t="s">
        <v>2170</v>
      </c>
      <c r="C61" s="128">
        <v>150000</v>
      </c>
      <c r="D61" s="141">
        <v>150000</v>
      </c>
    </row>
    <row r="62" spans="1:4" ht="26.25">
      <c r="A62" s="140" t="s">
        <v>2171</v>
      </c>
      <c r="B62" s="127" t="s">
        <v>2172</v>
      </c>
      <c r="C62" s="128">
        <v>1100000</v>
      </c>
      <c r="D62" s="141">
        <v>1100000</v>
      </c>
    </row>
    <row r="63" spans="1:4" ht="14.25">
      <c r="A63" s="140" t="s">
        <v>1604</v>
      </c>
      <c r="B63" s="127" t="s">
        <v>2173</v>
      </c>
      <c r="C63" s="128">
        <v>1000000</v>
      </c>
      <c r="D63" s="141">
        <v>1000000</v>
      </c>
    </row>
    <row r="64" spans="1:4" ht="14.25">
      <c r="A64" s="140" t="s">
        <v>2174</v>
      </c>
      <c r="B64" s="127" t="s">
        <v>2175</v>
      </c>
      <c r="C64" s="128">
        <v>500000</v>
      </c>
      <c r="D64" s="141">
        <v>500000</v>
      </c>
    </row>
    <row r="65" spans="1:4" ht="14.25">
      <c r="A65" s="140" t="s">
        <v>2176</v>
      </c>
      <c r="B65" s="127" t="s">
        <v>2074</v>
      </c>
      <c r="C65" s="128">
        <v>200000</v>
      </c>
      <c r="D65" s="141">
        <v>200000</v>
      </c>
    </row>
    <row r="66" spans="1:4" ht="26.25">
      <c r="A66" s="140" t="s">
        <v>2177</v>
      </c>
      <c r="B66" s="127" t="s">
        <v>2178</v>
      </c>
      <c r="C66" s="128">
        <v>1000000</v>
      </c>
      <c r="D66" s="141">
        <v>1000000</v>
      </c>
    </row>
    <row r="67" spans="1:4" ht="14.25">
      <c r="A67" s="140" t="s">
        <v>2179</v>
      </c>
      <c r="B67" s="127" t="s">
        <v>2180</v>
      </c>
      <c r="C67" s="128">
        <v>1000000</v>
      </c>
      <c r="D67" s="141">
        <v>1000000</v>
      </c>
    </row>
    <row r="68" spans="1:4" ht="14.25">
      <c r="A68" s="140" t="s">
        <v>2181</v>
      </c>
      <c r="B68" s="127" t="s">
        <v>2182</v>
      </c>
      <c r="C68" s="128">
        <v>1000000</v>
      </c>
      <c r="D68" s="141">
        <v>1000000</v>
      </c>
    </row>
    <row r="69" spans="1:4" ht="14.25">
      <c r="A69" s="140" t="s">
        <v>2183</v>
      </c>
      <c r="B69" s="127" t="s">
        <v>2184</v>
      </c>
      <c r="C69" s="128">
        <v>600000</v>
      </c>
      <c r="D69" s="141">
        <v>600000</v>
      </c>
    </row>
    <row r="70" spans="1:4" ht="14.25">
      <c r="A70" s="140" t="s">
        <v>2185</v>
      </c>
      <c r="B70" s="127" t="s">
        <v>2186</v>
      </c>
      <c r="C70" s="128">
        <v>400000</v>
      </c>
      <c r="D70" s="141">
        <v>400000</v>
      </c>
    </row>
    <row r="71" spans="1:4" ht="14.25">
      <c r="A71" s="140" t="s">
        <v>2187</v>
      </c>
      <c r="B71" s="127" t="s">
        <v>2188</v>
      </c>
      <c r="C71" s="128">
        <v>500000</v>
      </c>
      <c r="D71" s="141">
        <v>500000</v>
      </c>
    </row>
    <row r="72" spans="1:4" ht="14.25">
      <c r="A72" s="140" t="s">
        <v>2189</v>
      </c>
      <c r="B72" s="127" t="s">
        <v>2190</v>
      </c>
      <c r="C72" s="128">
        <v>220000</v>
      </c>
      <c r="D72" s="141">
        <v>220000</v>
      </c>
    </row>
    <row r="73" spans="1:4" ht="14.25">
      <c r="A73" s="140" t="s">
        <v>2191</v>
      </c>
      <c r="B73" s="127" t="s">
        <v>2192</v>
      </c>
      <c r="C73" s="128">
        <v>150000</v>
      </c>
      <c r="D73" s="141">
        <v>142006</v>
      </c>
    </row>
    <row r="74" spans="1:4" ht="14.25">
      <c r="A74" s="140" t="s">
        <v>2193</v>
      </c>
      <c r="B74" s="127" t="s">
        <v>2194</v>
      </c>
      <c r="C74" s="128">
        <v>450000</v>
      </c>
      <c r="D74" s="141">
        <v>450000</v>
      </c>
    </row>
    <row r="75" spans="1:4" ht="26.25">
      <c r="A75" s="140" t="s">
        <v>2195</v>
      </c>
      <c r="B75" s="127" t="s">
        <v>2196</v>
      </c>
      <c r="C75" s="128">
        <v>100000</v>
      </c>
      <c r="D75" s="141">
        <v>100000</v>
      </c>
    </row>
    <row r="76" spans="1:4" ht="14.25">
      <c r="A76" s="140" t="s">
        <v>2197</v>
      </c>
      <c r="B76" s="127" t="s">
        <v>2198</v>
      </c>
      <c r="C76" s="128">
        <v>250000</v>
      </c>
      <c r="D76" s="141">
        <v>250000</v>
      </c>
    </row>
    <row r="77" spans="1:4" ht="14.25">
      <c r="A77" s="140" t="s">
        <v>2199</v>
      </c>
      <c r="B77" s="127" t="s">
        <v>2200</v>
      </c>
      <c r="C77" s="128">
        <v>300000</v>
      </c>
      <c r="D77" s="141">
        <v>0</v>
      </c>
    </row>
    <row r="78" spans="1:4" ht="14.25">
      <c r="A78" s="140" t="s">
        <v>2201</v>
      </c>
      <c r="B78" s="127" t="s">
        <v>2202</v>
      </c>
      <c r="C78" s="128">
        <v>120000</v>
      </c>
      <c r="D78" s="141">
        <v>120000</v>
      </c>
    </row>
    <row r="79" spans="1:4" ht="39">
      <c r="A79" s="140" t="s">
        <v>6</v>
      </c>
      <c r="B79" s="127" t="s">
        <v>2203</v>
      </c>
      <c r="C79" s="128">
        <v>300000</v>
      </c>
      <c r="D79" s="141">
        <v>300000</v>
      </c>
    </row>
    <row r="80" spans="1:4" ht="26.25">
      <c r="A80" s="140" t="s">
        <v>316</v>
      </c>
      <c r="B80" s="127" t="s">
        <v>2204</v>
      </c>
      <c r="C80" s="128">
        <v>500000</v>
      </c>
      <c r="D80" s="141">
        <v>500000</v>
      </c>
    </row>
    <row r="81" spans="1:4" ht="26.25">
      <c r="A81" s="140" t="s">
        <v>2205</v>
      </c>
      <c r="B81" s="127" t="s">
        <v>2206</v>
      </c>
      <c r="C81" s="128">
        <v>700000</v>
      </c>
      <c r="D81" s="141">
        <v>700000</v>
      </c>
    </row>
    <row r="82" spans="1:4" ht="14.25">
      <c r="A82" s="140" t="s">
        <v>2207</v>
      </c>
      <c r="B82" s="127" t="s">
        <v>2208</v>
      </c>
      <c r="C82" s="128">
        <v>250000</v>
      </c>
      <c r="D82" s="141">
        <v>250000</v>
      </c>
    </row>
    <row r="83" spans="1:4" ht="14.25">
      <c r="A83" s="140" t="s">
        <v>2209</v>
      </c>
      <c r="B83" s="127" t="s">
        <v>2210</v>
      </c>
      <c r="C83" s="128">
        <v>3000000</v>
      </c>
      <c r="D83" s="141">
        <v>3000000</v>
      </c>
    </row>
    <row r="84" spans="1:4" ht="26.25">
      <c r="A84" s="140" t="s">
        <v>2211</v>
      </c>
      <c r="B84" s="127" t="s">
        <v>2212</v>
      </c>
      <c r="C84" s="128">
        <v>100000</v>
      </c>
      <c r="D84" s="141">
        <v>0</v>
      </c>
    </row>
    <row r="85" spans="1:4" ht="14.25">
      <c r="A85" s="140" t="s">
        <v>2213</v>
      </c>
      <c r="B85" s="127" t="s">
        <v>2214</v>
      </c>
      <c r="C85" s="128">
        <v>150000</v>
      </c>
      <c r="D85" s="141">
        <v>150000</v>
      </c>
    </row>
    <row r="86" spans="1:4" ht="26.25">
      <c r="A86" s="140" t="s">
        <v>2215</v>
      </c>
      <c r="B86" s="127" t="s">
        <v>2216</v>
      </c>
      <c r="C86" s="128">
        <v>1500000</v>
      </c>
      <c r="D86" s="141">
        <v>1500000</v>
      </c>
    </row>
    <row r="87" spans="1:4" ht="14.25">
      <c r="A87" s="140" t="s">
        <v>2217</v>
      </c>
      <c r="B87" s="127" t="s">
        <v>2218</v>
      </c>
      <c r="C87" s="128">
        <v>1000000</v>
      </c>
      <c r="D87" s="141">
        <v>1000000</v>
      </c>
    </row>
    <row r="88" spans="1:4" ht="14.25">
      <c r="A88" s="140" t="s">
        <v>257</v>
      </c>
      <c r="B88" s="127" t="s">
        <v>2219</v>
      </c>
      <c r="C88" s="128">
        <v>2000000</v>
      </c>
      <c r="D88" s="141">
        <v>2000000</v>
      </c>
    </row>
    <row r="89" spans="1:4" ht="14.25">
      <c r="A89" s="140" t="s">
        <v>276</v>
      </c>
      <c r="B89" s="127" t="s">
        <v>2220</v>
      </c>
      <c r="C89" s="128">
        <v>250000</v>
      </c>
      <c r="D89" s="141">
        <v>250000</v>
      </c>
    </row>
    <row r="90" spans="1:4" ht="26.25">
      <c r="A90" s="140" t="s">
        <v>2221</v>
      </c>
      <c r="B90" s="127" t="s">
        <v>2222</v>
      </c>
      <c r="C90" s="128">
        <v>300000</v>
      </c>
      <c r="D90" s="141">
        <v>300000</v>
      </c>
    </row>
    <row r="91" spans="1:4" ht="26.25">
      <c r="A91" s="140" t="s">
        <v>31</v>
      </c>
      <c r="B91" s="127" t="s">
        <v>2223</v>
      </c>
      <c r="C91" s="128">
        <f>1000000+1700000+1000000</f>
        <v>3700000</v>
      </c>
      <c r="D91" s="141">
        <v>3700000</v>
      </c>
    </row>
    <row r="92" spans="1:4" ht="26.25">
      <c r="A92" s="142" t="s">
        <v>2224</v>
      </c>
      <c r="B92" s="129" t="s">
        <v>2225</v>
      </c>
      <c r="C92" s="130">
        <v>147150</v>
      </c>
      <c r="D92" s="143">
        <v>147150</v>
      </c>
    </row>
    <row r="93" spans="1:4" ht="26.25">
      <c r="A93" s="140" t="s">
        <v>2226</v>
      </c>
      <c r="B93" s="127" t="s">
        <v>2227</v>
      </c>
      <c r="C93" s="128">
        <v>150000</v>
      </c>
      <c r="D93" s="141">
        <v>150000</v>
      </c>
    </row>
    <row r="94" spans="1:4" ht="14.25">
      <c r="A94" s="140" t="s">
        <v>2228</v>
      </c>
      <c r="B94" s="127" t="s">
        <v>2229</v>
      </c>
      <c r="C94" s="128">
        <v>300000</v>
      </c>
      <c r="D94" s="141">
        <v>300000</v>
      </c>
    </row>
    <row r="95" spans="1:4" ht="26.25">
      <c r="A95" s="140" t="s">
        <v>2230</v>
      </c>
      <c r="B95" s="127" t="s">
        <v>2231</v>
      </c>
      <c r="C95" s="128">
        <v>100000</v>
      </c>
      <c r="D95" s="141">
        <v>100000</v>
      </c>
    </row>
    <row r="96" spans="1:4" ht="14.25">
      <c r="A96" s="140" t="s">
        <v>24</v>
      </c>
      <c r="B96" s="127" t="s">
        <v>2232</v>
      </c>
      <c r="C96" s="128">
        <v>400000</v>
      </c>
      <c r="D96" s="141">
        <v>400000</v>
      </c>
    </row>
    <row r="97" spans="1:4" ht="14.25">
      <c r="A97" s="140" t="s">
        <v>301</v>
      </c>
      <c r="B97" s="127" t="s">
        <v>2233</v>
      </c>
      <c r="C97" s="128">
        <v>300000</v>
      </c>
      <c r="D97" s="141">
        <v>300000</v>
      </c>
    </row>
    <row r="98" spans="1:4" ht="14.25">
      <c r="A98" s="140" t="s">
        <v>2234</v>
      </c>
      <c r="B98" s="127" t="s">
        <v>2235</v>
      </c>
      <c r="C98" s="128">
        <v>200000</v>
      </c>
      <c r="D98" s="141">
        <v>200000</v>
      </c>
    </row>
    <row r="99" spans="1:4" ht="26.25">
      <c r="A99" s="140" t="s">
        <v>1413</v>
      </c>
      <c r="B99" s="127" t="s">
        <v>2236</v>
      </c>
      <c r="C99" s="128">
        <v>50000</v>
      </c>
      <c r="D99" s="141">
        <v>50000</v>
      </c>
    </row>
    <row r="100" spans="1:4" ht="26.25">
      <c r="A100" s="140" t="s">
        <v>2237</v>
      </c>
      <c r="B100" s="127" t="s">
        <v>2238</v>
      </c>
      <c r="C100" s="128">
        <v>70000</v>
      </c>
      <c r="D100" s="141">
        <v>70000</v>
      </c>
    </row>
    <row r="101" spans="1:4" ht="26.25">
      <c r="A101" s="140" t="s">
        <v>2239</v>
      </c>
      <c r="B101" s="127" t="s">
        <v>2240</v>
      </c>
      <c r="C101" s="128">
        <v>10000</v>
      </c>
      <c r="D101" s="141">
        <v>10000</v>
      </c>
    </row>
    <row r="102" spans="1:4" ht="26.25">
      <c r="A102" s="140" t="s">
        <v>2241</v>
      </c>
      <c r="B102" s="127" t="s">
        <v>2242</v>
      </c>
      <c r="C102" s="128">
        <v>300000</v>
      </c>
      <c r="D102" s="141">
        <v>300000</v>
      </c>
    </row>
    <row r="103" spans="1:4" ht="26.25">
      <c r="A103" s="140" t="s">
        <v>1596</v>
      </c>
      <c r="B103" s="127" t="s">
        <v>2243</v>
      </c>
      <c r="C103" s="128">
        <v>300000</v>
      </c>
      <c r="D103" s="141">
        <v>300000</v>
      </c>
    </row>
    <row r="104" spans="1:4" ht="39">
      <c r="A104" s="140" t="s">
        <v>2244</v>
      </c>
      <c r="B104" s="127" t="s">
        <v>2245</v>
      </c>
      <c r="C104" s="128">
        <v>90000</v>
      </c>
      <c r="D104" s="141">
        <v>83113</v>
      </c>
    </row>
    <row r="105" spans="1:4" ht="14.25">
      <c r="A105" s="140" t="s">
        <v>2131</v>
      </c>
      <c r="B105" s="127" t="s">
        <v>2246</v>
      </c>
      <c r="C105" s="128">
        <v>600000</v>
      </c>
      <c r="D105" s="141">
        <v>600000</v>
      </c>
    </row>
    <row r="106" spans="1:4" ht="14.25">
      <c r="A106" s="140" t="s">
        <v>1620</v>
      </c>
      <c r="B106" s="127" t="s">
        <v>2247</v>
      </c>
      <c r="C106" s="128">
        <v>5000000</v>
      </c>
      <c r="D106" s="141">
        <v>5000000</v>
      </c>
    </row>
    <row r="107" spans="1:4" ht="14.25">
      <c r="A107" s="140" t="s">
        <v>2248</v>
      </c>
      <c r="B107" s="127" t="s">
        <v>2249</v>
      </c>
      <c r="C107" s="128">
        <v>2500000</v>
      </c>
      <c r="D107" s="141">
        <v>2500000</v>
      </c>
    </row>
    <row r="108" spans="1:4" ht="14.25">
      <c r="A108" s="140" t="s">
        <v>2250</v>
      </c>
      <c r="B108" s="127" t="s">
        <v>2251</v>
      </c>
      <c r="C108" s="128">
        <v>750000</v>
      </c>
      <c r="D108" s="141">
        <v>750000</v>
      </c>
    </row>
    <row r="109" spans="1:4" ht="14.25">
      <c r="A109" s="140" t="s">
        <v>2252</v>
      </c>
      <c r="B109" s="127" t="s">
        <v>2253</v>
      </c>
      <c r="C109" s="128">
        <v>300000</v>
      </c>
      <c r="D109" s="141">
        <v>300000</v>
      </c>
    </row>
    <row r="110" spans="1:4" ht="26.25">
      <c r="A110" s="140" t="s">
        <v>2254</v>
      </c>
      <c r="B110" s="127" t="s">
        <v>2255</v>
      </c>
      <c r="C110" s="128">
        <v>4000000</v>
      </c>
      <c r="D110" s="141">
        <v>4000000</v>
      </c>
    </row>
    <row r="111" spans="1:4" ht="26.25">
      <c r="A111" s="140" t="s">
        <v>2256</v>
      </c>
      <c r="B111" s="127" t="s">
        <v>2257</v>
      </c>
      <c r="C111" s="128">
        <v>1600000</v>
      </c>
      <c r="D111" s="141">
        <v>1600000</v>
      </c>
    </row>
    <row r="112" spans="1:4" ht="14.25">
      <c r="A112" s="140" t="s">
        <v>2258</v>
      </c>
      <c r="B112" s="127" t="s">
        <v>2259</v>
      </c>
      <c r="C112" s="128">
        <v>500000</v>
      </c>
      <c r="D112" s="141">
        <v>500000</v>
      </c>
    </row>
    <row r="113" spans="1:4" ht="26.25">
      <c r="A113" s="140" t="s">
        <v>2260</v>
      </c>
      <c r="B113" s="127" t="s">
        <v>2261</v>
      </c>
      <c r="C113" s="128">
        <v>1000000</v>
      </c>
      <c r="D113" s="141">
        <v>1000000</v>
      </c>
    </row>
    <row r="114" spans="1:4" ht="14.25">
      <c r="A114" s="140" t="s">
        <v>2262</v>
      </c>
      <c r="B114" s="127" t="s">
        <v>2263</v>
      </c>
      <c r="C114" s="128">
        <v>1000000</v>
      </c>
      <c r="D114" s="141">
        <v>1000000</v>
      </c>
    </row>
    <row r="115" spans="1:4" ht="52.5">
      <c r="A115" s="140" t="s">
        <v>2264</v>
      </c>
      <c r="B115" s="127" t="s">
        <v>2265</v>
      </c>
      <c r="C115" s="128">
        <v>2500000</v>
      </c>
      <c r="D115" s="141">
        <v>2500000</v>
      </c>
    </row>
    <row r="116" spans="1:4" ht="14.25">
      <c r="A116" s="140" t="s">
        <v>2266</v>
      </c>
      <c r="B116" s="127" t="s">
        <v>2267</v>
      </c>
      <c r="C116" s="128">
        <v>700000</v>
      </c>
      <c r="D116" s="141">
        <v>700000</v>
      </c>
    </row>
    <row r="117" spans="1:4" ht="26.25">
      <c r="A117" s="140" t="s">
        <v>2268</v>
      </c>
      <c r="B117" s="127" t="s">
        <v>2269</v>
      </c>
      <c r="C117" s="128">
        <v>5000000</v>
      </c>
      <c r="D117" s="141">
        <v>5000000</v>
      </c>
    </row>
    <row r="118" spans="1:4" ht="26.25">
      <c r="A118" s="140" t="s">
        <v>2270</v>
      </c>
      <c r="B118" s="127" t="s">
        <v>2271</v>
      </c>
      <c r="C118" s="128">
        <v>300000</v>
      </c>
      <c r="D118" s="141">
        <v>300000</v>
      </c>
    </row>
    <row r="119" spans="1:4" ht="14.25">
      <c r="A119" s="140" t="s">
        <v>2272</v>
      </c>
      <c r="B119" s="127" t="s">
        <v>2273</v>
      </c>
      <c r="C119" s="128">
        <v>200000</v>
      </c>
      <c r="D119" s="141">
        <v>200000</v>
      </c>
    </row>
    <row r="120" spans="1:4" ht="26.25">
      <c r="A120" s="140" t="s">
        <v>2274</v>
      </c>
      <c r="B120" s="127" t="s">
        <v>2275</v>
      </c>
      <c r="C120" s="128">
        <v>3500000</v>
      </c>
      <c r="D120" s="141">
        <v>3500000</v>
      </c>
    </row>
    <row r="121" spans="1:4" ht="14.25">
      <c r="A121" s="140" t="s">
        <v>2276</v>
      </c>
      <c r="B121" s="127" t="s">
        <v>2277</v>
      </c>
      <c r="C121" s="128">
        <v>350000</v>
      </c>
      <c r="D121" s="141">
        <v>350000</v>
      </c>
    </row>
    <row r="122" spans="1:4" ht="26.25">
      <c r="A122" s="140" t="s">
        <v>2278</v>
      </c>
      <c r="B122" s="127" t="s">
        <v>2279</v>
      </c>
      <c r="C122" s="128">
        <v>150000</v>
      </c>
      <c r="D122" s="141">
        <v>150000</v>
      </c>
    </row>
    <row r="123" spans="1:4" ht="26.25">
      <c r="A123" s="140" t="s">
        <v>2280</v>
      </c>
      <c r="B123" s="127" t="s">
        <v>2281</v>
      </c>
      <c r="C123" s="128">
        <v>150000</v>
      </c>
      <c r="D123" s="141">
        <v>150000</v>
      </c>
    </row>
    <row r="124" spans="1:4" ht="78.75">
      <c r="A124" s="140" t="s">
        <v>2282</v>
      </c>
      <c r="B124" s="127" t="s">
        <v>2283</v>
      </c>
      <c r="C124" s="128">
        <v>750000</v>
      </c>
      <c r="D124" s="141">
        <v>750000</v>
      </c>
    </row>
    <row r="125" spans="1:4" ht="14.25">
      <c r="A125" s="140" t="s">
        <v>2284</v>
      </c>
      <c r="B125" s="127" t="s">
        <v>2285</v>
      </c>
      <c r="C125" s="128">
        <v>3000000</v>
      </c>
      <c r="D125" s="141">
        <v>3000000</v>
      </c>
    </row>
    <row r="126" spans="1:4" ht="14.25">
      <c r="A126" s="140" t="s">
        <v>2286</v>
      </c>
      <c r="B126" s="127" t="s">
        <v>2287</v>
      </c>
      <c r="C126" s="128">
        <v>260000</v>
      </c>
      <c r="D126" s="141">
        <v>260000</v>
      </c>
    </row>
    <row r="127" spans="1:4" ht="14.25">
      <c r="A127" s="140" t="s">
        <v>2286</v>
      </c>
      <c r="B127" s="127" t="s">
        <v>2288</v>
      </c>
      <c r="C127" s="128">
        <v>90000</v>
      </c>
      <c r="D127" s="141">
        <v>90000</v>
      </c>
    </row>
    <row r="128" spans="1:4" ht="26.25">
      <c r="A128" s="140" t="s">
        <v>208</v>
      </c>
      <c r="B128" s="127" t="s">
        <v>2289</v>
      </c>
      <c r="C128" s="128">
        <v>500000</v>
      </c>
      <c r="D128" s="141">
        <v>500000</v>
      </c>
    </row>
    <row r="129" spans="1:4" ht="26.25">
      <c r="A129" s="140" t="s">
        <v>2290</v>
      </c>
      <c r="B129" s="127" t="s">
        <v>2291</v>
      </c>
      <c r="C129" s="128">
        <f>230000+20000</f>
        <v>250000</v>
      </c>
      <c r="D129" s="141">
        <v>250000</v>
      </c>
    </row>
    <row r="130" spans="1:4" ht="26.25">
      <c r="A130" s="140" t="s">
        <v>2292</v>
      </c>
      <c r="B130" s="127" t="s">
        <v>2293</v>
      </c>
      <c r="C130" s="128">
        <v>100000</v>
      </c>
      <c r="D130" s="141">
        <v>100000</v>
      </c>
    </row>
    <row r="131" spans="1:4" ht="26.25">
      <c r="A131" s="140" t="s">
        <v>2294</v>
      </c>
      <c r="B131" s="127" t="s">
        <v>2295</v>
      </c>
      <c r="C131" s="128">
        <v>400000</v>
      </c>
      <c r="D131" s="141">
        <v>400000</v>
      </c>
    </row>
    <row r="132" spans="1:4" ht="14.25">
      <c r="A132" s="140" t="s">
        <v>2154</v>
      </c>
      <c r="B132" s="127" t="s">
        <v>2296</v>
      </c>
      <c r="C132" s="128">
        <v>319396</v>
      </c>
      <c r="D132" s="141">
        <v>319396</v>
      </c>
    </row>
    <row r="133" spans="1:4" ht="14.25">
      <c r="A133" s="140" t="s">
        <v>2154</v>
      </c>
      <c r="B133" s="127" t="s">
        <v>1791</v>
      </c>
      <c r="C133" s="128">
        <v>772647</v>
      </c>
      <c r="D133" s="141">
        <v>772647</v>
      </c>
    </row>
    <row r="134" spans="1:4" ht="26.25">
      <c r="A134" s="140" t="s">
        <v>2297</v>
      </c>
      <c r="B134" s="127" t="s">
        <v>2298</v>
      </c>
      <c r="C134" s="128">
        <v>192000</v>
      </c>
      <c r="D134" s="141">
        <v>192000</v>
      </c>
    </row>
    <row r="135" spans="1:4" ht="39">
      <c r="A135" s="140" t="s">
        <v>2299</v>
      </c>
      <c r="B135" s="127" t="s">
        <v>2300</v>
      </c>
      <c r="C135" s="128">
        <v>142000</v>
      </c>
      <c r="D135" s="141">
        <v>142000</v>
      </c>
    </row>
    <row r="136" spans="1:4" ht="14.25">
      <c r="A136" s="140" t="s">
        <v>2301</v>
      </c>
      <c r="B136" s="127" t="s">
        <v>2302</v>
      </c>
      <c r="C136" s="128">
        <v>50000</v>
      </c>
      <c r="D136" s="141">
        <v>50000</v>
      </c>
    </row>
    <row r="137" spans="1:4" ht="26.25">
      <c r="A137" s="140" t="s">
        <v>153</v>
      </c>
      <c r="B137" s="127" t="s">
        <v>2303</v>
      </c>
      <c r="C137" s="128">
        <v>300000</v>
      </c>
      <c r="D137" s="141">
        <v>300000</v>
      </c>
    </row>
    <row r="138" spans="1:4" ht="26.25">
      <c r="A138" s="140" t="s">
        <v>13</v>
      </c>
      <c r="B138" s="127" t="s">
        <v>2304</v>
      </c>
      <c r="C138" s="128">
        <v>100000</v>
      </c>
      <c r="D138" s="141">
        <v>100000</v>
      </c>
    </row>
    <row r="139" spans="1:4" ht="14.25">
      <c r="A139" s="140" t="s">
        <v>2305</v>
      </c>
      <c r="B139" s="127" t="s">
        <v>2306</v>
      </c>
      <c r="C139" s="128">
        <v>100000</v>
      </c>
      <c r="D139" s="141">
        <v>0</v>
      </c>
    </row>
    <row r="140" spans="1:4" ht="14.25">
      <c r="A140" s="140" t="s">
        <v>2307</v>
      </c>
      <c r="B140" s="127" t="s">
        <v>2308</v>
      </c>
      <c r="C140" s="128">
        <v>500000</v>
      </c>
      <c r="D140" s="141">
        <v>0</v>
      </c>
    </row>
    <row r="141" spans="1:4" ht="27" thickBot="1">
      <c r="A141" s="144" t="s">
        <v>2309</v>
      </c>
      <c r="B141" s="145" t="s">
        <v>2310</v>
      </c>
      <c r="C141" s="146">
        <v>500000</v>
      </c>
      <c r="D141" s="147">
        <v>0</v>
      </c>
    </row>
  </sheetData>
  <sheetProtection/>
  <mergeCells count="2">
    <mergeCell ref="A1:D1"/>
    <mergeCell ref="A3:B3"/>
  </mergeCells>
  <printOptions/>
  <pageMargins left="0.7086614173228347" right="0.7086614173228347" top="0.7874015748031497" bottom="0.7874015748031497" header="0.31496062992125984" footer="0.31496062992125984"/>
  <pageSetup firstPageNumber="44" useFirstPageNumber="1" horizontalDpi="600" verticalDpi="600" orientation="portrait" paperSize="9" r:id="rId1"/>
  <headerFooter>
    <oddFooter>&amp;C&amp;P&amp;RPab.č.14 Dotační fond - individuální dotace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1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6.140625" style="0" customWidth="1"/>
    <col min="2" max="2" width="37.28125" style="0" customWidth="1"/>
    <col min="3" max="3" width="11.7109375" style="0" bestFit="1" customWidth="1"/>
    <col min="4" max="4" width="11.7109375" style="0" customWidth="1"/>
  </cols>
  <sheetData>
    <row r="1" ht="15" thickBot="1">
      <c r="D1" s="131"/>
    </row>
    <row r="2" spans="1:4" ht="22.5" customHeight="1">
      <c r="A2" s="135" t="s">
        <v>2311</v>
      </c>
      <c r="B2" s="136" t="s">
        <v>427</v>
      </c>
      <c r="C2" s="137" t="s">
        <v>317</v>
      </c>
      <c r="D2" s="138" t="s">
        <v>423</v>
      </c>
    </row>
    <row r="3" spans="1:4" ht="21" customHeight="1">
      <c r="A3" s="82" t="s">
        <v>426</v>
      </c>
      <c r="B3" s="83"/>
      <c r="C3" s="132">
        <f>SUM(C4:C152)</f>
        <v>23800000</v>
      </c>
      <c r="D3" s="133">
        <f>SUM(D4:D152)</f>
        <v>23800000</v>
      </c>
    </row>
    <row r="4" spans="1:4" s="72" customFormat="1" ht="36" customHeight="1">
      <c r="A4" s="75" t="s">
        <v>428</v>
      </c>
      <c r="B4" s="70" t="s">
        <v>568</v>
      </c>
      <c r="C4" s="73">
        <v>428000</v>
      </c>
      <c r="D4" s="76">
        <v>428000</v>
      </c>
    </row>
    <row r="5" spans="1:4" s="72" customFormat="1" ht="36" customHeight="1">
      <c r="A5" s="75" t="s">
        <v>18</v>
      </c>
      <c r="B5" s="71" t="s">
        <v>568</v>
      </c>
      <c r="C5" s="73">
        <v>150000</v>
      </c>
      <c r="D5" s="76">
        <v>150000</v>
      </c>
    </row>
    <row r="6" spans="1:4" s="72" customFormat="1" ht="36" customHeight="1">
      <c r="A6" s="75" t="s">
        <v>450</v>
      </c>
      <c r="B6" s="71" t="s">
        <v>568</v>
      </c>
      <c r="C6" s="73">
        <v>491000</v>
      </c>
      <c r="D6" s="76">
        <v>491000</v>
      </c>
    </row>
    <row r="7" spans="1:4" s="72" customFormat="1" ht="36" customHeight="1">
      <c r="A7" s="75" t="s">
        <v>429</v>
      </c>
      <c r="B7" s="71" t="s">
        <v>568</v>
      </c>
      <c r="C7" s="73">
        <v>250000</v>
      </c>
      <c r="D7" s="76">
        <v>250000</v>
      </c>
    </row>
    <row r="8" spans="1:4" s="72" customFormat="1" ht="36" customHeight="1">
      <c r="A8" s="75" t="s">
        <v>481</v>
      </c>
      <c r="B8" s="71" t="s">
        <v>568</v>
      </c>
      <c r="C8" s="73">
        <v>496000</v>
      </c>
      <c r="D8" s="76">
        <v>496000</v>
      </c>
    </row>
    <row r="9" spans="1:4" s="72" customFormat="1" ht="36" customHeight="1">
      <c r="A9" s="75" t="s">
        <v>233</v>
      </c>
      <c r="B9" s="71" t="s">
        <v>568</v>
      </c>
      <c r="C9" s="73">
        <v>50000</v>
      </c>
      <c r="D9" s="76">
        <v>50000</v>
      </c>
    </row>
    <row r="10" spans="1:4" s="72" customFormat="1" ht="36" customHeight="1">
      <c r="A10" s="75" t="s">
        <v>482</v>
      </c>
      <c r="B10" s="71" t="s">
        <v>568</v>
      </c>
      <c r="C10" s="73">
        <v>575000</v>
      </c>
      <c r="D10" s="76">
        <v>575000</v>
      </c>
    </row>
    <row r="11" spans="1:4" s="72" customFormat="1" ht="36" customHeight="1">
      <c r="A11" s="75" t="s">
        <v>428</v>
      </c>
      <c r="B11" s="71" t="s">
        <v>568</v>
      </c>
      <c r="C11" s="73">
        <v>52000</v>
      </c>
      <c r="D11" s="76">
        <v>52000</v>
      </c>
    </row>
    <row r="12" spans="1:4" s="72" customFormat="1" ht="36" customHeight="1">
      <c r="A12" s="75" t="s">
        <v>483</v>
      </c>
      <c r="B12" s="71" t="s">
        <v>568</v>
      </c>
      <c r="C12" s="73">
        <v>103000</v>
      </c>
      <c r="D12" s="76">
        <v>103000</v>
      </c>
    </row>
    <row r="13" spans="1:4" s="72" customFormat="1" ht="36" customHeight="1">
      <c r="A13" s="75" t="s">
        <v>228</v>
      </c>
      <c r="B13" s="71" t="s">
        <v>568</v>
      </c>
      <c r="C13" s="73">
        <v>49000</v>
      </c>
      <c r="D13" s="76">
        <v>49000</v>
      </c>
    </row>
    <row r="14" spans="1:4" s="72" customFormat="1" ht="36" customHeight="1">
      <c r="A14" s="75" t="s">
        <v>432</v>
      </c>
      <c r="B14" s="71" t="s">
        <v>568</v>
      </c>
      <c r="C14" s="73">
        <v>285000</v>
      </c>
      <c r="D14" s="76">
        <v>285000</v>
      </c>
    </row>
    <row r="15" spans="1:4" s="72" customFormat="1" ht="36" customHeight="1">
      <c r="A15" s="75" t="s">
        <v>445</v>
      </c>
      <c r="B15" s="71" t="s">
        <v>568</v>
      </c>
      <c r="C15" s="73">
        <v>20000</v>
      </c>
      <c r="D15" s="76">
        <v>20000</v>
      </c>
    </row>
    <row r="16" spans="1:4" s="72" customFormat="1" ht="36" customHeight="1">
      <c r="A16" s="75" t="s">
        <v>434</v>
      </c>
      <c r="B16" s="71" t="s">
        <v>568</v>
      </c>
      <c r="C16" s="73">
        <v>600000</v>
      </c>
      <c r="D16" s="76">
        <v>600000</v>
      </c>
    </row>
    <row r="17" spans="1:4" s="72" customFormat="1" ht="36" customHeight="1">
      <c r="A17" s="75" t="s">
        <v>484</v>
      </c>
      <c r="B17" s="71" t="s">
        <v>568</v>
      </c>
      <c r="C17" s="73">
        <v>500000</v>
      </c>
      <c r="D17" s="76">
        <v>500000</v>
      </c>
    </row>
    <row r="18" spans="1:4" s="72" customFormat="1" ht="36" customHeight="1">
      <c r="A18" s="75" t="s">
        <v>485</v>
      </c>
      <c r="B18" s="71" t="s">
        <v>568</v>
      </c>
      <c r="C18" s="73">
        <v>157000</v>
      </c>
      <c r="D18" s="76">
        <v>157000</v>
      </c>
    </row>
    <row r="19" spans="1:4" s="72" customFormat="1" ht="36" customHeight="1">
      <c r="A19" s="75" t="s">
        <v>430</v>
      </c>
      <c r="B19" s="71" t="s">
        <v>568</v>
      </c>
      <c r="C19" s="73">
        <v>50000</v>
      </c>
      <c r="D19" s="76">
        <v>50000</v>
      </c>
    </row>
    <row r="20" spans="1:4" s="72" customFormat="1" ht="36" customHeight="1">
      <c r="A20" s="75" t="s">
        <v>435</v>
      </c>
      <c r="B20" s="71" t="s">
        <v>568</v>
      </c>
      <c r="C20" s="73">
        <v>24000</v>
      </c>
      <c r="D20" s="76">
        <v>24000</v>
      </c>
    </row>
    <row r="21" spans="1:4" s="72" customFormat="1" ht="36" customHeight="1">
      <c r="A21" s="75" t="s">
        <v>19</v>
      </c>
      <c r="B21" s="71" t="s">
        <v>568</v>
      </c>
      <c r="C21" s="73">
        <v>100000</v>
      </c>
      <c r="D21" s="76">
        <v>100000</v>
      </c>
    </row>
    <row r="22" spans="1:4" s="72" customFormat="1" ht="36" customHeight="1">
      <c r="A22" s="75" t="s">
        <v>445</v>
      </c>
      <c r="B22" s="71" t="s">
        <v>568</v>
      </c>
      <c r="C22" s="73">
        <v>20000</v>
      </c>
      <c r="D22" s="76">
        <v>20000</v>
      </c>
    </row>
    <row r="23" spans="1:4" s="72" customFormat="1" ht="36" customHeight="1">
      <c r="A23" s="75" t="s">
        <v>436</v>
      </c>
      <c r="B23" s="71" t="s">
        <v>568</v>
      </c>
      <c r="C23" s="73">
        <v>19000</v>
      </c>
      <c r="D23" s="76">
        <v>19000</v>
      </c>
    </row>
    <row r="24" spans="1:4" s="72" customFormat="1" ht="36" customHeight="1">
      <c r="A24" s="75" t="s">
        <v>486</v>
      </c>
      <c r="B24" s="71" t="s">
        <v>568</v>
      </c>
      <c r="C24" s="73">
        <v>53000</v>
      </c>
      <c r="D24" s="76">
        <v>53000</v>
      </c>
    </row>
    <row r="25" spans="1:4" s="72" customFormat="1" ht="36" customHeight="1">
      <c r="A25" s="75" t="s">
        <v>437</v>
      </c>
      <c r="B25" s="71" t="s">
        <v>568</v>
      </c>
      <c r="C25" s="73">
        <v>60000</v>
      </c>
      <c r="D25" s="76">
        <v>60000</v>
      </c>
    </row>
    <row r="26" spans="1:4" s="72" customFormat="1" ht="36" customHeight="1">
      <c r="A26" s="75" t="s">
        <v>438</v>
      </c>
      <c r="B26" s="71" t="s">
        <v>568</v>
      </c>
      <c r="C26" s="73">
        <v>30000</v>
      </c>
      <c r="D26" s="76">
        <v>30000</v>
      </c>
    </row>
    <row r="27" spans="1:4" s="72" customFormat="1" ht="36" customHeight="1">
      <c r="A27" s="75" t="s">
        <v>460</v>
      </c>
      <c r="B27" s="71" t="s">
        <v>568</v>
      </c>
      <c r="C27" s="73">
        <v>100000</v>
      </c>
      <c r="D27" s="76">
        <v>100000</v>
      </c>
    </row>
    <row r="28" spans="1:4" s="72" customFormat="1" ht="36" customHeight="1">
      <c r="A28" s="75" t="s">
        <v>435</v>
      </c>
      <c r="B28" s="71" t="s">
        <v>568</v>
      </c>
      <c r="C28" s="73">
        <v>32000</v>
      </c>
      <c r="D28" s="76">
        <v>32000</v>
      </c>
    </row>
    <row r="29" spans="1:4" s="72" customFormat="1" ht="36" customHeight="1">
      <c r="A29" s="75" t="s">
        <v>487</v>
      </c>
      <c r="B29" s="71" t="s">
        <v>568</v>
      </c>
      <c r="C29" s="73">
        <v>160000</v>
      </c>
      <c r="D29" s="76">
        <v>160000</v>
      </c>
    </row>
    <row r="30" spans="1:4" s="72" customFormat="1" ht="36" customHeight="1">
      <c r="A30" s="75" t="s">
        <v>488</v>
      </c>
      <c r="B30" s="71" t="s">
        <v>568</v>
      </c>
      <c r="C30" s="73">
        <v>200000</v>
      </c>
      <c r="D30" s="76">
        <v>200000</v>
      </c>
    </row>
    <row r="31" spans="1:4" s="72" customFormat="1" ht="36" customHeight="1">
      <c r="A31" s="75" t="s">
        <v>439</v>
      </c>
      <c r="B31" s="71" t="s">
        <v>568</v>
      </c>
      <c r="C31" s="73">
        <v>20000</v>
      </c>
      <c r="D31" s="76">
        <v>20000</v>
      </c>
    </row>
    <row r="32" spans="1:4" s="72" customFormat="1" ht="36" customHeight="1">
      <c r="A32" s="75" t="s">
        <v>460</v>
      </c>
      <c r="B32" s="71" t="s">
        <v>568</v>
      </c>
      <c r="C32" s="73">
        <v>300000</v>
      </c>
      <c r="D32" s="76">
        <v>300000</v>
      </c>
    </row>
    <row r="33" spans="1:4" s="72" customFormat="1" ht="36" customHeight="1">
      <c r="A33" s="75" t="s">
        <v>440</v>
      </c>
      <c r="B33" s="71" t="s">
        <v>568</v>
      </c>
      <c r="C33" s="73">
        <v>40000</v>
      </c>
      <c r="D33" s="76">
        <v>40000</v>
      </c>
    </row>
    <row r="34" spans="1:4" s="72" customFormat="1" ht="36" customHeight="1">
      <c r="A34" s="75" t="s">
        <v>489</v>
      </c>
      <c r="B34" s="71" t="s">
        <v>568</v>
      </c>
      <c r="C34" s="73">
        <v>100000</v>
      </c>
      <c r="D34" s="76">
        <v>100000</v>
      </c>
    </row>
    <row r="35" spans="1:4" s="72" customFormat="1" ht="36" customHeight="1">
      <c r="A35" s="75" t="s">
        <v>490</v>
      </c>
      <c r="B35" s="71" t="s">
        <v>568</v>
      </c>
      <c r="C35" s="73">
        <v>350000</v>
      </c>
      <c r="D35" s="76">
        <v>350000</v>
      </c>
    </row>
    <row r="36" spans="1:4" s="72" customFormat="1" ht="36" customHeight="1">
      <c r="A36" s="75" t="s">
        <v>491</v>
      </c>
      <c r="B36" s="71" t="s">
        <v>568</v>
      </c>
      <c r="C36" s="73">
        <v>110000</v>
      </c>
      <c r="D36" s="76">
        <v>110000</v>
      </c>
    </row>
    <row r="37" spans="1:4" s="72" customFormat="1" ht="36" customHeight="1">
      <c r="A37" s="75" t="s">
        <v>446</v>
      </c>
      <c r="B37" s="71" t="s">
        <v>568</v>
      </c>
      <c r="C37" s="73">
        <v>100000</v>
      </c>
      <c r="D37" s="76">
        <v>100000</v>
      </c>
    </row>
    <row r="38" spans="1:4" s="72" customFormat="1" ht="36" customHeight="1">
      <c r="A38" s="75" t="s">
        <v>445</v>
      </c>
      <c r="B38" s="71" t="s">
        <v>568</v>
      </c>
      <c r="C38" s="73">
        <v>36000</v>
      </c>
      <c r="D38" s="76">
        <v>36000</v>
      </c>
    </row>
    <row r="39" spans="1:4" s="72" customFormat="1" ht="36" customHeight="1">
      <c r="A39" s="75" t="s">
        <v>19</v>
      </c>
      <c r="B39" s="71" t="s">
        <v>568</v>
      </c>
      <c r="C39" s="73">
        <v>2136000</v>
      </c>
      <c r="D39" s="76">
        <v>2136000</v>
      </c>
    </row>
    <row r="40" spans="1:4" s="72" customFormat="1" ht="36" customHeight="1">
      <c r="A40" s="75" t="s">
        <v>19</v>
      </c>
      <c r="B40" s="71" t="s">
        <v>568</v>
      </c>
      <c r="C40" s="73">
        <v>500000</v>
      </c>
      <c r="D40" s="76">
        <v>500000</v>
      </c>
    </row>
    <row r="41" spans="1:4" s="72" customFormat="1" ht="36" customHeight="1">
      <c r="A41" s="75" t="s">
        <v>443</v>
      </c>
      <c r="B41" s="71" t="s">
        <v>568</v>
      </c>
      <c r="C41" s="73">
        <v>30000</v>
      </c>
      <c r="D41" s="76">
        <v>30000</v>
      </c>
    </row>
    <row r="42" spans="1:4" s="72" customFormat="1" ht="36" customHeight="1">
      <c r="A42" s="75" t="s">
        <v>444</v>
      </c>
      <c r="B42" s="71" t="s">
        <v>568</v>
      </c>
      <c r="C42" s="73">
        <v>198000</v>
      </c>
      <c r="D42" s="76">
        <v>198000</v>
      </c>
    </row>
    <row r="43" spans="1:4" s="72" customFormat="1" ht="36" customHeight="1">
      <c r="A43" s="75" t="s">
        <v>450</v>
      </c>
      <c r="B43" s="71" t="s">
        <v>568</v>
      </c>
      <c r="C43" s="73">
        <v>1073000</v>
      </c>
      <c r="D43" s="76">
        <v>1073000</v>
      </c>
    </row>
    <row r="44" spans="1:4" s="72" customFormat="1" ht="36" customHeight="1">
      <c r="A44" s="75" t="s">
        <v>446</v>
      </c>
      <c r="B44" s="71" t="s">
        <v>568</v>
      </c>
      <c r="C44" s="73">
        <v>100000</v>
      </c>
      <c r="D44" s="76">
        <v>100000</v>
      </c>
    </row>
    <row r="45" spans="1:4" s="72" customFormat="1" ht="36" customHeight="1">
      <c r="A45" s="75" t="s">
        <v>447</v>
      </c>
      <c r="B45" s="71" t="s">
        <v>568</v>
      </c>
      <c r="C45" s="73">
        <v>471000</v>
      </c>
      <c r="D45" s="76">
        <v>471000</v>
      </c>
    </row>
    <row r="46" spans="1:4" s="72" customFormat="1" ht="36" customHeight="1">
      <c r="A46" s="75" t="s">
        <v>492</v>
      </c>
      <c r="B46" s="71" t="s">
        <v>568</v>
      </c>
      <c r="C46" s="73">
        <v>98000</v>
      </c>
      <c r="D46" s="76">
        <v>98000</v>
      </c>
    </row>
    <row r="47" spans="1:4" s="72" customFormat="1" ht="36" customHeight="1">
      <c r="A47" s="75" t="s">
        <v>9</v>
      </c>
      <c r="B47" s="71" t="s">
        <v>568</v>
      </c>
      <c r="C47" s="73">
        <v>100000</v>
      </c>
      <c r="D47" s="76">
        <v>100000</v>
      </c>
    </row>
    <row r="48" spans="1:4" s="72" customFormat="1" ht="36" customHeight="1">
      <c r="A48" s="75" t="s">
        <v>493</v>
      </c>
      <c r="B48" s="71" t="s">
        <v>568</v>
      </c>
      <c r="C48" s="73">
        <v>50000</v>
      </c>
      <c r="D48" s="76">
        <v>50000</v>
      </c>
    </row>
    <row r="49" spans="1:4" s="72" customFormat="1" ht="36" customHeight="1">
      <c r="A49" s="75" t="s">
        <v>494</v>
      </c>
      <c r="B49" s="71" t="s">
        <v>568</v>
      </c>
      <c r="C49" s="73">
        <v>639000</v>
      </c>
      <c r="D49" s="76">
        <v>639000</v>
      </c>
    </row>
    <row r="50" spans="1:4" s="72" customFormat="1" ht="36" customHeight="1">
      <c r="A50" s="75" t="s">
        <v>438</v>
      </c>
      <c r="B50" s="71" t="s">
        <v>568</v>
      </c>
      <c r="C50" s="73">
        <v>175000</v>
      </c>
      <c r="D50" s="76">
        <v>175000</v>
      </c>
    </row>
    <row r="51" spans="1:4" s="72" customFormat="1" ht="36" customHeight="1">
      <c r="A51" s="75" t="s">
        <v>94</v>
      </c>
      <c r="B51" s="71" t="s">
        <v>568</v>
      </c>
      <c r="C51" s="73">
        <v>17000</v>
      </c>
      <c r="D51" s="76">
        <v>17000</v>
      </c>
    </row>
    <row r="52" spans="1:4" s="72" customFormat="1" ht="36" customHeight="1">
      <c r="A52" s="75" t="s">
        <v>431</v>
      </c>
      <c r="B52" s="71" t="s">
        <v>568</v>
      </c>
      <c r="C52" s="73">
        <v>15000</v>
      </c>
      <c r="D52" s="76">
        <v>15000</v>
      </c>
    </row>
    <row r="53" spans="1:4" s="72" customFormat="1" ht="36" customHeight="1">
      <c r="A53" s="75" t="s">
        <v>448</v>
      </c>
      <c r="B53" s="71" t="s">
        <v>568</v>
      </c>
      <c r="C53" s="73">
        <v>358000</v>
      </c>
      <c r="D53" s="76">
        <v>358000</v>
      </c>
    </row>
    <row r="54" spans="1:4" s="72" customFormat="1" ht="36" customHeight="1">
      <c r="A54" s="75" t="s">
        <v>445</v>
      </c>
      <c r="B54" s="71" t="s">
        <v>568</v>
      </c>
      <c r="C54" s="73">
        <v>37000</v>
      </c>
      <c r="D54" s="76">
        <v>37000</v>
      </c>
    </row>
    <row r="55" spans="1:4" s="72" customFormat="1" ht="36" customHeight="1">
      <c r="A55" s="75" t="s">
        <v>450</v>
      </c>
      <c r="B55" s="71" t="s">
        <v>568</v>
      </c>
      <c r="C55" s="73">
        <v>450000</v>
      </c>
      <c r="D55" s="76">
        <v>450000</v>
      </c>
    </row>
    <row r="56" spans="1:4" s="72" customFormat="1" ht="36" customHeight="1">
      <c r="A56" s="75" t="s">
        <v>444</v>
      </c>
      <c r="B56" s="71" t="s">
        <v>568</v>
      </c>
      <c r="C56" s="73">
        <v>300000</v>
      </c>
      <c r="D56" s="76">
        <v>300000</v>
      </c>
    </row>
    <row r="57" spans="1:4" s="72" customFormat="1" ht="36" customHeight="1">
      <c r="A57" s="75" t="s">
        <v>482</v>
      </c>
      <c r="B57" s="71" t="s">
        <v>568</v>
      </c>
      <c r="C57" s="73">
        <v>270000</v>
      </c>
      <c r="D57" s="76">
        <v>270000</v>
      </c>
    </row>
    <row r="58" spans="1:4" s="72" customFormat="1" ht="36" customHeight="1">
      <c r="A58" s="75" t="s">
        <v>429</v>
      </c>
      <c r="B58" s="71" t="s">
        <v>568</v>
      </c>
      <c r="C58" s="73">
        <v>1200000</v>
      </c>
      <c r="D58" s="76">
        <v>1200000</v>
      </c>
    </row>
    <row r="59" spans="1:4" s="72" customFormat="1" ht="36" customHeight="1">
      <c r="A59" s="75" t="s">
        <v>435</v>
      </c>
      <c r="B59" s="71" t="s">
        <v>568</v>
      </c>
      <c r="C59" s="73">
        <v>79000</v>
      </c>
      <c r="D59" s="76">
        <v>79000</v>
      </c>
    </row>
    <row r="60" spans="1:4" s="72" customFormat="1" ht="36" customHeight="1">
      <c r="A60" s="75" t="s">
        <v>19</v>
      </c>
      <c r="B60" s="71" t="s">
        <v>568</v>
      </c>
      <c r="C60" s="73">
        <v>70000</v>
      </c>
      <c r="D60" s="76">
        <v>70000</v>
      </c>
    </row>
    <row r="61" spans="1:4" s="72" customFormat="1" ht="36" customHeight="1">
      <c r="A61" s="75" t="s">
        <v>451</v>
      </c>
      <c r="B61" s="71" t="s">
        <v>568</v>
      </c>
      <c r="C61" s="73">
        <v>76000</v>
      </c>
      <c r="D61" s="76">
        <v>76000</v>
      </c>
    </row>
    <row r="62" spans="1:4" s="72" customFormat="1" ht="36" customHeight="1">
      <c r="A62" s="75" t="s">
        <v>441</v>
      </c>
      <c r="B62" s="71" t="s">
        <v>568</v>
      </c>
      <c r="C62" s="73">
        <v>450000</v>
      </c>
      <c r="D62" s="76">
        <v>450000</v>
      </c>
    </row>
    <row r="63" spans="1:4" s="72" customFormat="1" ht="36" customHeight="1">
      <c r="A63" s="75" t="s">
        <v>444</v>
      </c>
      <c r="B63" s="71" t="s">
        <v>568</v>
      </c>
      <c r="C63" s="73">
        <v>57000</v>
      </c>
      <c r="D63" s="76">
        <v>57000</v>
      </c>
    </row>
    <row r="64" spans="1:4" s="72" customFormat="1" ht="36" customHeight="1">
      <c r="A64" s="75" t="s">
        <v>434</v>
      </c>
      <c r="B64" s="71" t="s">
        <v>568</v>
      </c>
      <c r="C64" s="73">
        <v>588000</v>
      </c>
      <c r="D64" s="76">
        <v>588000</v>
      </c>
    </row>
    <row r="65" spans="1:4" s="72" customFormat="1" ht="36" customHeight="1">
      <c r="A65" s="75" t="s">
        <v>434</v>
      </c>
      <c r="B65" s="71" t="s">
        <v>568</v>
      </c>
      <c r="C65" s="73">
        <v>50000</v>
      </c>
      <c r="D65" s="76">
        <v>50000</v>
      </c>
    </row>
    <row r="66" spans="1:4" s="72" customFormat="1" ht="36" customHeight="1">
      <c r="A66" s="75" t="s">
        <v>19</v>
      </c>
      <c r="B66" s="71" t="s">
        <v>568</v>
      </c>
      <c r="C66" s="73">
        <v>30000</v>
      </c>
      <c r="D66" s="76">
        <v>30000</v>
      </c>
    </row>
    <row r="67" spans="1:4" s="72" customFormat="1" ht="36" customHeight="1">
      <c r="A67" s="75" t="s">
        <v>495</v>
      </c>
      <c r="B67" s="71" t="s">
        <v>568</v>
      </c>
      <c r="C67" s="73">
        <v>107000</v>
      </c>
      <c r="D67" s="76">
        <v>107000</v>
      </c>
    </row>
    <row r="68" spans="1:4" s="72" customFormat="1" ht="36" customHeight="1">
      <c r="A68" s="75" t="s">
        <v>19</v>
      </c>
      <c r="B68" s="71" t="s">
        <v>568</v>
      </c>
      <c r="C68" s="73">
        <v>28000</v>
      </c>
      <c r="D68" s="76">
        <v>28000</v>
      </c>
    </row>
    <row r="69" spans="1:4" s="72" customFormat="1" ht="36" customHeight="1">
      <c r="A69" s="75" t="s">
        <v>453</v>
      </c>
      <c r="B69" s="71" t="s">
        <v>568</v>
      </c>
      <c r="C69" s="73">
        <v>55000</v>
      </c>
      <c r="D69" s="76">
        <v>55000</v>
      </c>
    </row>
    <row r="70" spans="1:4" s="72" customFormat="1" ht="36" customHeight="1">
      <c r="A70" s="75" t="s">
        <v>452</v>
      </c>
      <c r="B70" s="71" t="s">
        <v>568</v>
      </c>
      <c r="C70" s="73">
        <v>40000</v>
      </c>
      <c r="D70" s="76">
        <v>40000</v>
      </c>
    </row>
    <row r="71" spans="1:4" s="72" customFormat="1" ht="36" customHeight="1">
      <c r="A71" s="75" t="s">
        <v>496</v>
      </c>
      <c r="B71" s="71" t="s">
        <v>568</v>
      </c>
      <c r="C71" s="73">
        <v>9000</v>
      </c>
      <c r="D71" s="76">
        <v>9000</v>
      </c>
    </row>
    <row r="72" spans="1:4" s="72" customFormat="1" ht="36" customHeight="1">
      <c r="A72" s="75" t="s">
        <v>445</v>
      </c>
      <c r="B72" s="71" t="s">
        <v>568</v>
      </c>
      <c r="C72" s="73">
        <v>30000</v>
      </c>
      <c r="D72" s="76">
        <v>30000</v>
      </c>
    </row>
    <row r="73" spans="1:4" s="72" customFormat="1" ht="36" customHeight="1">
      <c r="A73" s="75" t="s">
        <v>449</v>
      </c>
      <c r="B73" s="71" t="s">
        <v>568</v>
      </c>
      <c r="C73" s="73">
        <v>149000</v>
      </c>
      <c r="D73" s="76">
        <v>149000</v>
      </c>
    </row>
    <row r="74" spans="1:4" s="72" customFormat="1" ht="36" customHeight="1">
      <c r="A74" s="75" t="s">
        <v>444</v>
      </c>
      <c r="B74" s="71" t="s">
        <v>568</v>
      </c>
      <c r="C74" s="73">
        <v>239000</v>
      </c>
      <c r="D74" s="76">
        <v>239000</v>
      </c>
    </row>
    <row r="75" spans="1:4" s="72" customFormat="1" ht="36" customHeight="1">
      <c r="A75" s="75" t="s">
        <v>454</v>
      </c>
      <c r="B75" s="71" t="s">
        <v>568</v>
      </c>
      <c r="C75" s="73">
        <v>72000</v>
      </c>
      <c r="D75" s="76">
        <v>72000</v>
      </c>
    </row>
    <row r="76" spans="1:4" s="72" customFormat="1" ht="36" customHeight="1">
      <c r="A76" s="75" t="s">
        <v>460</v>
      </c>
      <c r="B76" s="71" t="s">
        <v>568</v>
      </c>
      <c r="C76" s="73">
        <v>91000</v>
      </c>
      <c r="D76" s="76">
        <v>91000</v>
      </c>
    </row>
    <row r="77" spans="1:4" s="72" customFormat="1" ht="36" customHeight="1">
      <c r="A77" s="75" t="s">
        <v>455</v>
      </c>
      <c r="B77" s="71" t="s">
        <v>568</v>
      </c>
      <c r="C77" s="73">
        <v>339000</v>
      </c>
      <c r="D77" s="76">
        <v>339000</v>
      </c>
    </row>
    <row r="78" spans="1:4" s="72" customFormat="1" ht="36" customHeight="1">
      <c r="A78" s="75" t="s">
        <v>437</v>
      </c>
      <c r="B78" s="71" t="s">
        <v>568</v>
      </c>
      <c r="C78" s="73">
        <v>60000</v>
      </c>
      <c r="D78" s="76">
        <v>60000</v>
      </c>
    </row>
    <row r="79" spans="1:4" s="72" customFormat="1" ht="36" customHeight="1">
      <c r="A79" s="75" t="s">
        <v>434</v>
      </c>
      <c r="B79" s="71" t="s">
        <v>568</v>
      </c>
      <c r="C79" s="73">
        <v>729000</v>
      </c>
      <c r="D79" s="76">
        <v>729000</v>
      </c>
    </row>
    <row r="80" spans="1:4" s="72" customFormat="1" ht="36" customHeight="1">
      <c r="A80" s="75" t="s">
        <v>428</v>
      </c>
      <c r="B80" s="71" t="s">
        <v>568</v>
      </c>
      <c r="C80" s="73">
        <v>207000</v>
      </c>
      <c r="D80" s="76">
        <v>207000</v>
      </c>
    </row>
    <row r="81" spans="1:4" s="72" customFormat="1" ht="36" customHeight="1">
      <c r="A81" s="75" t="s">
        <v>456</v>
      </c>
      <c r="B81" s="71" t="s">
        <v>568</v>
      </c>
      <c r="C81" s="73">
        <v>145000</v>
      </c>
      <c r="D81" s="76">
        <v>145000</v>
      </c>
    </row>
    <row r="82" spans="1:4" s="72" customFormat="1" ht="36" customHeight="1">
      <c r="A82" s="75" t="s">
        <v>434</v>
      </c>
      <c r="B82" s="71" t="s">
        <v>568</v>
      </c>
      <c r="C82" s="73">
        <v>397000</v>
      </c>
      <c r="D82" s="76">
        <v>397000</v>
      </c>
    </row>
    <row r="83" spans="1:4" s="72" customFormat="1" ht="36" customHeight="1">
      <c r="A83" s="75" t="s">
        <v>437</v>
      </c>
      <c r="B83" s="71" t="s">
        <v>568</v>
      </c>
      <c r="C83" s="73">
        <v>109000</v>
      </c>
      <c r="D83" s="76">
        <v>109000</v>
      </c>
    </row>
    <row r="84" spans="1:4" s="72" customFormat="1" ht="36" customHeight="1">
      <c r="A84" s="75" t="s">
        <v>437</v>
      </c>
      <c r="B84" s="71" t="s">
        <v>568</v>
      </c>
      <c r="C84" s="73">
        <v>85000</v>
      </c>
      <c r="D84" s="76">
        <v>85000</v>
      </c>
    </row>
    <row r="85" spans="1:4" s="72" customFormat="1" ht="36" customHeight="1">
      <c r="A85" s="75" t="s">
        <v>493</v>
      </c>
      <c r="B85" s="71" t="s">
        <v>568</v>
      </c>
      <c r="C85" s="73">
        <v>40000</v>
      </c>
      <c r="D85" s="76">
        <v>40000</v>
      </c>
    </row>
    <row r="86" spans="1:4" s="72" customFormat="1" ht="36" customHeight="1">
      <c r="A86" s="75" t="s">
        <v>497</v>
      </c>
      <c r="B86" s="71" t="s">
        <v>568</v>
      </c>
      <c r="C86" s="73">
        <v>10000</v>
      </c>
      <c r="D86" s="76">
        <v>10000</v>
      </c>
    </row>
    <row r="87" spans="1:4" s="72" customFormat="1" ht="36" customHeight="1">
      <c r="A87" s="75" t="s">
        <v>439</v>
      </c>
      <c r="B87" s="71" t="s">
        <v>568</v>
      </c>
      <c r="C87" s="73">
        <v>40000</v>
      </c>
      <c r="D87" s="76">
        <v>40000</v>
      </c>
    </row>
    <row r="88" spans="1:4" s="72" customFormat="1" ht="36" customHeight="1">
      <c r="A88" s="75" t="s">
        <v>498</v>
      </c>
      <c r="B88" s="71" t="s">
        <v>568</v>
      </c>
      <c r="C88" s="73">
        <v>414000</v>
      </c>
      <c r="D88" s="76">
        <v>414000</v>
      </c>
    </row>
    <row r="89" spans="1:4" s="72" customFormat="1" ht="36" customHeight="1">
      <c r="A89" s="75" t="s">
        <v>428</v>
      </c>
      <c r="B89" s="71" t="s">
        <v>568</v>
      </c>
      <c r="C89" s="73">
        <v>208000</v>
      </c>
      <c r="D89" s="76">
        <v>208000</v>
      </c>
    </row>
    <row r="90" spans="1:4" s="72" customFormat="1" ht="36" customHeight="1">
      <c r="A90" s="75" t="s">
        <v>439</v>
      </c>
      <c r="B90" s="71" t="s">
        <v>568</v>
      </c>
      <c r="C90" s="73">
        <v>82000</v>
      </c>
      <c r="D90" s="76">
        <v>82000</v>
      </c>
    </row>
    <row r="91" spans="1:4" s="72" customFormat="1" ht="36" customHeight="1">
      <c r="A91" s="75" t="s">
        <v>457</v>
      </c>
      <c r="B91" s="71" t="s">
        <v>568</v>
      </c>
      <c r="C91" s="73">
        <v>410000</v>
      </c>
      <c r="D91" s="76">
        <v>410000</v>
      </c>
    </row>
    <row r="92" spans="1:4" s="72" customFormat="1" ht="36" customHeight="1">
      <c r="A92" s="75" t="s">
        <v>448</v>
      </c>
      <c r="B92" s="71" t="s">
        <v>568</v>
      </c>
      <c r="C92" s="73">
        <v>51000</v>
      </c>
      <c r="D92" s="76">
        <v>51000</v>
      </c>
    </row>
    <row r="93" spans="1:4" s="72" customFormat="1" ht="36" customHeight="1">
      <c r="A93" s="75" t="s">
        <v>458</v>
      </c>
      <c r="B93" s="71" t="s">
        <v>568</v>
      </c>
      <c r="C93" s="73">
        <v>120000</v>
      </c>
      <c r="D93" s="76">
        <v>120000</v>
      </c>
    </row>
    <row r="94" spans="1:4" s="72" customFormat="1" ht="36" customHeight="1">
      <c r="A94" s="75" t="s">
        <v>458</v>
      </c>
      <c r="B94" s="71" t="s">
        <v>568</v>
      </c>
      <c r="C94" s="73">
        <v>70000</v>
      </c>
      <c r="D94" s="76">
        <v>70000</v>
      </c>
    </row>
    <row r="95" spans="1:4" s="72" customFormat="1" ht="36" customHeight="1">
      <c r="A95" s="75" t="s">
        <v>459</v>
      </c>
      <c r="B95" s="71" t="s">
        <v>568</v>
      </c>
      <c r="C95" s="73">
        <v>24000</v>
      </c>
      <c r="D95" s="76">
        <v>24000</v>
      </c>
    </row>
    <row r="96" spans="1:4" s="72" customFormat="1" ht="36" customHeight="1">
      <c r="A96" s="75" t="s">
        <v>450</v>
      </c>
      <c r="B96" s="71" t="s">
        <v>568</v>
      </c>
      <c r="C96" s="73">
        <v>25000</v>
      </c>
      <c r="D96" s="76">
        <v>25000</v>
      </c>
    </row>
    <row r="97" spans="1:4" s="72" customFormat="1" ht="36" customHeight="1">
      <c r="A97" s="75" t="s">
        <v>437</v>
      </c>
      <c r="B97" s="71" t="s">
        <v>568</v>
      </c>
      <c r="C97" s="73">
        <v>43000</v>
      </c>
      <c r="D97" s="76">
        <v>43000</v>
      </c>
    </row>
    <row r="98" spans="1:4" s="72" customFormat="1" ht="36" customHeight="1">
      <c r="A98" s="75" t="s">
        <v>436</v>
      </c>
      <c r="B98" s="71" t="s">
        <v>568</v>
      </c>
      <c r="C98" s="73">
        <v>600000</v>
      </c>
      <c r="D98" s="76">
        <v>600000</v>
      </c>
    </row>
    <row r="99" spans="1:4" s="72" customFormat="1" ht="36" customHeight="1">
      <c r="A99" s="75" t="s">
        <v>432</v>
      </c>
      <c r="B99" s="71" t="s">
        <v>568</v>
      </c>
      <c r="C99" s="73">
        <v>340000</v>
      </c>
      <c r="D99" s="76">
        <v>340000</v>
      </c>
    </row>
    <row r="100" spans="1:4" s="72" customFormat="1" ht="36" customHeight="1">
      <c r="A100" s="75" t="s">
        <v>444</v>
      </c>
      <c r="B100" s="71" t="s">
        <v>568</v>
      </c>
      <c r="C100" s="73">
        <v>177000</v>
      </c>
      <c r="D100" s="76">
        <v>177000</v>
      </c>
    </row>
    <row r="101" spans="1:4" s="72" customFormat="1" ht="36" customHeight="1">
      <c r="A101" s="75" t="s">
        <v>499</v>
      </c>
      <c r="B101" s="71" t="s">
        <v>568</v>
      </c>
      <c r="C101" s="73">
        <v>100000</v>
      </c>
      <c r="D101" s="76">
        <v>100000</v>
      </c>
    </row>
    <row r="102" spans="1:4" s="72" customFormat="1" ht="36" customHeight="1">
      <c r="A102" s="75" t="s">
        <v>444</v>
      </c>
      <c r="B102" s="71" t="s">
        <v>568</v>
      </c>
      <c r="C102" s="73">
        <v>378000</v>
      </c>
      <c r="D102" s="76">
        <v>378000</v>
      </c>
    </row>
    <row r="103" spans="1:4" s="72" customFormat="1" ht="36" customHeight="1">
      <c r="A103" s="75" t="s">
        <v>442</v>
      </c>
      <c r="B103" s="71" t="s">
        <v>568</v>
      </c>
      <c r="C103" s="73">
        <v>50000</v>
      </c>
      <c r="D103" s="76">
        <v>50000</v>
      </c>
    </row>
    <row r="104" spans="1:4" ht="14.25">
      <c r="A104" s="75" t="s">
        <v>500</v>
      </c>
      <c r="B104" s="71" t="s">
        <v>501</v>
      </c>
      <c r="C104" s="74">
        <v>44000</v>
      </c>
      <c r="D104" s="77">
        <v>44000</v>
      </c>
    </row>
    <row r="105" spans="1:4" ht="36">
      <c r="A105" s="75" t="s">
        <v>467</v>
      </c>
      <c r="B105" s="71" t="s">
        <v>502</v>
      </c>
      <c r="C105" s="74">
        <v>30000</v>
      </c>
      <c r="D105" s="77">
        <v>30000</v>
      </c>
    </row>
    <row r="106" spans="1:4" ht="14.25">
      <c r="A106" s="75" t="s">
        <v>503</v>
      </c>
      <c r="B106" s="71" t="s">
        <v>504</v>
      </c>
      <c r="C106" s="74">
        <v>35000</v>
      </c>
      <c r="D106" s="77">
        <v>35000</v>
      </c>
    </row>
    <row r="107" spans="1:4" ht="24">
      <c r="A107" s="75" t="s">
        <v>439</v>
      </c>
      <c r="B107" s="71" t="s">
        <v>505</v>
      </c>
      <c r="C107" s="74">
        <v>29000</v>
      </c>
      <c r="D107" s="77">
        <v>29000</v>
      </c>
    </row>
    <row r="108" spans="1:4" ht="14.25">
      <c r="A108" s="75" t="s">
        <v>506</v>
      </c>
      <c r="B108" s="71" t="s">
        <v>507</v>
      </c>
      <c r="C108" s="74">
        <v>72000</v>
      </c>
      <c r="D108" s="77">
        <v>72000</v>
      </c>
    </row>
    <row r="109" spans="1:4" ht="36">
      <c r="A109" s="75" t="s">
        <v>464</v>
      </c>
      <c r="B109" s="71" t="s">
        <v>508</v>
      </c>
      <c r="C109" s="74">
        <v>48000</v>
      </c>
      <c r="D109" s="77">
        <v>48000</v>
      </c>
    </row>
    <row r="110" spans="1:4" ht="36">
      <c r="A110" s="75" t="s">
        <v>464</v>
      </c>
      <c r="B110" s="71" t="s">
        <v>509</v>
      </c>
      <c r="C110" s="74">
        <v>37000</v>
      </c>
      <c r="D110" s="77">
        <v>37000</v>
      </c>
    </row>
    <row r="111" spans="1:4" ht="14.25">
      <c r="A111" s="75" t="s">
        <v>460</v>
      </c>
      <c r="B111" s="71" t="s">
        <v>510</v>
      </c>
      <c r="C111" s="74">
        <v>30000</v>
      </c>
      <c r="D111" s="77">
        <v>30000</v>
      </c>
    </row>
    <row r="112" spans="1:4" ht="14.25">
      <c r="A112" s="75" t="s">
        <v>460</v>
      </c>
      <c r="B112" s="71" t="s">
        <v>511</v>
      </c>
      <c r="C112" s="74">
        <v>42000</v>
      </c>
      <c r="D112" s="77">
        <v>42000</v>
      </c>
    </row>
    <row r="113" spans="1:4" ht="14.25">
      <c r="A113" s="75" t="s">
        <v>512</v>
      </c>
      <c r="B113" s="71" t="s">
        <v>513</v>
      </c>
      <c r="C113" s="74">
        <v>40000</v>
      </c>
      <c r="D113" s="77">
        <v>40000</v>
      </c>
    </row>
    <row r="114" spans="1:4" ht="14.25">
      <c r="A114" s="75" t="s">
        <v>436</v>
      </c>
      <c r="B114" s="71" t="s">
        <v>514</v>
      </c>
      <c r="C114" s="74">
        <v>53000</v>
      </c>
      <c r="D114" s="77">
        <v>53000</v>
      </c>
    </row>
    <row r="115" spans="1:4" ht="24">
      <c r="A115" s="75" t="s">
        <v>515</v>
      </c>
      <c r="B115" s="71" t="s">
        <v>516</v>
      </c>
      <c r="C115" s="74">
        <v>68000</v>
      </c>
      <c r="D115" s="77">
        <v>68000</v>
      </c>
    </row>
    <row r="116" spans="1:4" ht="14.25">
      <c r="A116" s="75" t="s">
        <v>517</v>
      </c>
      <c r="B116" s="71" t="s">
        <v>518</v>
      </c>
      <c r="C116" s="74">
        <v>75000</v>
      </c>
      <c r="D116" s="77">
        <v>75000</v>
      </c>
    </row>
    <row r="117" spans="1:4" ht="14.25">
      <c r="A117" s="75" t="s">
        <v>461</v>
      </c>
      <c r="B117" s="71" t="s">
        <v>519</v>
      </c>
      <c r="C117" s="74">
        <v>41000</v>
      </c>
      <c r="D117" s="77">
        <v>41000</v>
      </c>
    </row>
    <row r="118" spans="1:4" ht="14.25">
      <c r="A118" s="75" t="s">
        <v>520</v>
      </c>
      <c r="B118" s="71" t="s">
        <v>521</v>
      </c>
      <c r="C118" s="74">
        <v>28000</v>
      </c>
      <c r="D118" s="77">
        <v>28000</v>
      </c>
    </row>
    <row r="119" spans="1:4" ht="36">
      <c r="A119" s="75" t="s">
        <v>462</v>
      </c>
      <c r="B119" s="71" t="s">
        <v>522</v>
      </c>
      <c r="C119" s="74">
        <v>49000</v>
      </c>
      <c r="D119" s="77">
        <v>49000</v>
      </c>
    </row>
    <row r="120" spans="1:4" ht="14.25">
      <c r="A120" s="75" t="s">
        <v>435</v>
      </c>
      <c r="B120" s="71" t="s">
        <v>523</v>
      </c>
      <c r="C120" s="74">
        <v>30000</v>
      </c>
      <c r="D120" s="77">
        <v>30000</v>
      </c>
    </row>
    <row r="121" spans="1:4" ht="14.25">
      <c r="A121" s="75" t="s">
        <v>19</v>
      </c>
      <c r="B121" s="71" t="s">
        <v>524</v>
      </c>
      <c r="C121" s="74">
        <v>39000</v>
      </c>
      <c r="D121" s="77">
        <v>39000</v>
      </c>
    </row>
    <row r="122" spans="1:4" ht="14.25">
      <c r="A122" s="75" t="s">
        <v>19</v>
      </c>
      <c r="B122" s="71" t="s">
        <v>525</v>
      </c>
      <c r="C122" s="74">
        <v>34000</v>
      </c>
      <c r="D122" s="77">
        <v>34000</v>
      </c>
    </row>
    <row r="123" spans="1:4" ht="14.25">
      <c r="A123" s="75" t="s">
        <v>19</v>
      </c>
      <c r="B123" s="71" t="s">
        <v>526</v>
      </c>
      <c r="C123" s="74">
        <v>12000</v>
      </c>
      <c r="D123" s="77">
        <v>12000</v>
      </c>
    </row>
    <row r="124" spans="1:4" ht="14.25">
      <c r="A124" s="75" t="s">
        <v>435</v>
      </c>
      <c r="B124" s="71" t="s">
        <v>527</v>
      </c>
      <c r="C124" s="74">
        <v>56000</v>
      </c>
      <c r="D124" s="77">
        <v>56000</v>
      </c>
    </row>
    <row r="125" spans="1:4" ht="24">
      <c r="A125" s="75" t="s">
        <v>528</v>
      </c>
      <c r="B125" s="71" t="s">
        <v>529</v>
      </c>
      <c r="C125" s="74">
        <v>30000</v>
      </c>
      <c r="D125" s="77">
        <v>30000</v>
      </c>
    </row>
    <row r="126" spans="1:4" ht="14.25">
      <c r="A126" s="75" t="s">
        <v>498</v>
      </c>
      <c r="B126" s="71" t="s">
        <v>530</v>
      </c>
      <c r="C126" s="74">
        <v>20000</v>
      </c>
      <c r="D126" s="77">
        <v>20000</v>
      </c>
    </row>
    <row r="127" spans="1:4" ht="14.25">
      <c r="A127" s="75" t="s">
        <v>531</v>
      </c>
      <c r="B127" s="71" t="s">
        <v>532</v>
      </c>
      <c r="C127" s="74">
        <v>11000</v>
      </c>
      <c r="D127" s="77">
        <v>11000</v>
      </c>
    </row>
    <row r="128" spans="1:4" ht="14.25">
      <c r="A128" s="75" t="s">
        <v>533</v>
      </c>
      <c r="B128" s="71" t="s">
        <v>534</v>
      </c>
      <c r="C128" s="74">
        <v>47000</v>
      </c>
      <c r="D128" s="77">
        <v>47000</v>
      </c>
    </row>
    <row r="129" spans="1:4" ht="14.25">
      <c r="A129" s="75" t="s">
        <v>535</v>
      </c>
      <c r="B129" s="71" t="s">
        <v>536</v>
      </c>
      <c r="C129" s="74">
        <v>61000</v>
      </c>
      <c r="D129" s="77">
        <v>61000</v>
      </c>
    </row>
    <row r="130" spans="1:4" ht="24">
      <c r="A130" s="75" t="s">
        <v>537</v>
      </c>
      <c r="B130" s="71" t="s">
        <v>538</v>
      </c>
      <c r="C130" s="74">
        <v>10000</v>
      </c>
      <c r="D130" s="77">
        <v>10000</v>
      </c>
    </row>
    <row r="131" spans="1:4" ht="24">
      <c r="A131" s="75" t="s">
        <v>537</v>
      </c>
      <c r="B131" s="71" t="s">
        <v>539</v>
      </c>
      <c r="C131" s="74">
        <v>0</v>
      </c>
      <c r="D131" s="77">
        <v>0</v>
      </c>
    </row>
    <row r="132" spans="1:4" ht="24">
      <c r="A132" s="75" t="s">
        <v>537</v>
      </c>
      <c r="B132" s="71" t="s">
        <v>540</v>
      </c>
      <c r="C132" s="74">
        <v>33000</v>
      </c>
      <c r="D132" s="77">
        <v>33000</v>
      </c>
    </row>
    <row r="133" spans="1:4" ht="14.25">
      <c r="A133" s="75" t="s">
        <v>541</v>
      </c>
      <c r="B133" s="71" t="s">
        <v>542</v>
      </c>
      <c r="C133" s="74">
        <v>33000</v>
      </c>
      <c r="D133" s="77">
        <v>33000</v>
      </c>
    </row>
    <row r="134" spans="1:4" ht="14.25">
      <c r="A134" s="75" t="s">
        <v>543</v>
      </c>
      <c r="B134" s="71" t="s">
        <v>544</v>
      </c>
      <c r="C134" s="74">
        <v>27000</v>
      </c>
      <c r="D134" s="77">
        <v>27000</v>
      </c>
    </row>
    <row r="135" spans="1:4" ht="14.25">
      <c r="A135" s="75" t="s">
        <v>433</v>
      </c>
      <c r="B135" s="71" t="s">
        <v>545</v>
      </c>
      <c r="C135" s="74">
        <v>71000</v>
      </c>
      <c r="D135" s="77">
        <v>71000</v>
      </c>
    </row>
    <row r="136" spans="1:4" ht="14.25">
      <c r="A136" s="75" t="s">
        <v>546</v>
      </c>
      <c r="B136" s="71" t="s">
        <v>546</v>
      </c>
      <c r="C136" s="74">
        <v>18000</v>
      </c>
      <c r="D136" s="77">
        <v>18000</v>
      </c>
    </row>
    <row r="137" spans="1:4" ht="14.25">
      <c r="A137" s="75" t="s">
        <v>547</v>
      </c>
      <c r="B137" s="71" t="s">
        <v>548</v>
      </c>
      <c r="C137" s="74">
        <v>0</v>
      </c>
      <c r="D137" s="77">
        <v>0</v>
      </c>
    </row>
    <row r="138" spans="1:4" ht="14.25">
      <c r="A138" s="75" t="s">
        <v>549</v>
      </c>
      <c r="B138" s="71" t="s">
        <v>550</v>
      </c>
      <c r="C138" s="74">
        <v>37000</v>
      </c>
      <c r="D138" s="77">
        <v>37000</v>
      </c>
    </row>
    <row r="139" spans="1:4" ht="24">
      <c r="A139" s="75" t="s">
        <v>551</v>
      </c>
      <c r="B139" s="71" t="s">
        <v>552</v>
      </c>
      <c r="C139" s="74">
        <v>0</v>
      </c>
      <c r="D139" s="77">
        <v>0</v>
      </c>
    </row>
    <row r="140" spans="1:4" ht="24">
      <c r="A140" s="75" t="s">
        <v>463</v>
      </c>
      <c r="B140" s="71" t="s">
        <v>553</v>
      </c>
      <c r="C140" s="74">
        <v>68000</v>
      </c>
      <c r="D140" s="77">
        <v>68000</v>
      </c>
    </row>
    <row r="141" spans="1:4" ht="24">
      <c r="A141" s="75" t="s">
        <v>465</v>
      </c>
      <c r="B141" s="71" t="s">
        <v>554</v>
      </c>
      <c r="C141" s="74">
        <v>71000</v>
      </c>
      <c r="D141" s="77">
        <v>71000</v>
      </c>
    </row>
    <row r="142" spans="1:4" ht="24">
      <c r="A142" s="75" t="s">
        <v>555</v>
      </c>
      <c r="B142" s="71" t="s">
        <v>556</v>
      </c>
      <c r="C142" s="74">
        <v>71000</v>
      </c>
      <c r="D142" s="77">
        <v>71000</v>
      </c>
    </row>
    <row r="143" spans="1:4" ht="14.25">
      <c r="A143" s="75" t="s">
        <v>76</v>
      </c>
      <c r="B143" s="71" t="s">
        <v>557</v>
      </c>
      <c r="C143" s="74">
        <v>11000</v>
      </c>
      <c r="D143" s="77">
        <v>11000</v>
      </c>
    </row>
    <row r="144" spans="1:4" ht="14.25">
      <c r="A144" s="75" t="s">
        <v>76</v>
      </c>
      <c r="B144" s="71" t="s">
        <v>558</v>
      </c>
      <c r="C144" s="74">
        <v>24000</v>
      </c>
      <c r="D144" s="77">
        <v>24000</v>
      </c>
    </row>
    <row r="145" spans="1:4" ht="14.25">
      <c r="A145" s="75" t="s">
        <v>436</v>
      </c>
      <c r="B145" s="71" t="s">
        <v>559</v>
      </c>
      <c r="C145" s="74">
        <v>49000</v>
      </c>
      <c r="D145" s="77">
        <v>49000</v>
      </c>
    </row>
    <row r="146" spans="1:4" ht="36">
      <c r="A146" s="75" t="s">
        <v>466</v>
      </c>
      <c r="B146" s="71" t="s">
        <v>560</v>
      </c>
      <c r="C146" s="74">
        <v>64000</v>
      </c>
      <c r="D146" s="77">
        <v>64000</v>
      </c>
    </row>
    <row r="147" spans="1:4" ht="24">
      <c r="A147" s="75" t="s">
        <v>466</v>
      </c>
      <c r="B147" s="71" t="s">
        <v>561</v>
      </c>
      <c r="C147" s="74">
        <v>34000</v>
      </c>
      <c r="D147" s="77">
        <v>34000</v>
      </c>
    </row>
    <row r="148" spans="1:4" ht="24">
      <c r="A148" s="75" t="s">
        <v>466</v>
      </c>
      <c r="B148" s="71" t="s">
        <v>562</v>
      </c>
      <c r="C148" s="74">
        <v>69000</v>
      </c>
      <c r="D148" s="77">
        <v>69000</v>
      </c>
    </row>
    <row r="149" spans="1:4" ht="24">
      <c r="A149" s="75" t="s">
        <v>466</v>
      </c>
      <c r="B149" s="71" t="s">
        <v>563</v>
      </c>
      <c r="C149" s="74">
        <v>75000</v>
      </c>
      <c r="D149" s="77">
        <v>75000</v>
      </c>
    </row>
    <row r="150" spans="1:4" ht="14.25">
      <c r="A150" s="75" t="s">
        <v>564</v>
      </c>
      <c r="B150" s="71" t="s">
        <v>565</v>
      </c>
      <c r="C150" s="74">
        <v>70000</v>
      </c>
      <c r="D150" s="77">
        <v>70000</v>
      </c>
    </row>
    <row r="151" spans="1:4" ht="14.25">
      <c r="A151" s="75" t="s">
        <v>564</v>
      </c>
      <c r="B151" s="71" t="s">
        <v>566</v>
      </c>
      <c r="C151" s="74">
        <v>75000</v>
      </c>
      <c r="D151" s="77">
        <v>75000</v>
      </c>
    </row>
    <row r="152" spans="1:4" ht="15" thickBot="1">
      <c r="A152" s="78" t="s">
        <v>564</v>
      </c>
      <c r="B152" s="79" t="s">
        <v>567</v>
      </c>
      <c r="C152" s="80">
        <v>29000</v>
      </c>
      <c r="D152" s="81">
        <v>29000</v>
      </c>
    </row>
  </sheetData>
  <sheetProtection/>
  <printOptions/>
  <pageMargins left="0.7086614173228347" right="0.7086614173228347" top="0.7874015748031497" bottom="0.7874015748031497" header="0.31496062992125984" footer="0.31496062992125984"/>
  <pageSetup firstPageNumber="49" useFirstPageNumber="1" horizontalDpi="600" verticalDpi="600" orientation="portrait" paperSize="9" r:id="rId1"/>
  <headerFooter>
    <oddFooter>&amp;C&amp;P&amp;RTab.č.14 Krajské dotace  soc.věci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106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9.7109375" style="87" customWidth="1"/>
    <col min="2" max="2" width="31.28125" style="87" customWidth="1"/>
    <col min="3" max="3" width="12.57421875" style="88" customWidth="1"/>
    <col min="4" max="4" width="12.57421875" style="89" customWidth="1"/>
  </cols>
  <sheetData>
    <row r="1" spans="1:4" s="44" customFormat="1" ht="18" customHeight="1">
      <c r="A1" s="209" t="s">
        <v>569</v>
      </c>
      <c r="B1" s="209"/>
      <c r="C1" s="209"/>
      <c r="D1" s="209"/>
    </row>
    <row r="2" spans="1:4" s="44" customFormat="1" ht="18" customHeight="1">
      <c r="A2" s="209" t="s">
        <v>570</v>
      </c>
      <c r="B2" s="209"/>
      <c r="C2" s="209"/>
      <c r="D2" s="209"/>
    </row>
    <row r="3" spans="1:4" s="44" customFormat="1" ht="18" customHeight="1">
      <c r="A3" s="209" t="s">
        <v>571</v>
      </c>
      <c r="B3" s="209"/>
      <c r="C3" s="209"/>
      <c r="D3" s="209"/>
    </row>
    <row r="4" spans="1:4" s="44" customFormat="1" ht="18" customHeight="1">
      <c r="A4" s="209" t="s">
        <v>572</v>
      </c>
      <c r="B4" s="209"/>
      <c r="C4" s="209"/>
      <c r="D4" s="209"/>
    </row>
    <row r="5" spans="1:4" s="44" customFormat="1" ht="18" customHeight="1">
      <c r="A5" s="209" t="s">
        <v>573</v>
      </c>
      <c r="B5" s="209"/>
      <c r="C5" s="209"/>
      <c r="D5" s="209"/>
    </row>
    <row r="6" spans="1:4" s="44" customFormat="1" ht="18" customHeight="1" thickBot="1">
      <c r="A6" s="209" t="s">
        <v>574</v>
      </c>
      <c r="B6" s="209"/>
      <c r="C6" s="209"/>
      <c r="D6" s="209"/>
    </row>
    <row r="7" spans="1:4" ht="22.5">
      <c r="A7" s="135" t="s">
        <v>2311</v>
      </c>
      <c r="B7" s="136" t="s">
        <v>0</v>
      </c>
      <c r="C7" s="137" t="s">
        <v>317</v>
      </c>
      <c r="D7" s="138" t="s">
        <v>423</v>
      </c>
    </row>
    <row r="8" spans="1:4" ht="21" customHeight="1">
      <c r="A8" s="207" t="s">
        <v>473</v>
      </c>
      <c r="B8" s="208"/>
      <c r="C8" s="84">
        <f>C52+C75+C80+C85+C97+C105</f>
        <v>3545000</v>
      </c>
      <c r="D8" s="166">
        <f>D52+D75+D80+D85+D97+D105</f>
        <v>3509040</v>
      </c>
    </row>
    <row r="9" spans="1:4" s="31" customFormat="1" ht="20.25" customHeight="1">
      <c r="A9" s="149" t="s">
        <v>84</v>
      </c>
      <c r="B9" s="111" t="s">
        <v>85</v>
      </c>
      <c r="C9" s="96">
        <v>23000</v>
      </c>
      <c r="D9" s="150">
        <v>23000</v>
      </c>
    </row>
    <row r="10" spans="1:4" s="31" customFormat="1" ht="26.25">
      <c r="A10" s="149" t="s">
        <v>575</v>
      </c>
      <c r="B10" s="111" t="s">
        <v>576</v>
      </c>
      <c r="C10" s="96">
        <v>17000</v>
      </c>
      <c r="D10" s="150">
        <v>17000</v>
      </c>
    </row>
    <row r="11" spans="1:4" s="31" customFormat="1" ht="26.25">
      <c r="A11" s="149" t="s">
        <v>577</v>
      </c>
      <c r="B11" s="111" t="s">
        <v>578</v>
      </c>
      <c r="C11" s="96">
        <v>35000</v>
      </c>
      <c r="D11" s="150">
        <v>35000</v>
      </c>
    </row>
    <row r="12" spans="1:4" s="31" customFormat="1" ht="14.25">
      <c r="A12" s="149" t="s">
        <v>503</v>
      </c>
      <c r="B12" s="111" t="s">
        <v>388</v>
      </c>
      <c r="C12" s="96">
        <v>18000</v>
      </c>
      <c r="D12" s="150">
        <v>18000</v>
      </c>
    </row>
    <row r="13" spans="1:4" s="31" customFormat="1" ht="14.25">
      <c r="A13" s="149" t="s">
        <v>26</v>
      </c>
      <c r="B13" s="111" t="s">
        <v>79</v>
      </c>
      <c r="C13" s="96">
        <v>24000</v>
      </c>
      <c r="D13" s="150">
        <v>24000</v>
      </c>
    </row>
    <row r="14" spans="1:4" s="31" customFormat="1" ht="14.25">
      <c r="A14" s="149" t="s">
        <v>579</v>
      </c>
      <c r="B14" s="111" t="s">
        <v>580</v>
      </c>
      <c r="C14" s="96">
        <v>31000</v>
      </c>
      <c r="D14" s="150">
        <v>31000</v>
      </c>
    </row>
    <row r="15" spans="1:4" s="31" customFormat="1" ht="39">
      <c r="A15" s="149" t="s">
        <v>581</v>
      </c>
      <c r="B15" s="111" t="s">
        <v>582</v>
      </c>
      <c r="C15" s="96">
        <v>10000</v>
      </c>
      <c r="D15" s="150">
        <v>10000</v>
      </c>
    </row>
    <row r="16" spans="1:4" s="31" customFormat="1" ht="14.25">
      <c r="A16" s="149" t="s">
        <v>583</v>
      </c>
      <c r="B16" s="111" t="s">
        <v>584</v>
      </c>
      <c r="C16" s="96">
        <v>20000</v>
      </c>
      <c r="D16" s="150">
        <v>20000</v>
      </c>
    </row>
    <row r="17" spans="1:4" s="31" customFormat="1" ht="14.25">
      <c r="A17" s="149" t="s">
        <v>585</v>
      </c>
      <c r="B17" s="111" t="s">
        <v>586</v>
      </c>
      <c r="C17" s="96">
        <v>28000</v>
      </c>
      <c r="D17" s="150">
        <v>28000</v>
      </c>
    </row>
    <row r="18" spans="1:4" s="31" customFormat="1" ht="26.25">
      <c r="A18" s="149" t="s">
        <v>587</v>
      </c>
      <c r="B18" s="111" t="s">
        <v>588</v>
      </c>
      <c r="C18" s="96">
        <v>33000</v>
      </c>
      <c r="D18" s="150">
        <v>33000</v>
      </c>
    </row>
    <row r="19" spans="1:4" s="31" customFormat="1" ht="26.25">
      <c r="A19" s="149" t="s">
        <v>589</v>
      </c>
      <c r="B19" s="111" t="s">
        <v>590</v>
      </c>
      <c r="C19" s="96">
        <v>33000</v>
      </c>
      <c r="D19" s="150">
        <v>33000</v>
      </c>
    </row>
    <row r="20" spans="1:4" s="31" customFormat="1" ht="14.25">
      <c r="A20" s="149" t="s">
        <v>591</v>
      </c>
      <c r="B20" s="111" t="s">
        <v>592</v>
      </c>
      <c r="C20" s="96">
        <v>15000</v>
      </c>
      <c r="D20" s="150">
        <v>15000</v>
      </c>
    </row>
    <row r="21" spans="1:4" s="31" customFormat="1" ht="14.25">
      <c r="A21" s="149" t="s">
        <v>593</v>
      </c>
      <c r="B21" s="111" t="s">
        <v>594</v>
      </c>
      <c r="C21" s="96">
        <v>24000</v>
      </c>
      <c r="D21" s="150">
        <v>24000</v>
      </c>
    </row>
    <row r="22" spans="1:4" s="31" customFormat="1" ht="14.25">
      <c r="A22" s="149" t="s">
        <v>595</v>
      </c>
      <c r="B22" s="111" t="s">
        <v>596</v>
      </c>
      <c r="C22" s="96">
        <v>20000</v>
      </c>
      <c r="D22" s="150">
        <v>20000</v>
      </c>
    </row>
    <row r="23" spans="1:4" s="31" customFormat="1" ht="26.25">
      <c r="A23" s="149" t="s">
        <v>597</v>
      </c>
      <c r="B23" s="111" t="s">
        <v>598</v>
      </c>
      <c r="C23" s="96">
        <v>14000</v>
      </c>
      <c r="D23" s="150">
        <v>14000</v>
      </c>
    </row>
    <row r="24" spans="1:4" s="31" customFormat="1" ht="26.25">
      <c r="A24" s="149" t="s">
        <v>599</v>
      </c>
      <c r="B24" s="111" t="s">
        <v>600</v>
      </c>
      <c r="C24" s="96">
        <v>30000</v>
      </c>
      <c r="D24" s="150">
        <v>30000</v>
      </c>
    </row>
    <row r="25" spans="1:4" s="31" customFormat="1" ht="14.25">
      <c r="A25" s="149" t="s">
        <v>81</v>
      </c>
      <c r="B25" s="111" t="s">
        <v>601</v>
      </c>
      <c r="C25" s="96">
        <v>24000</v>
      </c>
      <c r="D25" s="150">
        <v>24000</v>
      </c>
    </row>
    <row r="26" spans="1:4" s="31" customFormat="1" ht="26.25">
      <c r="A26" s="149" t="s">
        <v>92</v>
      </c>
      <c r="B26" s="111" t="s">
        <v>602</v>
      </c>
      <c r="C26" s="96">
        <v>33000</v>
      </c>
      <c r="D26" s="150">
        <v>33000</v>
      </c>
    </row>
    <row r="27" spans="1:4" s="31" customFormat="1" ht="14.25">
      <c r="A27" s="149" t="s">
        <v>603</v>
      </c>
      <c r="B27" s="111" t="s">
        <v>604</v>
      </c>
      <c r="C27" s="96">
        <v>13000</v>
      </c>
      <c r="D27" s="150">
        <v>13000</v>
      </c>
    </row>
    <row r="28" spans="1:4" s="31" customFormat="1" ht="14.25">
      <c r="A28" s="149" t="s">
        <v>605</v>
      </c>
      <c r="B28" s="111" t="s">
        <v>606</v>
      </c>
      <c r="C28" s="96">
        <v>17000</v>
      </c>
      <c r="D28" s="150">
        <v>17000</v>
      </c>
    </row>
    <row r="29" spans="1:4" s="31" customFormat="1" ht="39">
      <c r="A29" s="149" t="s">
        <v>86</v>
      </c>
      <c r="B29" s="111" t="s">
        <v>607</v>
      </c>
      <c r="C29" s="96">
        <v>20000</v>
      </c>
      <c r="D29" s="150">
        <v>20000</v>
      </c>
    </row>
    <row r="30" spans="1:4" s="31" customFormat="1" ht="26.25">
      <c r="A30" s="149" t="s">
        <v>80</v>
      </c>
      <c r="B30" s="111" t="s">
        <v>608</v>
      </c>
      <c r="C30" s="96">
        <v>13000</v>
      </c>
      <c r="D30" s="150">
        <v>13000</v>
      </c>
    </row>
    <row r="31" spans="1:4" s="31" customFormat="1" ht="26.25">
      <c r="A31" s="149" t="s">
        <v>609</v>
      </c>
      <c r="B31" s="111" t="s">
        <v>610</v>
      </c>
      <c r="C31" s="96">
        <v>33000</v>
      </c>
      <c r="D31" s="150">
        <v>33000</v>
      </c>
    </row>
    <row r="32" spans="1:4" s="31" customFormat="1" ht="14.25">
      <c r="A32" s="149" t="s">
        <v>611</v>
      </c>
      <c r="B32" s="111" t="s">
        <v>612</v>
      </c>
      <c r="C32" s="96">
        <v>14000</v>
      </c>
      <c r="D32" s="150">
        <f>C32-960</f>
        <v>13040</v>
      </c>
    </row>
    <row r="33" spans="1:4" s="31" customFormat="1" ht="66">
      <c r="A33" s="149" t="s">
        <v>613</v>
      </c>
      <c r="B33" s="111" t="s">
        <v>614</v>
      </c>
      <c r="C33" s="96">
        <v>14000</v>
      </c>
      <c r="D33" s="150">
        <v>14000</v>
      </c>
    </row>
    <row r="34" spans="1:4" s="31" customFormat="1" ht="39">
      <c r="A34" s="149" t="s">
        <v>615</v>
      </c>
      <c r="B34" s="111" t="s">
        <v>616</v>
      </c>
      <c r="C34" s="96">
        <v>17000</v>
      </c>
      <c r="D34" s="150">
        <v>17000</v>
      </c>
    </row>
    <row r="35" spans="1:4" s="31" customFormat="1" ht="14.25">
      <c r="A35" s="149" t="s">
        <v>617</v>
      </c>
      <c r="B35" s="111" t="s">
        <v>78</v>
      </c>
      <c r="C35" s="96">
        <v>17000</v>
      </c>
      <c r="D35" s="150">
        <v>17000</v>
      </c>
    </row>
    <row r="36" spans="1:4" s="31" customFormat="1" ht="14.25">
      <c r="A36" s="149" t="s">
        <v>618</v>
      </c>
      <c r="B36" s="111" t="s">
        <v>619</v>
      </c>
      <c r="C36" s="96">
        <v>35000</v>
      </c>
      <c r="D36" s="150">
        <v>35000</v>
      </c>
    </row>
    <row r="37" spans="1:4" s="31" customFormat="1" ht="14.25">
      <c r="A37" s="149" t="s">
        <v>620</v>
      </c>
      <c r="B37" s="111" t="s">
        <v>621</v>
      </c>
      <c r="C37" s="96">
        <v>20000</v>
      </c>
      <c r="D37" s="150">
        <v>20000</v>
      </c>
    </row>
    <row r="38" spans="1:4" s="31" customFormat="1" ht="26.25">
      <c r="A38" s="149" t="s">
        <v>622</v>
      </c>
      <c r="B38" s="111" t="s">
        <v>623</v>
      </c>
      <c r="C38" s="96">
        <v>14000</v>
      </c>
      <c r="D38" s="150">
        <v>14000</v>
      </c>
    </row>
    <row r="39" spans="1:4" s="31" customFormat="1" ht="26.25">
      <c r="A39" s="149" t="s">
        <v>88</v>
      </c>
      <c r="B39" s="111" t="s">
        <v>89</v>
      </c>
      <c r="C39" s="96">
        <v>20000</v>
      </c>
      <c r="D39" s="150">
        <v>20000</v>
      </c>
    </row>
    <row r="40" spans="1:4" s="31" customFormat="1" ht="14.25">
      <c r="A40" s="149" t="s">
        <v>624</v>
      </c>
      <c r="B40" s="111" t="s">
        <v>625</v>
      </c>
      <c r="C40" s="96">
        <v>20000</v>
      </c>
      <c r="D40" s="150">
        <v>20000</v>
      </c>
    </row>
    <row r="41" spans="1:4" s="31" customFormat="1" ht="14.25">
      <c r="A41" s="149" t="s">
        <v>626</v>
      </c>
      <c r="B41" s="111" t="s">
        <v>627</v>
      </c>
      <c r="C41" s="96">
        <v>17000</v>
      </c>
      <c r="D41" s="150">
        <v>17000</v>
      </c>
    </row>
    <row r="42" spans="1:4" s="31" customFormat="1" ht="14.25">
      <c r="A42" s="149" t="s">
        <v>391</v>
      </c>
      <c r="B42" s="111" t="s">
        <v>628</v>
      </c>
      <c r="C42" s="96">
        <v>13000</v>
      </c>
      <c r="D42" s="150">
        <v>13000</v>
      </c>
    </row>
    <row r="43" spans="1:4" s="31" customFormat="1" ht="39">
      <c r="A43" s="149" t="s">
        <v>93</v>
      </c>
      <c r="B43" s="111" t="s">
        <v>629</v>
      </c>
      <c r="C43" s="96">
        <v>21000</v>
      </c>
      <c r="D43" s="150">
        <v>21000</v>
      </c>
    </row>
    <row r="44" spans="1:4" s="31" customFormat="1" ht="26.25">
      <c r="A44" s="149" t="s">
        <v>463</v>
      </c>
      <c r="B44" s="111" t="s">
        <v>90</v>
      </c>
      <c r="C44" s="96">
        <v>20000</v>
      </c>
      <c r="D44" s="150">
        <v>20000</v>
      </c>
    </row>
    <row r="45" spans="1:4" s="31" customFormat="1" ht="26.25">
      <c r="A45" s="149" t="s">
        <v>630</v>
      </c>
      <c r="B45" s="111" t="s">
        <v>631</v>
      </c>
      <c r="C45" s="96">
        <v>10000</v>
      </c>
      <c r="D45" s="150">
        <v>10000</v>
      </c>
    </row>
    <row r="46" spans="1:4" s="31" customFormat="1" ht="14.25">
      <c r="A46" s="149" t="s">
        <v>96</v>
      </c>
      <c r="B46" s="111" t="s">
        <v>392</v>
      </c>
      <c r="C46" s="96">
        <v>20000</v>
      </c>
      <c r="D46" s="150">
        <v>20000</v>
      </c>
    </row>
    <row r="47" spans="1:4" s="31" customFormat="1" ht="26.25">
      <c r="A47" s="149" t="s">
        <v>87</v>
      </c>
      <c r="B47" s="111" t="s">
        <v>632</v>
      </c>
      <c r="C47" s="96">
        <v>31000</v>
      </c>
      <c r="D47" s="150">
        <v>31000</v>
      </c>
    </row>
    <row r="48" spans="1:4" s="31" customFormat="1" ht="26.25">
      <c r="A48" s="149" t="s">
        <v>389</v>
      </c>
      <c r="B48" s="111" t="s">
        <v>390</v>
      </c>
      <c r="C48" s="96">
        <v>28000</v>
      </c>
      <c r="D48" s="150">
        <v>28000</v>
      </c>
    </row>
    <row r="49" spans="1:4" s="31" customFormat="1" ht="26.25">
      <c r="A49" s="149" t="s">
        <v>633</v>
      </c>
      <c r="B49" s="111" t="s">
        <v>634</v>
      </c>
      <c r="C49" s="96">
        <v>21000</v>
      </c>
      <c r="D49" s="150">
        <v>21000</v>
      </c>
    </row>
    <row r="50" spans="1:4" s="31" customFormat="1" ht="26.25">
      <c r="A50" s="149" t="s">
        <v>82</v>
      </c>
      <c r="B50" s="111" t="s">
        <v>635</v>
      </c>
      <c r="C50" s="96">
        <v>28000</v>
      </c>
      <c r="D50" s="150">
        <v>28000</v>
      </c>
    </row>
    <row r="51" spans="1:4" s="31" customFormat="1" ht="26.25">
      <c r="A51" s="149" t="s">
        <v>91</v>
      </c>
      <c r="B51" s="111" t="s">
        <v>636</v>
      </c>
      <c r="C51" s="96">
        <v>20000</v>
      </c>
      <c r="D51" s="150">
        <v>20000</v>
      </c>
    </row>
    <row r="52" spans="1:4" s="27" customFormat="1" ht="14.25">
      <c r="A52" s="199" t="s">
        <v>637</v>
      </c>
      <c r="B52" s="33"/>
      <c r="C52" s="32">
        <f>SUM(C9:C51)</f>
        <v>928000</v>
      </c>
      <c r="D52" s="200">
        <f>SUM(D9:D51)</f>
        <v>927040</v>
      </c>
    </row>
    <row r="53" spans="1:4" s="31" customFormat="1" ht="26.25">
      <c r="A53" s="167" t="s">
        <v>638</v>
      </c>
      <c r="B53" s="112" t="s">
        <v>639</v>
      </c>
      <c r="C53" s="97">
        <v>20000</v>
      </c>
      <c r="D53" s="168">
        <v>20000</v>
      </c>
    </row>
    <row r="54" spans="1:4" s="31" customFormat="1" ht="14.25">
      <c r="A54" s="167" t="s">
        <v>30</v>
      </c>
      <c r="B54" s="112" t="s">
        <v>640</v>
      </c>
      <c r="C54" s="97">
        <v>20000</v>
      </c>
      <c r="D54" s="168">
        <v>20000</v>
      </c>
    </row>
    <row r="55" spans="1:4" s="31" customFormat="1" ht="14.25">
      <c r="A55" s="167" t="s">
        <v>33</v>
      </c>
      <c r="B55" s="112" t="s">
        <v>641</v>
      </c>
      <c r="C55" s="97">
        <v>19000</v>
      </c>
      <c r="D55" s="168">
        <v>19000</v>
      </c>
    </row>
    <row r="56" spans="1:4" s="31" customFormat="1" ht="26.25">
      <c r="A56" s="167" t="s">
        <v>642</v>
      </c>
      <c r="B56" s="112" t="s">
        <v>643</v>
      </c>
      <c r="C56" s="97">
        <v>21000</v>
      </c>
      <c r="D56" s="168">
        <v>21000</v>
      </c>
    </row>
    <row r="57" spans="1:4" s="31" customFormat="1" ht="26.25">
      <c r="A57" s="167" t="s">
        <v>644</v>
      </c>
      <c r="B57" s="112" t="s">
        <v>645</v>
      </c>
      <c r="C57" s="97">
        <v>20000</v>
      </c>
      <c r="D57" s="168">
        <v>20000</v>
      </c>
    </row>
    <row r="58" spans="1:4" s="31" customFormat="1" ht="26.25">
      <c r="A58" s="167" t="s">
        <v>397</v>
      </c>
      <c r="B58" s="112" t="s">
        <v>646</v>
      </c>
      <c r="C58" s="97">
        <v>12000</v>
      </c>
      <c r="D58" s="168">
        <v>12000</v>
      </c>
    </row>
    <row r="59" spans="1:4" s="31" customFormat="1" ht="14.25">
      <c r="A59" s="167" t="s">
        <v>395</v>
      </c>
      <c r="B59" s="112" t="s">
        <v>647</v>
      </c>
      <c r="C59" s="97">
        <v>21000</v>
      </c>
      <c r="D59" s="168">
        <v>21000</v>
      </c>
    </row>
    <row r="60" spans="1:4" s="31" customFormat="1" ht="26.25">
      <c r="A60" s="167" t="s">
        <v>648</v>
      </c>
      <c r="B60" s="112" t="s">
        <v>649</v>
      </c>
      <c r="C60" s="97">
        <v>10000</v>
      </c>
      <c r="D60" s="168">
        <v>10000</v>
      </c>
    </row>
    <row r="61" spans="1:4" s="31" customFormat="1" ht="26.25">
      <c r="A61" s="167" t="s">
        <v>650</v>
      </c>
      <c r="B61" s="112" t="s">
        <v>651</v>
      </c>
      <c r="C61" s="97">
        <v>21000</v>
      </c>
      <c r="D61" s="168">
        <v>21000</v>
      </c>
    </row>
    <row r="62" spans="1:4" s="31" customFormat="1" ht="14.25">
      <c r="A62" s="167" t="s">
        <v>58</v>
      </c>
      <c r="B62" s="112" t="s">
        <v>652</v>
      </c>
      <c r="C62" s="97">
        <v>10000</v>
      </c>
      <c r="D62" s="168">
        <v>10000</v>
      </c>
    </row>
    <row r="63" spans="1:4" s="31" customFormat="1" ht="26.25">
      <c r="A63" s="167" t="s">
        <v>653</v>
      </c>
      <c r="B63" s="112" t="s">
        <v>654</v>
      </c>
      <c r="C63" s="97">
        <v>10000</v>
      </c>
      <c r="D63" s="168">
        <v>10000</v>
      </c>
    </row>
    <row r="64" spans="1:4" s="31" customFormat="1" ht="26.25">
      <c r="A64" s="167" t="s">
        <v>233</v>
      </c>
      <c r="B64" s="112" t="s">
        <v>655</v>
      </c>
      <c r="C64" s="97">
        <v>19000</v>
      </c>
      <c r="D64" s="168">
        <v>19000</v>
      </c>
    </row>
    <row r="65" spans="1:4" s="31" customFormat="1" ht="26.25">
      <c r="A65" s="167" t="s">
        <v>393</v>
      </c>
      <c r="B65" s="112" t="s">
        <v>656</v>
      </c>
      <c r="C65" s="97">
        <v>25000</v>
      </c>
      <c r="D65" s="168">
        <v>25000</v>
      </c>
    </row>
    <row r="66" spans="1:4" s="31" customFormat="1" ht="14.25">
      <c r="A66" s="167" t="s">
        <v>657</v>
      </c>
      <c r="B66" s="112" t="s">
        <v>658</v>
      </c>
      <c r="C66" s="97">
        <v>10000</v>
      </c>
      <c r="D66" s="168">
        <v>10000</v>
      </c>
    </row>
    <row r="67" spans="1:4" s="31" customFormat="1" ht="26.25">
      <c r="A67" s="167" t="s">
        <v>659</v>
      </c>
      <c r="B67" s="112" t="s">
        <v>660</v>
      </c>
      <c r="C67" s="97">
        <v>19000</v>
      </c>
      <c r="D67" s="168">
        <v>19000</v>
      </c>
    </row>
    <row r="68" spans="1:4" s="31" customFormat="1" ht="14.25">
      <c r="A68" s="167" t="s">
        <v>396</v>
      </c>
      <c r="B68" s="112" t="s">
        <v>661</v>
      </c>
      <c r="C68" s="97">
        <v>20000</v>
      </c>
      <c r="D68" s="168">
        <v>20000</v>
      </c>
    </row>
    <row r="69" spans="1:4" s="31" customFormat="1" ht="14.25">
      <c r="A69" s="167" t="s">
        <v>662</v>
      </c>
      <c r="B69" s="112" t="s">
        <v>663</v>
      </c>
      <c r="C69" s="97">
        <v>10000</v>
      </c>
      <c r="D69" s="168">
        <v>10000</v>
      </c>
    </row>
    <row r="70" spans="1:4" s="31" customFormat="1" ht="14.25">
      <c r="A70" s="167" t="s">
        <v>664</v>
      </c>
      <c r="B70" s="112" t="s">
        <v>665</v>
      </c>
      <c r="C70" s="97">
        <v>17000</v>
      </c>
      <c r="D70" s="168">
        <v>17000</v>
      </c>
    </row>
    <row r="71" spans="1:4" s="31" customFormat="1" ht="14.25">
      <c r="A71" s="167" t="s">
        <v>666</v>
      </c>
      <c r="B71" s="112" t="s">
        <v>394</v>
      </c>
      <c r="C71" s="97">
        <v>17000</v>
      </c>
      <c r="D71" s="168">
        <v>17000</v>
      </c>
    </row>
    <row r="72" spans="1:4" s="31" customFormat="1" ht="14.25">
      <c r="A72" s="167" t="s">
        <v>667</v>
      </c>
      <c r="B72" s="112" t="s">
        <v>668</v>
      </c>
      <c r="C72" s="97">
        <v>10000</v>
      </c>
      <c r="D72" s="168">
        <v>10000</v>
      </c>
    </row>
    <row r="73" spans="1:4" s="31" customFormat="1" ht="14.25">
      <c r="A73" s="167" t="s">
        <v>34</v>
      </c>
      <c r="B73" s="112" t="s">
        <v>669</v>
      </c>
      <c r="C73" s="97">
        <v>14000</v>
      </c>
      <c r="D73" s="168">
        <v>14000</v>
      </c>
    </row>
    <row r="74" spans="1:4" s="31" customFormat="1" ht="14.25">
      <c r="A74" s="167" t="s">
        <v>670</v>
      </c>
      <c r="B74" s="112" t="s">
        <v>671</v>
      </c>
      <c r="C74" s="97">
        <v>12000</v>
      </c>
      <c r="D74" s="168">
        <v>12000</v>
      </c>
    </row>
    <row r="75" spans="1:4" s="27" customFormat="1" ht="14.25">
      <c r="A75" s="199" t="s">
        <v>672</v>
      </c>
      <c r="B75" s="33"/>
      <c r="C75" s="32">
        <f>SUM(C53:C74)</f>
        <v>357000</v>
      </c>
      <c r="D75" s="200">
        <f>SUM(D53:D74)</f>
        <v>357000</v>
      </c>
    </row>
    <row r="76" spans="1:4" ht="26.25">
      <c r="A76" s="167" t="s">
        <v>673</v>
      </c>
      <c r="B76" s="112" t="s">
        <v>674</v>
      </c>
      <c r="C76" s="97">
        <v>404000</v>
      </c>
      <c r="D76" s="168">
        <v>404000</v>
      </c>
    </row>
    <row r="77" spans="1:4" ht="14.25">
      <c r="A77" s="167" t="s">
        <v>675</v>
      </c>
      <c r="B77" s="112" t="s">
        <v>676</v>
      </c>
      <c r="C77" s="97">
        <v>554000</v>
      </c>
      <c r="D77" s="168">
        <v>554000</v>
      </c>
    </row>
    <row r="78" spans="1:4" ht="14.25">
      <c r="A78" s="167" t="s">
        <v>677</v>
      </c>
      <c r="B78" s="112" t="s">
        <v>678</v>
      </c>
      <c r="C78" s="97">
        <v>93000</v>
      </c>
      <c r="D78" s="168">
        <v>93000</v>
      </c>
    </row>
    <row r="79" spans="1:4" ht="26.25">
      <c r="A79" s="167" t="s">
        <v>679</v>
      </c>
      <c r="B79" s="112" t="s">
        <v>680</v>
      </c>
      <c r="C79" s="97">
        <v>77000</v>
      </c>
      <c r="D79" s="168">
        <v>77000</v>
      </c>
    </row>
    <row r="80" spans="1:4" s="27" customFormat="1" ht="14.25">
      <c r="A80" s="199" t="s">
        <v>681</v>
      </c>
      <c r="B80" s="33"/>
      <c r="C80" s="32">
        <f>SUM(C76:C79)</f>
        <v>1128000</v>
      </c>
      <c r="D80" s="200">
        <f>SUM(D76:D79)</f>
        <v>1128000</v>
      </c>
    </row>
    <row r="81" spans="1:4" ht="26.25">
      <c r="A81" s="167" t="s">
        <v>682</v>
      </c>
      <c r="B81" s="112" t="s">
        <v>95</v>
      </c>
      <c r="C81" s="97">
        <v>80000</v>
      </c>
      <c r="D81" s="168">
        <v>80000</v>
      </c>
    </row>
    <row r="82" spans="1:4" ht="39">
      <c r="A82" s="167" t="s">
        <v>683</v>
      </c>
      <c r="B82" s="112" t="s">
        <v>684</v>
      </c>
      <c r="C82" s="97">
        <v>80000</v>
      </c>
      <c r="D82" s="168">
        <v>80000</v>
      </c>
    </row>
    <row r="83" spans="1:4" ht="39">
      <c r="A83" s="167" t="s">
        <v>685</v>
      </c>
      <c r="B83" s="112" t="s">
        <v>686</v>
      </c>
      <c r="C83" s="97">
        <v>25000</v>
      </c>
      <c r="D83" s="168">
        <v>25000</v>
      </c>
    </row>
    <row r="84" spans="1:4" ht="26.25">
      <c r="A84" s="167" t="s">
        <v>687</v>
      </c>
      <c r="B84" s="112" t="s">
        <v>688</v>
      </c>
      <c r="C84" s="97">
        <v>80000</v>
      </c>
      <c r="D84" s="168">
        <v>80000</v>
      </c>
    </row>
    <row r="85" spans="1:4" s="27" customFormat="1" ht="14.25">
      <c r="A85" s="199" t="s">
        <v>689</v>
      </c>
      <c r="B85" s="33"/>
      <c r="C85" s="32">
        <f>SUM(C81:C84)</f>
        <v>265000</v>
      </c>
      <c r="D85" s="200">
        <f>SUM(D81:D84)</f>
        <v>265000</v>
      </c>
    </row>
    <row r="86" spans="1:4" ht="39">
      <c r="A86" s="167" t="s">
        <v>74</v>
      </c>
      <c r="B86" s="112" t="s">
        <v>690</v>
      </c>
      <c r="C86" s="98">
        <v>35000</v>
      </c>
      <c r="D86" s="201">
        <v>35000</v>
      </c>
    </row>
    <row r="87" spans="1:4" ht="26.25">
      <c r="A87" s="167" t="s">
        <v>577</v>
      </c>
      <c r="B87" s="112" t="s">
        <v>691</v>
      </c>
      <c r="C87" s="98">
        <v>18000</v>
      </c>
      <c r="D87" s="201">
        <v>18000</v>
      </c>
    </row>
    <row r="88" spans="1:4" ht="26.25">
      <c r="A88" s="167" t="s">
        <v>692</v>
      </c>
      <c r="B88" s="112" t="s">
        <v>693</v>
      </c>
      <c r="C88" s="98">
        <v>18000</v>
      </c>
      <c r="D88" s="201">
        <v>18000</v>
      </c>
    </row>
    <row r="89" spans="1:4" ht="39">
      <c r="A89" s="167" t="s">
        <v>694</v>
      </c>
      <c r="B89" s="112" t="s">
        <v>695</v>
      </c>
      <c r="C89" s="98">
        <v>28000</v>
      </c>
      <c r="D89" s="201">
        <v>28000</v>
      </c>
    </row>
    <row r="90" spans="1:4" ht="14.25">
      <c r="A90" s="167" t="s">
        <v>696</v>
      </c>
      <c r="B90" s="112" t="s">
        <v>697</v>
      </c>
      <c r="C90" s="98">
        <v>36000</v>
      </c>
      <c r="D90" s="201">
        <v>36000</v>
      </c>
    </row>
    <row r="91" spans="1:4" ht="26.25">
      <c r="A91" s="167" t="s">
        <v>698</v>
      </c>
      <c r="B91" s="112" t="s">
        <v>699</v>
      </c>
      <c r="C91" s="98">
        <v>14000</v>
      </c>
      <c r="D91" s="201">
        <v>14000</v>
      </c>
    </row>
    <row r="92" spans="1:4" ht="14.25">
      <c r="A92" s="167" t="s">
        <v>96</v>
      </c>
      <c r="B92" s="112" t="s">
        <v>700</v>
      </c>
      <c r="C92" s="98">
        <v>17000</v>
      </c>
      <c r="D92" s="201">
        <v>17000</v>
      </c>
    </row>
    <row r="93" spans="1:4" ht="14.25">
      <c r="A93" s="167" t="s">
        <v>701</v>
      </c>
      <c r="B93" s="112" t="s">
        <v>702</v>
      </c>
      <c r="C93" s="98">
        <v>30000</v>
      </c>
      <c r="D93" s="201">
        <v>30000</v>
      </c>
    </row>
    <row r="94" spans="1:4" ht="14.25">
      <c r="A94" s="167" t="s">
        <v>703</v>
      </c>
      <c r="B94" s="112" t="s">
        <v>704</v>
      </c>
      <c r="C94" s="98">
        <v>35000</v>
      </c>
      <c r="D94" s="201">
        <v>0</v>
      </c>
    </row>
    <row r="95" spans="1:4" ht="39">
      <c r="A95" s="167" t="s">
        <v>705</v>
      </c>
      <c r="B95" s="112" t="s">
        <v>706</v>
      </c>
      <c r="C95" s="98">
        <v>30000</v>
      </c>
      <c r="D95" s="201">
        <v>30000</v>
      </c>
    </row>
    <row r="96" spans="1:4" ht="14.25">
      <c r="A96" s="167" t="s">
        <v>633</v>
      </c>
      <c r="B96" s="112" t="s">
        <v>707</v>
      </c>
      <c r="C96" s="98">
        <v>18000</v>
      </c>
      <c r="D96" s="201">
        <v>18000</v>
      </c>
    </row>
    <row r="97" spans="1:4" s="27" customFormat="1" ht="14.25">
      <c r="A97" s="199" t="s">
        <v>708</v>
      </c>
      <c r="B97" s="33"/>
      <c r="C97" s="32">
        <f>SUM(C86:C96)</f>
        <v>279000</v>
      </c>
      <c r="D97" s="200">
        <f>SUM(D86:D96)</f>
        <v>244000</v>
      </c>
    </row>
    <row r="98" spans="1:4" ht="26.25">
      <c r="A98" s="167" t="s">
        <v>709</v>
      </c>
      <c r="B98" s="112" t="s">
        <v>710</v>
      </c>
      <c r="C98" s="97">
        <v>60000</v>
      </c>
      <c r="D98" s="168">
        <v>60000</v>
      </c>
    </row>
    <row r="99" spans="1:4" ht="26.25">
      <c r="A99" s="167" t="s">
        <v>399</v>
      </c>
      <c r="B99" s="112" t="s">
        <v>711</v>
      </c>
      <c r="C99" s="97">
        <v>109000</v>
      </c>
      <c r="D99" s="168">
        <v>109000</v>
      </c>
    </row>
    <row r="100" spans="1:4" ht="14.25">
      <c r="A100" s="167" t="s">
        <v>593</v>
      </c>
      <c r="B100" s="112" t="s">
        <v>712</v>
      </c>
      <c r="C100" s="97">
        <v>90000</v>
      </c>
      <c r="D100" s="168">
        <v>90000</v>
      </c>
    </row>
    <row r="101" spans="1:4" ht="26.25">
      <c r="A101" s="167" t="s">
        <v>713</v>
      </c>
      <c r="B101" s="112" t="s">
        <v>714</v>
      </c>
      <c r="C101" s="97">
        <v>100000</v>
      </c>
      <c r="D101" s="168">
        <v>100000</v>
      </c>
    </row>
    <row r="102" spans="1:4" ht="26.25">
      <c r="A102" s="167" t="s">
        <v>715</v>
      </c>
      <c r="B102" s="112" t="s">
        <v>716</v>
      </c>
      <c r="C102" s="97">
        <v>73000</v>
      </c>
      <c r="D102" s="168">
        <v>73000</v>
      </c>
    </row>
    <row r="103" spans="1:4" ht="26.25">
      <c r="A103" s="167" t="s">
        <v>97</v>
      </c>
      <c r="B103" s="112" t="s">
        <v>717</v>
      </c>
      <c r="C103" s="97">
        <v>48000</v>
      </c>
      <c r="D103" s="168">
        <v>48000</v>
      </c>
    </row>
    <row r="104" spans="1:4" ht="26.25">
      <c r="A104" s="167" t="s">
        <v>87</v>
      </c>
      <c r="B104" s="112" t="s">
        <v>718</v>
      </c>
      <c r="C104" s="97">
        <v>108000</v>
      </c>
      <c r="D104" s="168">
        <v>108000</v>
      </c>
    </row>
    <row r="105" spans="1:4" s="27" customFormat="1" ht="15" thickBot="1">
      <c r="A105" s="202" t="s">
        <v>719</v>
      </c>
      <c r="B105" s="203"/>
      <c r="C105" s="156">
        <f>SUM(C98:C104)</f>
        <v>588000</v>
      </c>
      <c r="D105" s="204">
        <f>SUM(D98:D104)</f>
        <v>588000</v>
      </c>
    </row>
    <row r="106" spans="1:4" ht="14.25">
      <c r="A106" s="85"/>
      <c r="B106" s="85"/>
      <c r="C106" s="86"/>
      <c r="D106" s="16"/>
    </row>
  </sheetData>
  <sheetProtection/>
  <mergeCells count="7">
    <mergeCell ref="A8:B8"/>
    <mergeCell ref="A1:D1"/>
    <mergeCell ref="A2:D2"/>
    <mergeCell ref="A3:D3"/>
    <mergeCell ref="A4:D4"/>
    <mergeCell ref="A5:D5"/>
    <mergeCell ref="A6:D6"/>
  </mergeCells>
  <printOptions/>
  <pageMargins left="0.7086614173228347" right="0.7086614173228347" top="0.7874015748031497" bottom="0.7874015748031497" header="0.31496062992125984" footer="0.31496062992125984"/>
  <pageSetup firstPageNumber="2" useFirstPageNumber="1" horizontalDpi="600" verticalDpi="600" orientation="portrait" paperSize="9" r:id="rId1"/>
  <headerFooter>
    <oddFooter>&amp;C&amp;P&amp;RTab.č.14 Dotační fond - volnočas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D422"/>
  <sheetViews>
    <sheetView zoomScale="101" zoomScaleNormal="101" zoomScaleSheetLayoutView="58" workbookViewId="0" topLeftCell="A1">
      <selection activeCell="A9" sqref="A9"/>
    </sheetView>
  </sheetViews>
  <sheetFormatPr defaultColWidth="9.140625" defaultRowHeight="15"/>
  <cols>
    <col min="1" max="1" width="29.7109375" style="24" customWidth="1"/>
    <col min="2" max="2" width="31.28125" style="25" customWidth="1"/>
    <col min="3" max="4" width="12.57421875" style="26" customWidth="1"/>
  </cols>
  <sheetData>
    <row r="1" spans="1:4" ht="14.25">
      <c r="A1" s="209" t="s">
        <v>720</v>
      </c>
      <c r="B1" s="209"/>
      <c r="C1" s="209"/>
      <c r="D1" s="209"/>
    </row>
    <row r="2" spans="1:4" ht="14.25" customHeight="1">
      <c r="A2" s="209" t="s">
        <v>721</v>
      </c>
      <c r="B2" s="209"/>
      <c r="C2" s="209"/>
      <c r="D2" s="209"/>
    </row>
    <row r="3" spans="1:4" ht="14.25" customHeight="1">
      <c r="A3" s="209" t="s">
        <v>722</v>
      </c>
      <c r="B3" s="209"/>
      <c r="C3" s="209"/>
      <c r="D3" s="209"/>
    </row>
    <row r="4" spans="1:4" ht="14.25" customHeight="1">
      <c r="A4" s="209" t="s">
        <v>723</v>
      </c>
      <c r="B4" s="209"/>
      <c r="C4" s="209"/>
      <c r="D4" s="209"/>
    </row>
    <row r="5" spans="1:4" ht="14.25" customHeight="1">
      <c r="A5" s="209" t="s">
        <v>724</v>
      </c>
      <c r="B5" s="209"/>
      <c r="C5" s="209"/>
      <c r="D5" s="209"/>
    </row>
    <row r="6" spans="1:4" ht="14.25" customHeight="1">
      <c r="A6" s="209" t="s">
        <v>725</v>
      </c>
      <c r="B6" s="209"/>
      <c r="C6" s="209"/>
      <c r="D6" s="209"/>
    </row>
    <row r="7" spans="1:4" ht="14.25">
      <c r="A7" s="209" t="s">
        <v>726</v>
      </c>
      <c r="B7" s="209"/>
      <c r="C7" s="209"/>
      <c r="D7" s="209"/>
    </row>
    <row r="8" spans="1:4" ht="8.25" customHeight="1" thickBot="1">
      <c r="A8" s="192"/>
      <c r="B8" s="192"/>
      <c r="C8" s="192"/>
      <c r="D8" s="192"/>
    </row>
    <row r="9" spans="1:4" ht="22.5" customHeight="1">
      <c r="A9" s="135" t="s">
        <v>2311</v>
      </c>
      <c r="B9" s="136" t="s">
        <v>0</v>
      </c>
      <c r="C9" s="137" t="s">
        <v>317</v>
      </c>
      <c r="D9" s="138" t="s">
        <v>423</v>
      </c>
    </row>
    <row r="10" spans="1:4" ht="21" customHeight="1">
      <c r="A10" s="207" t="s">
        <v>727</v>
      </c>
      <c r="B10" s="208"/>
      <c r="C10" s="90">
        <f>C74+C155+C196+C234+C259+C413+C422</f>
        <v>9917000</v>
      </c>
      <c r="D10" s="185">
        <f>D74+D155+D196+D234+D259+D413+D422</f>
        <v>9801220</v>
      </c>
    </row>
    <row r="11" spans="1:4" ht="14.25">
      <c r="A11" s="186" t="s">
        <v>728</v>
      </c>
      <c r="B11" s="91" t="s">
        <v>322</v>
      </c>
      <c r="C11" s="92">
        <v>10000</v>
      </c>
      <c r="D11" s="187">
        <v>10000</v>
      </c>
    </row>
    <row r="12" spans="1:4" ht="14.25">
      <c r="A12" s="186" t="s">
        <v>729</v>
      </c>
      <c r="B12" s="91" t="s">
        <v>325</v>
      </c>
      <c r="C12" s="92">
        <v>10000</v>
      </c>
      <c r="D12" s="187">
        <v>10000</v>
      </c>
    </row>
    <row r="13" spans="1:4" ht="14.25">
      <c r="A13" s="186" t="s">
        <v>318</v>
      </c>
      <c r="B13" s="91" t="s">
        <v>730</v>
      </c>
      <c r="C13" s="92">
        <v>23000</v>
      </c>
      <c r="D13" s="187">
        <v>23000</v>
      </c>
    </row>
    <row r="14" spans="1:4" ht="26.25">
      <c r="A14" s="186" t="s">
        <v>731</v>
      </c>
      <c r="B14" s="91" t="s">
        <v>732</v>
      </c>
      <c r="C14" s="92">
        <v>18000</v>
      </c>
      <c r="D14" s="187">
        <v>18000</v>
      </c>
    </row>
    <row r="15" spans="1:4" ht="26.25">
      <c r="A15" s="186" t="s">
        <v>733</v>
      </c>
      <c r="B15" s="91" t="s">
        <v>108</v>
      </c>
      <c r="C15" s="92">
        <v>26000</v>
      </c>
      <c r="D15" s="187">
        <v>26000</v>
      </c>
    </row>
    <row r="16" spans="1:4" ht="14.25">
      <c r="A16" s="186" t="s">
        <v>734</v>
      </c>
      <c r="B16" s="91" t="s">
        <v>320</v>
      </c>
      <c r="C16" s="92">
        <v>10000</v>
      </c>
      <c r="D16" s="187">
        <v>10000</v>
      </c>
    </row>
    <row r="17" spans="1:4" ht="14.25">
      <c r="A17" s="186" t="s">
        <v>83</v>
      </c>
      <c r="B17" s="91" t="s">
        <v>735</v>
      </c>
      <c r="C17" s="92">
        <v>10000</v>
      </c>
      <c r="D17" s="187">
        <v>10000</v>
      </c>
    </row>
    <row r="18" spans="1:4" ht="14.25">
      <c r="A18" s="186" t="s">
        <v>736</v>
      </c>
      <c r="B18" s="91" t="s">
        <v>737</v>
      </c>
      <c r="C18" s="92">
        <v>18000</v>
      </c>
      <c r="D18" s="187">
        <v>18000</v>
      </c>
    </row>
    <row r="19" spans="1:4" ht="14.25">
      <c r="A19" s="186" t="s">
        <v>738</v>
      </c>
      <c r="B19" s="91" t="s">
        <v>739</v>
      </c>
      <c r="C19" s="92">
        <v>12000</v>
      </c>
      <c r="D19" s="187">
        <v>12000</v>
      </c>
    </row>
    <row r="20" spans="1:4" ht="26.25">
      <c r="A20" s="186" t="s">
        <v>422</v>
      </c>
      <c r="B20" s="91" t="s">
        <v>109</v>
      </c>
      <c r="C20" s="92">
        <v>10000</v>
      </c>
      <c r="D20" s="187">
        <v>10000</v>
      </c>
    </row>
    <row r="21" spans="1:4" ht="14.25">
      <c r="A21" s="186" t="s">
        <v>740</v>
      </c>
      <c r="B21" s="91" t="s">
        <v>741</v>
      </c>
      <c r="C21" s="92">
        <v>15000</v>
      </c>
      <c r="D21" s="187">
        <v>15000</v>
      </c>
    </row>
    <row r="22" spans="1:4" ht="26.25">
      <c r="A22" s="186" t="s">
        <v>742</v>
      </c>
      <c r="B22" s="91" t="s">
        <v>743</v>
      </c>
      <c r="C22" s="92">
        <v>15000</v>
      </c>
      <c r="D22" s="187">
        <v>15000</v>
      </c>
    </row>
    <row r="23" spans="1:4" ht="14.25">
      <c r="A23" s="186" t="s">
        <v>744</v>
      </c>
      <c r="B23" s="91" t="s">
        <v>106</v>
      </c>
      <c r="C23" s="92">
        <v>15000</v>
      </c>
      <c r="D23" s="187">
        <v>15000</v>
      </c>
    </row>
    <row r="24" spans="1:4" ht="14.25">
      <c r="A24" s="186" t="s">
        <v>117</v>
      </c>
      <c r="B24" s="91" t="s">
        <v>745</v>
      </c>
      <c r="C24" s="92">
        <v>13000</v>
      </c>
      <c r="D24" s="187">
        <v>13000</v>
      </c>
    </row>
    <row r="25" spans="1:4" ht="26.25">
      <c r="A25" s="186" t="s">
        <v>107</v>
      </c>
      <c r="B25" s="91" t="s">
        <v>746</v>
      </c>
      <c r="C25" s="92">
        <v>18000</v>
      </c>
      <c r="D25" s="187">
        <v>18000</v>
      </c>
    </row>
    <row r="26" spans="1:4" ht="14.25">
      <c r="A26" s="186" t="s">
        <v>747</v>
      </c>
      <c r="B26" s="91" t="s">
        <v>748</v>
      </c>
      <c r="C26" s="92">
        <v>15000</v>
      </c>
      <c r="D26" s="187">
        <v>15000</v>
      </c>
    </row>
    <row r="27" spans="1:4" ht="26.25">
      <c r="A27" s="186" t="s">
        <v>749</v>
      </c>
      <c r="B27" s="91" t="s">
        <v>750</v>
      </c>
      <c r="C27" s="92">
        <v>13000</v>
      </c>
      <c r="D27" s="187">
        <v>13000</v>
      </c>
    </row>
    <row r="28" spans="1:4" ht="14.25">
      <c r="A28" s="186" t="s">
        <v>751</v>
      </c>
      <c r="B28" s="91" t="s">
        <v>752</v>
      </c>
      <c r="C28" s="92">
        <v>14000</v>
      </c>
      <c r="D28" s="187">
        <v>14000</v>
      </c>
    </row>
    <row r="29" spans="1:4" ht="14.25">
      <c r="A29" s="186" t="s">
        <v>321</v>
      </c>
      <c r="B29" s="91" t="s">
        <v>753</v>
      </c>
      <c r="C29" s="92">
        <v>10000</v>
      </c>
      <c r="D29" s="187">
        <v>10000</v>
      </c>
    </row>
    <row r="30" spans="1:4" ht="26.25">
      <c r="A30" s="186" t="s">
        <v>331</v>
      </c>
      <c r="B30" s="91" t="s">
        <v>754</v>
      </c>
      <c r="C30" s="92">
        <v>16000</v>
      </c>
      <c r="D30" s="187">
        <v>16000</v>
      </c>
    </row>
    <row r="31" spans="1:4" ht="14.25">
      <c r="A31" s="186" t="s">
        <v>755</v>
      </c>
      <c r="B31" s="91" t="s">
        <v>756</v>
      </c>
      <c r="C31" s="92">
        <v>10000</v>
      </c>
      <c r="D31" s="187">
        <v>10000</v>
      </c>
    </row>
    <row r="32" spans="1:4" ht="26.25">
      <c r="A32" s="186" t="s">
        <v>757</v>
      </c>
      <c r="B32" s="91" t="s">
        <v>112</v>
      </c>
      <c r="C32" s="92">
        <v>25000</v>
      </c>
      <c r="D32" s="187">
        <v>25000</v>
      </c>
    </row>
    <row r="33" spans="1:4" ht="14.25">
      <c r="A33" s="186" t="s">
        <v>758</v>
      </c>
      <c r="B33" s="91" t="s">
        <v>759</v>
      </c>
      <c r="C33" s="92">
        <v>10000</v>
      </c>
      <c r="D33" s="187">
        <v>10000</v>
      </c>
    </row>
    <row r="34" spans="1:4" ht="26.25">
      <c r="A34" s="186" t="s">
        <v>760</v>
      </c>
      <c r="B34" s="91" t="s">
        <v>761</v>
      </c>
      <c r="C34" s="92">
        <v>25000</v>
      </c>
      <c r="D34" s="187">
        <v>25000</v>
      </c>
    </row>
    <row r="35" spans="1:4" ht="26.25">
      <c r="A35" s="186" t="s">
        <v>762</v>
      </c>
      <c r="B35" s="91" t="s">
        <v>763</v>
      </c>
      <c r="C35" s="92">
        <v>10000</v>
      </c>
      <c r="D35" s="187">
        <v>10000</v>
      </c>
    </row>
    <row r="36" spans="1:4" ht="26.25">
      <c r="A36" s="186" t="s">
        <v>764</v>
      </c>
      <c r="B36" s="91" t="s">
        <v>765</v>
      </c>
      <c r="C36" s="92">
        <v>23000</v>
      </c>
      <c r="D36" s="187">
        <v>23000</v>
      </c>
    </row>
    <row r="37" spans="1:4" ht="14.25">
      <c r="A37" s="186" t="s">
        <v>766</v>
      </c>
      <c r="B37" s="91" t="s">
        <v>118</v>
      </c>
      <c r="C37" s="92">
        <v>22000</v>
      </c>
      <c r="D37" s="187">
        <v>22000</v>
      </c>
    </row>
    <row r="38" spans="1:4" ht="14.25">
      <c r="A38" s="186" t="s">
        <v>767</v>
      </c>
      <c r="B38" s="91" t="s">
        <v>768</v>
      </c>
      <c r="C38" s="92">
        <v>15000</v>
      </c>
      <c r="D38" s="187">
        <v>15000</v>
      </c>
    </row>
    <row r="39" spans="1:4" ht="26.25">
      <c r="A39" s="186" t="s">
        <v>104</v>
      </c>
      <c r="B39" s="91" t="s">
        <v>105</v>
      </c>
      <c r="C39" s="92">
        <v>23000</v>
      </c>
      <c r="D39" s="187">
        <v>23000</v>
      </c>
    </row>
    <row r="40" spans="1:4" ht="26.25">
      <c r="A40" s="186" t="s">
        <v>769</v>
      </c>
      <c r="B40" s="91" t="s">
        <v>770</v>
      </c>
      <c r="C40" s="92">
        <v>10000</v>
      </c>
      <c r="D40" s="187">
        <v>10000</v>
      </c>
    </row>
    <row r="41" spans="1:4" ht="26.25">
      <c r="A41" s="186" t="s">
        <v>771</v>
      </c>
      <c r="B41" s="91" t="s">
        <v>772</v>
      </c>
      <c r="C41" s="92">
        <v>15000</v>
      </c>
      <c r="D41" s="187">
        <v>15000</v>
      </c>
    </row>
    <row r="42" spans="1:4" ht="14.25">
      <c r="A42" s="186" t="s">
        <v>773</v>
      </c>
      <c r="B42" s="91" t="s">
        <v>774</v>
      </c>
      <c r="C42" s="92">
        <v>12000</v>
      </c>
      <c r="D42" s="187">
        <v>12000</v>
      </c>
    </row>
    <row r="43" spans="1:4" ht="26.25">
      <c r="A43" s="186" t="s">
        <v>775</v>
      </c>
      <c r="B43" s="91" t="s">
        <v>776</v>
      </c>
      <c r="C43" s="92">
        <v>22000</v>
      </c>
      <c r="D43" s="187">
        <v>22000</v>
      </c>
    </row>
    <row r="44" spans="1:4" ht="14.25">
      <c r="A44" s="186" t="s">
        <v>777</v>
      </c>
      <c r="B44" s="91" t="s">
        <v>778</v>
      </c>
      <c r="C44" s="92">
        <v>26000</v>
      </c>
      <c r="D44" s="187">
        <v>26000</v>
      </c>
    </row>
    <row r="45" spans="1:4" ht="26.25">
      <c r="A45" s="186" t="s">
        <v>327</v>
      </c>
      <c r="B45" s="91" t="s">
        <v>779</v>
      </c>
      <c r="C45" s="92">
        <v>12000</v>
      </c>
      <c r="D45" s="187">
        <v>12000</v>
      </c>
    </row>
    <row r="46" spans="1:4" ht="39">
      <c r="A46" s="186" t="s">
        <v>780</v>
      </c>
      <c r="B46" s="91" t="s">
        <v>781</v>
      </c>
      <c r="C46" s="92">
        <v>10000</v>
      </c>
      <c r="D46" s="187">
        <v>10000</v>
      </c>
    </row>
    <row r="47" spans="1:4" ht="14.25">
      <c r="A47" s="186" t="s">
        <v>382</v>
      </c>
      <c r="B47" s="91" t="s">
        <v>782</v>
      </c>
      <c r="C47" s="92">
        <v>15000</v>
      </c>
      <c r="D47" s="187">
        <v>15000</v>
      </c>
    </row>
    <row r="48" spans="1:4" ht="14.25">
      <c r="A48" s="186" t="s">
        <v>783</v>
      </c>
      <c r="B48" s="91" t="s">
        <v>784</v>
      </c>
      <c r="C48" s="92">
        <v>10000</v>
      </c>
      <c r="D48" s="187">
        <v>10000</v>
      </c>
    </row>
    <row r="49" spans="1:4" ht="14.25">
      <c r="A49" s="186" t="s">
        <v>785</v>
      </c>
      <c r="B49" s="91" t="s">
        <v>786</v>
      </c>
      <c r="C49" s="92">
        <v>10000</v>
      </c>
      <c r="D49" s="187">
        <v>10000</v>
      </c>
    </row>
    <row r="50" spans="1:4" ht="14.25">
      <c r="A50" s="186" t="s">
        <v>787</v>
      </c>
      <c r="B50" s="91" t="s">
        <v>328</v>
      </c>
      <c r="C50" s="92">
        <v>16000</v>
      </c>
      <c r="D50" s="187">
        <v>16000</v>
      </c>
    </row>
    <row r="51" spans="1:4" ht="14.25">
      <c r="A51" s="186" t="s">
        <v>326</v>
      </c>
      <c r="B51" s="91" t="s">
        <v>788</v>
      </c>
      <c r="C51" s="92">
        <v>10000</v>
      </c>
      <c r="D51" s="187">
        <v>10000</v>
      </c>
    </row>
    <row r="52" spans="1:4" ht="26.25">
      <c r="A52" s="186" t="s">
        <v>329</v>
      </c>
      <c r="B52" s="91" t="s">
        <v>330</v>
      </c>
      <c r="C52" s="92">
        <v>12000</v>
      </c>
      <c r="D52" s="187">
        <v>12000</v>
      </c>
    </row>
    <row r="53" spans="1:4" ht="26.25">
      <c r="A53" s="186" t="s">
        <v>789</v>
      </c>
      <c r="B53" s="91" t="s">
        <v>790</v>
      </c>
      <c r="C53" s="92">
        <v>18000</v>
      </c>
      <c r="D53" s="187">
        <v>18000</v>
      </c>
    </row>
    <row r="54" spans="1:4" s="28" customFormat="1" ht="14.25">
      <c r="A54" s="186" t="s">
        <v>791</v>
      </c>
      <c r="B54" s="91" t="s">
        <v>792</v>
      </c>
      <c r="C54" s="92">
        <v>12000</v>
      </c>
      <c r="D54" s="187">
        <v>12000</v>
      </c>
    </row>
    <row r="55" spans="1:4" ht="26.25">
      <c r="A55" s="186" t="s">
        <v>115</v>
      </c>
      <c r="B55" s="91" t="s">
        <v>116</v>
      </c>
      <c r="C55" s="92">
        <v>15000</v>
      </c>
      <c r="D55" s="187">
        <v>15000</v>
      </c>
    </row>
    <row r="56" spans="1:4" ht="26.25">
      <c r="A56" s="186" t="s">
        <v>793</v>
      </c>
      <c r="B56" s="91" t="s">
        <v>794</v>
      </c>
      <c r="C56" s="92">
        <v>10000</v>
      </c>
      <c r="D56" s="187">
        <v>10000</v>
      </c>
    </row>
    <row r="57" spans="1:4" ht="14.25">
      <c r="A57" s="186" t="s">
        <v>324</v>
      </c>
      <c r="B57" s="91" t="s">
        <v>795</v>
      </c>
      <c r="C57" s="92">
        <v>11000</v>
      </c>
      <c r="D57" s="187">
        <v>11000</v>
      </c>
    </row>
    <row r="58" spans="1:4" ht="14.25">
      <c r="A58" s="186" t="s">
        <v>796</v>
      </c>
      <c r="B58" s="91" t="s">
        <v>797</v>
      </c>
      <c r="C58" s="92">
        <v>18000</v>
      </c>
      <c r="D58" s="187">
        <v>18000</v>
      </c>
    </row>
    <row r="59" spans="1:4" ht="14.25">
      <c r="A59" s="186" t="s">
        <v>798</v>
      </c>
      <c r="B59" s="91" t="s">
        <v>799</v>
      </c>
      <c r="C59" s="92">
        <v>10000</v>
      </c>
      <c r="D59" s="187">
        <v>10000</v>
      </c>
    </row>
    <row r="60" spans="1:4" ht="14.25">
      <c r="A60" s="186" t="s">
        <v>345</v>
      </c>
      <c r="B60" s="91" t="s">
        <v>800</v>
      </c>
      <c r="C60" s="92">
        <v>11000</v>
      </c>
      <c r="D60" s="187">
        <v>11000</v>
      </c>
    </row>
    <row r="61" spans="1:4" ht="14.25">
      <c r="A61" s="186" t="s">
        <v>801</v>
      </c>
      <c r="B61" s="91" t="s">
        <v>802</v>
      </c>
      <c r="C61" s="92">
        <v>12000</v>
      </c>
      <c r="D61" s="187">
        <v>12000</v>
      </c>
    </row>
    <row r="62" spans="1:4" ht="14.25">
      <c r="A62" s="186" t="s">
        <v>803</v>
      </c>
      <c r="B62" s="91" t="s">
        <v>804</v>
      </c>
      <c r="C62" s="92">
        <v>14000</v>
      </c>
      <c r="D62" s="187">
        <v>14000</v>
      </c>
    </row>
    <row r="63" spans="1:4" ht="14.25">
      <c r="A63" s="186" t="s">
        <v>413</v>
      </c>
      <c r="B63" s="91" t="s">
        <v>805</v>
      </c>
      <c r="C63" s="92">
        <v>15000</v>
      </c>
      <c r="D63" s="187">
        <v>15000</v>
      </c>
    </row>
    <row r="64" spans="1:4" ht="26.25">
      <c r="A64" s="186" t="s">
        <v>413</v>
      </c>
      <c r="B64" s="91" t="s">
        <v>806</v>
      </c>
      <c r="C64" s="92">
        <v>18000</v>
      </c>
      <c r="D64" s="187">
        <v>18000</v>
      </c>
    </row>
    <row r="65" spans="1:4" ht="39">
      <c r="A65" s="186" t="s">
        <v>110</v>
      </c>
      <c r="B65" s="91" t="s">
        <v>807</v>
      </c>
      <c r="C65" s="92">
        <v>12000</v>
      </c>
      <c r="D65" s="187">
        <v>12000</v>
      </c>
    </row>
    <row r="66" spans="1:4" ht="26.25">
      <c r="A66" s="186" t="s">
        <v>808</v>
      </c>
      <c r="B66" s="91" t="s">
        <v>809</v>
      </c>
      <c r="C66" s="92">
        <v>24000</v>
      </c>
      <c r="D66" s="187">
        <v>24000</v>
      </c>
    </row>
    <row r="67" spans="1:4" ht="14.25">
      <c r="A67" s="186" t="s">
        <v>413</v>
      </c>
      <c r="B67" s="91" t="s">
        <v>810</v>
      </c>
      <c r="C67" s="92">
        <v>26000</v>
      </c>
      <c r="D67" s="187">
        <v>26000</v>
      </c>
    </row>
    <row r="68" spans="1:4" ht="26.25">
      <c r="A68" s="186" t="s">
        <v>340</v>
      </c>
      <c r="B68" s="91" t="s">
        <v>811</v>
      </c>
      <c r="C68" s="92">
        <v>18000</v>
      </c>
      <c r="D68" s="187">
        <v>18000</v>
      </c>
    </row>
    <row r="69" spans="1:4" ht="26.25">
      <c r="A69" s="186" t="s">
        <v>812</v>
      </c>
      <c r="B69" s="91" t="s">
        <v>813</v>
      </c>
      <c r="C69" s="92">
        <v>23000</v>
      </c>
      <c r="D69" s="187">
        <v>23000</v>
      </c>
    </row>
    <row r="70" spans="1:4" ht="26.25">
      <c r="A70" s="186" t="s">
        <v>137</v>
      </c>
      <c r="B70" s="91" t="s">
        <v>814</v>
      </c>
      <c r="C70" s="92">
        <v>10000</v>
      </c>
      <c r="D70" s="187">
        <v>10000</v>
      </c>
    </row>
    <row r="71" spans="1:4" ht="14.25">
      <c r="A71" s="186" t="s">
        <v>421</v>
      </c>
      <c r="B71" s="91" t="s">
        <v>815</v>
      </c>
      <c r="C71" s="92">
        <v>24000</v>
      </c>
      <c r="D71" s="187">
        <v>24000</v>
      </c>
    </row>
    <row r="72" spans="1:4" ht="14.25">
      <c r="A72" s="186" t="s">
        <v>816</v>
      </c>
      <c r="B72" s="91" t="s">
        <v>817</v>
      </c>
      <c r="C72" s="92">
        <v>18000</v>
      </c>
      <c r="D72" s="187">
        <v>18000</v>
      </c>
    </row>
    <row r="73" spans="1:4" ht="26.25">
      <c r="A73" s="186" t="s">
        <v>818</v>
      </c>
      <c r="B73" s="91" t="s">
        <v>819</v>
      </c>
      <c r="C73" s="92">
        <v>11000</v>
      </c>
      <c r="D73" s="187">
        <v>11000</v>
      </c>
    </row>
    <row r="74" spans="1:4" ht="14.25">
      <c r="A74" s="193" t="s">
        <v>820</v>
      </c>
      <c r="B74" s="93"/>
      <c r="C74" s="94">
        <f>SUM(C11:C73)</f>
        <v>964000</v>
      </c>
      <c r="D74" s="194">
        <f>SUM(D11:D73)</f>
        <v>964000</v>
      </c>
    </row>
    <row r="75" spans="1:4" ht="26.25">
      <c r="A75" s="186" t="s">
        <v>821</v>
      </c>
      <c r="B75" s="95" t="s">
        <v>822</v>
      </c>
      <c r="C75" s="92">
        <v>10000</v>
      </c>
      <c r="D75" s="187">
        <v>10000</v>
      </c>
    </row>
    <row r="76" spans="1:4" ht="26.25">
      <c r="A76" s="186" t="s">
        <v>823</v>
      </c>
      <c r="B76" s="95" t="s">
        <v>824</v>
      </c>
      <c r="C76" s="92">
        <v>13000</v>
      </c>
      <c r="D76" s="187">
        <v>13000</v>
      </c>
    </row>
    <row r="77" spans="1:4" ht="26.25">
      <c r="A77" s="186" t="s">
        <v>825</v>
      </c>
      <c r="B77" s="95" t="s">
        <v>826</v>
      </c>
      <c r="C77" s="92">
        <v>18000</v>
      </c>
      <c r="D77" s="187">
        <v>18000</v>
      </c>
    </row>
    <row r="78" spans="1:4" ht="26.25">
      <c r="A78" s="186" t="s">
        <v>120</v>
      </c>
      <c r="B78" s="95" t="s">
        <v>827</v>
      </c>
      <c r="C78" s="92">
        <v>26000</v>
      </c>
      <c r="D78" s="187">
        <v>26000</v>
      </c>
    </row>
    <row r="79" spans="1:4" ht="26.25">
      <c r="A79" s="186" t="s">
        <v>828</v>
      </c>
      <c r="B79" s="95" t="s">
        <v>829</v>
      </c>
      <c r="C79" s="92">
        <v>12000</v>
      </c>
      <c r="D79" s="187">
        <f>C79-662</f>
        <v>11338</v>
      </c>
    </row>
    <row r="80" spans="1:4" ht="14.25">
      <c r="A80" s="186" t="s">
        <v>134</v>
      </c>
      <c r="B80" s="95" t="s">
        <v>135</v>
      </c>
      <c r="C80" s="92">
        <v>10000</v>
      </c>
      <c r="D80" s="187">
        <v>10000</v>
      </c>
    </row>
    <row r="81" spans="1:4" ht="26.25">
      <c r="A81" s="186" t="s">
        <v>119</v>
      </c>
      <c r="B81" s="95" t="s">
        <v>830</v>
      </c>
      <c r="C81" s="92">
        <v>13000</v>
      </c>
      <c r="D81" s="187">
        <v>13000</v>
      </c>
    </row>
    <row r="82" spans="1:4" ht="39">
      <c r="A82" s="186" t="s">
        <v>831</v>
      </c>
      <c r="B82" s="95" t="s">
        <v>832</v>
      </c>
      <c r="C82" s="92">
        <v>12000</v>
      </c>
      <c r="D82" s="187">
        <v>12000</v>
      </c>
    </row>
    <row r="83" spans="1:4" ht="18.75" customHeight="1">
      <c r="A83" s="186" t="s">
        <v>148</v>
      </c>
      <c r="B83" s="95" t="s">
        <v>833</v>
      </c>
      <c r="C83" s="92">
        <v>21000</v>
      </c>
      <c r="D83" s="187">
        <v>21000</v>
      </c>
    </row>
    <row r="84" spans="1:4" ht="52.5">
      <c r="A84" s="186" t="s">
        <v>406</v>
      </c>
      <c r="B84" s="95" t="s">
        <v>834</v>
      </c>
      <c r="C84" s="92">
        <v>22000</v>
      </c>
      <c r="D84" s="187">
        <v>22000</v>
      </c>
    </row>
    <row r="85" spans="1:4" ht="14.25">
      <c r="A85" s="186" t="s">
        <v>332</v>
      </c>
      <c r="B85" s="95" t="s">
        <v>835</v>
      </c>
      <c r="C85" s="92">
        <v>10000</v>
      </c>
      <c r="D85" s="187">
        <v>10000</v>
      </c>
    </row>
    <row r="86" spans="1:4" ht="26.25">
      <c r="A86" s="186" t="s">
        <v>198</v>
      </c>
      <c r="B86" s="95" t="s">
        <v>836</v>
      </c>
      <c r="C86" s="92">
        <v>10000</v>
      </c>
      <c r="D86" s="187">
        <v>10000</v>
      </c>
    </row>
    <row r="87" spans="1:4" ht="26.25">
      <c r="A87" s="186" t="s">
        <v>129</v>
      </c>
      <c r="B87" s="95" t="s">
        <v>837</v>
      </c>
      <c r="C87" s="92">
        <v>12000</v>
      </c>
      <c r="D87" s="187">
        <v>12000</v>
      </c>
    </row>
    <row r="88" spans="1:4" ht="14.25">
      <c r="A88" s="186" t="s">
        <v>127</v>
      </c>
      <c r="B88" s="95" t="s">
        <v>838</v>
      </c>
      <c r="C88" s="92">
        <v>21000</v>
      </c>
      <c r="D88" s="187">
        <v>21000</v>
      </c>
    </row>
    <row r="89" spans="1:4" ht="14.25">
      <c r="A89" s="186" t="s">
        <v>736</v>
      </c>
      <c r="B89" s="95" t="s">
        <v>839</v>
      </c>
      <c r="C89" s="92">
        <v>25000</v>
      </c>
      <c r="D89" s="187">
        <v>25000</v>
      </c>
    </row>
    <row r="90" spans="1:4" ht="14.25">
      <c r="A90" s="186" t="s">
        <v>840</v>
      </c>
      <c r="B90" s="95" t="s">
        <v>841</v>
      </c>
      <c r="C90" s="92">
        <v>13000</v>
      </c>
      <c r="D90" s="187">
        <f>C90-1810</f>
        <v>11190</v>
      </c>
    </row>
    <row r="91" spans="1:4" ht="14.25">
      <c r="A91" s="186" t="s">
        <v>421</v>
      </c>
      <c r="B91" s="95" t="s">
        <v>842</v>
      </c>
      <c r="C91" s="92">
        <v>20000</v>
      </c>
      <c r="D91" s="187">
        <v>20000</v>
      </c>
    </row>
    <row r="92" spans="1:4" ht="14.25">
      <c r="A92" s="186" t="s">
        <v>152</v>
      </c>
      <c r="B92" s="95" t="s">
        <v>334</v>
      </c>
      <c r="C92" s="92">
        <v>11000</v>
      </c>
      <c r="D92" s="187">
        <v>11000</v>
      </c>
    </row>
    <row r="93" spans="1:4" ht="14.25">
      <c r="A93" s="186" t="s">
        <v>130</v>
      </c>
      <c r="B93" s="95" t="s">
        <v>131</v>
      </c>
      <c r="C93" s="92">
        <v>21000</v>
      </c>
      <c r="D93" s="187">
        <v>21000</v>
      </c>
    </row>
    <row r="94" spans="1:4" ht="26.25">
      <c r="A94" s="186" t="s">
        <v>136</v>
      </c>
      <c r="B94" s="95" t="s">
        <v>843</v>
      </c>
      <c r="C94" s="92">
        <v>21000</v>
      </c>
      <c r="D94" s="187">
        <v>21000</v>
      </c>
    </row>
    <row r="95" spans="1:4" ht="14.25">
      <c r="A95" s="186" t="s">
        <v>339</v>
      </c>
      <c r="B95" s="95" t="s">
        <v>844</v>
      </c>
      <c r="C95" s="92">
        <v>11000</v>
      </c>
      <c r="D95" s="187">
        <v>11000</v>
      </c>
    </row>
    <row r="96" spans="1:4" ht="14.25">
      <c r="A96" s="186" t="s">
        <v>117</v>
      </c>
      <c r="B96" s="95" t="s">
        <v>845</v>
      </c>
      <c r="C96" s="92">
        <v>15000</v>
      </c>
      <c r="D96" s="187">
        <v>15000</v>
      </c>
    </row>
    <row r="97" spans="1:4" ht="14.25">
      <c r="A97" s="186" t="s">
        <v>107</v>
      </c>
      <c r="B97" s="95" t="s">
        <v>846</v>
      </c>
      <c r="C97" s="92">
        <v>26000</v>
      </c>
      <c r="D97" s="187">
        <v>26000</v>
      </c>
    </row>
    <row r="98" spans="1:4" ht="26.25">
      <c r="A98" s="186" t="s">
        <v>111</v>
      </c>
      <c r="B98" s="95" t="s">
        <v>847</v>
      </c>
      <c r="C98" s="92">
        <v>13000</v>
      </c>
      <c r="D98" s="187">
        <v>13000</v>
      </c>
    </row>
    <row r="99" spans="1:4" ht="39">
      <c r="A99" s="186" t="s">
        <v>170</v>
      </c>
      <c r="B99" s="95" t="s">
        <v>848</v>
      </c>
      <c r="C99" s="92">
        <v>25000</v>
      </c>
      <c r="D99" s="187">
        <v>25000</v>
      </c>
    </row>
    <row r="100" spans="1:4" ht="26.25">
      <c r="A100" s="186" t="s">
        <v>849</v>
      </c>
      <c r="B100" s="95" t="s">
        <v>850</v>
      </c>
      <c r="C100" s="92">
        <v>10000</v>
      </c>
      <c r="D100" s="187">
        <v>10000</v>
      </c>
    </row>
    <row r="101" spans="1:4" ht="26.25">
      <c r="A101" s="186" t="s">
        <v>124</v>
      </c>
      <c r="B101" s="95" t="s">
        <v>851</v>
      </c>
      <c r="C101" s="92">
        <v>12000</v>
      </c>
      <c r="D101" s="187">
        <v>12000</v>
      </c>
    </row>
    <row r="102" spans="1:4" ht="14.25">
      <c r="A102" s="186" t="s">
        <v>349</v>
      </c>
      <c r="B102" s="95" t="s">
        <v>852</v>
      </c>
      <c r="C102" s="92">
        <v>10000</v>
      </c>
      <c r="D102" s="187">
        <v>10000</v>
      </c>
    </row>
    <row r="103" spans="1:4" ht="39">
      <c r="A103" s="186" t="s">
        <v>138</v>
      </c>
      <c r="B103" s="95" t="s">
        <v>139</v>
      </c>
      <c r="C103" s="92">
        <v>25000</v>
      </c>
      <c r="D103" s="187">
        <v>25000</v>
      </c>
    </row>
    <row r="104" spans="1:4" ht="39">
      <c r="A104" s="186" t="s">
        <v>760</v>
      </c>
      <c r="B104" s="95" t="s">
        <v>853</v>
      </c>
      <c r="C104" s="92">
        <v>25000</v>
      </c>
      <c r="D104" s="187">
        <v>25000</v>
      </c>
    </row>
    <row r="105" spans="1:4" ht="26.25">
      <c r="A105" s="186" t="s">
        <v>755</v>
      </c>
      <c r="B105" s="95" t="s">
        <v>854</v>
      </c>
      <c r="C105" s="92">
        <v>10000</v>
      </c>
      <c r="D105" s="187">
        <v>10000</v>
      </c>
    </row>
    <row r="106" spans="1:4" ht="52.5">
      <c r="A106" s="186" t="s">
        <v>760</v>
      </c>
      <c r="B106" s="95" t="s">
        <v>855</v>
      </c>
      <c r="C106" s="92">
        <v>24000</v>
      </c>
      <c r="D106" s="187">
        <v>24000</v>
      </c>
    </row>
    <row r="107" spans="1:4" ht="26.25">
      <c r="A107" s="186" t="s">
        <v>856</v>
      </c>
      <c r="B107" s="95" t="s">
        <v>857</v>
      </c>
      <c r="C107" s="92">
        <v>22000</v>
      </c>
      <c r="D107" s="187">
        <v>22000</v>
      </c>
    </row>
    <row r="108" spans="1:4" ht="52.5">
      <c r="A108" s="186" t="s">
        <v>856</v>
      </c>
      <c r="B108" s="95" t="s">
        <v>858</v>
      </c>
      <c r="C108" s="92">
        <v>18000</v>
      </c>
      <c r="D108" s="187">
        <v>18000</v>
      </c>
    </row>
    <row r="109" spans="1:4" ht="26.25">
      <c r="A109" s="186" t="s">
        <v>126</v>
      </c>
      <c r="B109" s="95" t="s">
        <v>859</v>
      </c>
      <c r="C109" s="92">
        <v>18000</v>
      </c>
      <c r="D109" s="187">
        <v>18000</v>
      </c>
    </row>
    <row r="110" spans="1:4" ht="26.25">
      <c r="A110" s="186" t="s">
        <v>860</v>
      </c>
      <c r="B110" s="95" t="s">
        <v>861</v>
      </c>
      <c r="C110" s="92">
        <v>10000</v>
      </c>
      <c r="D110" s="187">
        <v>10000</v>
      </c>
    </row>
    <row r="111" spans="1:4" ht="26.25">
      <c r="A111" s="186" t="s">
        <v>764</v>
      </c>
      <c r="B111" s="95" t="s">
        <v>862</v>
      </c>
      <c r="C111" s="92">
        <v>22000</v>
      </c>
      <c r="D111" s="187">
        <v>22000</v>
      </c>
    </row>
    <row r="112" spans="1:4" ht="39">
      <c r="A112" s="186" t="s">
        <v>104</v>
      </c>
      <c r="B112" s="95" t="s">
        <v>335</v>
      </c>
      <c r="C112" s="92">
        <v>18000</v>
      </c>
      <c r="D112" s="187">
        <v>18000</v>
      </c>
    </row>
    <row r="113" spans="1:4" ht="26.25">
      <c r="A113" s="186" t="s">
        <v>145</v>
      </c>
      <c r="B113" s="95" t="s">
        <v>146</v>
      </c>
      <c r="C113" s="92">
        <v>18000</v>
      </c>
      <c r="D113" s="187">
        <v>18000</v>
      </c>
    </row>
    <row r="114" spans="1:4" ht="26.25">
      <c r="A114" s="186" t="s">
        <v>126</v>
      </c>
      <c r="B114" s="95" t="s">
        <v>863</v>
      </c>
      <c r="C114" s="92">
        <v>12000</v>
      </c>
      <c r="D114" s="187">
        <v>12000</v>
      </c>
    </row>
    <row r="115" spans="1:4" ht="26.25">
      <c r="A115" s="186" t="s">
        <v>864</v>
      </c>
      <c r="B115" s="95" t="s">
        <v>865</v>
      </c>
      <c r="C115" s="92">
        <v>22000</v>
      </c>
      <c r="D115" s="187">
        <v>22000</v>
      </c>
    </row>
    <row r="116" spans="1:4" ht="39">
      <c r="A116" s="186" t="s">
        <v>337</v>
      </c>
      <c r="B116" s="95" t="s">
        <v>338</v>
      </c>
      <c r="C116" s="92">
        <v>18000</v>
      </c>
      <c r="D116" s="187">
        <v>18000</v>
      </c>
    </row>
    <row r="117" spans="1:4" ht="14.25">
      <c r="A117" s="186" t="s">
        <v>121</v>
      </c>
      <c r="B117" s="95" t="s">
        <v>866</v>
      </c>
      <c r="C117" s="92">
        <v>10000</v>
      </c>
      <c r="D117" s="187">
        <v>10000</v>
      </c>
    </row>
    <row r="118" spans="1:4" ht="14.25">
      <c r="A118" s="186" t="s">
        <v>179</v>
      </c>
      <c r="B118" s="95" t="s">
        <v>867</v>
      </c>
      <c r="C118" s="92">
        <v>11000</v>
      </c>
      <c r="D118" s="187">
        <v>11000</v>
      </c>
    </row>
    <row r="119" spans="1:4" ht="26.25">
      <c r="A119" s="186" t="s">
        <v>767</v>
      </c>
      <c r="B119" s="95" t="s">
        <v>868</v>
      </c>
      <c r="C119" s="92">
        <v>11000</v>
      </c>
      <c r="D119" s="187">
        <v>11000</v>
      </c>
    </row>
    <row r="120" spans="1:4" ht="26.25">
      <c r="A120" s="186" t="s">
        <v>793</v>
      </c>
      <c r="B120" s="95" t="s">
        <v>133</v>
      </c>
      <c r="C120" s="92">
        <v>10000</v>
      </c>
      <c r="D120" s="187">
        <v>10000</v>
      </c>
    </row>
    <row r="121" spans="1:4" ht="14.25">
      <c r="A121" s="186" t="s">
        <v>151</v>
      </c>
      <c r="B121" s="95" t="s">
        <v>869</v>
      </c>
      <c r="C121" s="92">
        <v>11000</v>
      </c>
      <c r="D121" s="187">
        <v>11000</v>
      </c>
    </row>
    <row r="122" spans="1:4" ht="39">
      <c r="A122" s="186" t="s">
        <v>103</v>
      </c>
      <c r="B122" s="95" t="s">
        <v>870</v>
      </c>
      <c r="C122" s="92">
        <v>15000</v>
      </c>
      <c r="D122" s="187">
        <v>15000</v>
      </c>
    </row>
    <row r="123" spans="1:4" ht="26.25">
      <c r="A123" s="186" t="s">
        <v>147</v>
      </c>
      <c r="B123" s="95" t="s">
        <v>871</v>
      </c>
      <c r="C123" s="92">
        <v>12000</v>
      </c>
      <c r="D123" s="187">
        <v>12000</v>
      </c>
    </row>
    <row r="124" spans="1:4" ht="14.25">
      <c r="A124" s="186" t="s">
        <v>872</v>
      </c>
      <c r="B124" s="95" t="s">
        <v>873</v>
      </c>
      <c r="C124" s="92">
        <v>18000</v>
      </c>
      <c r="D124" s="187">
        <v>18000</v>
      </c>
    </row>
    <row r="125" spans="1:4" ht="14.25">
      <c r="A125" s="186" t="s">
        <v>874</v>
      </c>
      <c r="B125" s="95" t="s">
        <v>333</v>
      </c>
      <c r="C125" s="92">
        <v>10000</v>
      </c>
      <c r="D125" s="187">
        <v>10000</v>
      </c>
    </row>
    <row r="126" spans="1:4" ht="26.25">
      <c r="A126" s="186" t="s">
        <v>336</v>
      </c>
      <c r="B126" s="95" t="s">
        <v>875</v>
      </c>
      <c r="C126" s="92">
        <v>12000</v>
      </c>
      <c r="D126" s="187">
        <v>12000</v>
      </c>
    </row>
    <row r="127" spans="1:4" ht="14.25">
      <c r="A127" s="186" t="s">
        <v>876</v>
      </c>
      <c r="B127" s="95" t="s">
        <v>877</v>
      </c>
      <c r="C127" s="92">
        <v>10000</v>
      </c>
      <c r="D127" s="187">
        <v>10000</v>
      </c>
    </row>
    <row r="128" spans="1:4" ht="26.25">
      <c r="A128" s="186" t="s">
        <v>140</v>
      </c>
      <c r="B128" s="95" t="s">
        <v>878</v>
      </c>
      <c r="C128" s="92">
        <v>15000</v>
      </c>
      <c r="D128" s="187">
        <v>15000</v>
      </c>
    </row>
    <row r="129" spans="1:4" ht="26.25">
      <c r="A129" s="186" t="s">
        <v>791</v>
      </c>
      <c r="B129" s="95" t="s">
        <v>879</v>
      </c>
      <c r="C129" s="92">
        <v>21000</v>
      </c>
      <c r="D129" s="187">
        <v>21000</v>
      </c>
    </row>
    <row r="130" spans="1:4" s="28" customFormat="1" ht="26.25">
      <c r="A130" s="186" t="s">
        <v>143</v>
      </c>
      <c r="B130" s="95" t="s">
        <v>144</v>
      </c>
      <c r="C130" s="92">
        <v>25000</v>
      </c>
      <c r="D130" s="187">
        <v>25000</v>
      </c>
    </row>
    <row r="131" spans="1:4" ht="14.25">
      <c r="A131" s="186" t="s">
        <v>880</v>
      </c>
      <c r="B131" s="95" t="s">
        <v>881</v>
      </c>
      <c r="C131" s="92">
        <v>13000</v>
      </c>
      <c r="D131" s="187">
        <v>13000</v>
      </c>
    </row>
    <row r="132" spans="1:4" ht="52.5">
      <c r="A132" s="186" t="s">
        <v>126</v>
      </c>
      <c r="B132" s="95" t="s">
        <v>882</v>
      </c>
      <c r="C132" s="92">
        <v>21000</v>
      </c>
      <c r="D132" s="187">
        <v>21000</v>
      </c>
    </row>
    <row r="133" spans="1:4" ht="39">
      <c r="A133" s="186" t="s">
        <v>185</v>
      </c>
      <c r="B133" s="95" t="s">
        <v>883</v>
      </c>
      <c r="C133" s="92">
        <v>11000</v>
      </c>
      <c r="D133" s="187">
        <v>11000</v>
      </c>
    </row>
    <row r="134" spans="1:4" ht="26.25">
      <c r="A134" s="186" t="s">
        <v>137</v>
      </c>
      <c r="B134" s="95" t="s">
        <v>884</v>
      </c>
      <c r="C134" s="92">
        <v>10000</v>
      </c>
      <c r="D134" s="187">
        <v>10000</v>
      </c>
    </row>
    <row r="135" spans="1:4" ht="14.25">
      <c r="A135" s="186" t="s">
        <v>324</v>
      </c>
      <c r="B135" s="95" t="s">
        <v>885</v>
      </c>
      <c r="C135" s="92">
        <v>10000</v>
      </c>
      <c r="D135" s="187">
        <v>10000</v>
      </c>
    </row>
    <row r="136" spans="1:4" ht="26.25">
      <c r="A136" s="186" t="s">
        <v>803</v>
      </c>
      <c r="B136" s="95" t="s">
        <v>886</v>
      </c>
      <c r="C136" s="92">
        <v>30000</v>
      </c>
      <c r="D136" s="187">
        <v>30000</v>
      </c>
    </row>
    <row r="137" spans="1:4" ht="26.25">
      <c r="A137" s="186" t="s">
        <v>122</v>
      </c>
      <c r="B137" s="95" t="s">
        <v>123</v>
      </c>
      <c r="C137" s="92">
        <v>10000</v>
      </c>
      <c r="D137" s="187">
        <v>10000</v>
      </c>
    </row>
    <row r="138" spans="1:4" ht="14.25">
      <c r="A138" s="186" t="s">
        <v>142</v>
      </c>
      <c r="B138" s="95" t="s">
        <v>887</v>
      </c>
      <c r="C138" s="92">
        <v>10000</v>
      </c>
      <c r="D138" s="187">
        <v>10000</v>
      </c>
    </row>
    <row r="139" spans="1:4" ht="39">
      <c r="A139" s="186" t="s">
        <v>803</v>
      </c>
      <c r="B139" s="95" t="s">
        <v>888</v>
      </c>
      <c r="C139" s="92">
        <v>28000</v>
      </c>
      <c r="D139" s="187">
        <v>28000</v>
      </c>
    </row>
    <row r="140" spans="1:4" ht="26.25">
      <c r="A140" s="186" t="s">
        <v>125</v>
      </c>
      <c r="B140" s="95" t="s">
        <v>889</v>
      </c>
      <c r="C140" s="92">
        <v>10000</v>
      </c>
      <c r="D140" s="187">
        <v>10000</v>
      </c>
    </row>
    <row r="141" spans="1:4" ht="39">
      <c r="A141" s="186" t="s">
        <v>890</v>
      </c>
      <c r="B141" s="95" t="s">
        <v>891</v>
      </c>
      <c r="C141" s="92">
        <v>22000</v>
      </c>
      <c r="D141" s="187">
        <v>22000</v>
      </c>
    </row>
    <row r="142" spans="1:4" ht="52.5">
      <c r="A142" s="186" t="s">
        <v>110</v>
      </c>
      <c r="B142" s="95" t="s">
        <v>892</v>
      </c>
      <c r="C142" s="92">
        <v>10000</v>
      </c>
      <c r="D142" s="187">
        <v>10000</v>
      </c>
    </row>
    <row r="143" spans="1:4" ht="26.25">
      <c r="A143" s="186" t="s">
        <v>149</v>
      </c>
      <c r="B143" s="95" t="s">
        <v>893</v>
      </c>
      <c r="C143" s="92">
        <v>13000</v>
      </c>
      <c r="D143" s="187">
        <v>0</v>
      </c>
    </row>
    <row r="144" spans="1:4" ht="26.25">
      <c r="A144" s="186" t="s">
        <v>894</v>
      </c>
      <c r="B144" s="95" t="s">
        <v>895</v>
      </c>
      <c r="C144" s="92">
        <v>11000</v>
      </c>
      <c r="D144" s="187">
        <v>11000</v>
      </c>
    </row>
    <row r="145" spans="1:4" ht="52.5">
      <c r="A145" s="186" t="s">
        <v>890</v>
      </c>
      <c r="B145" s="95" t="s">
        <v>896</v>
      </c>
      <c r="C145" s="92">
        <v>25000</v>
      </c>
      <c r="D145" s="187">
        <v>25000</v>
      </c>
    </row>
    <row r="146" spans="1:4" ht="19.5" customHeight="1">
      <c r="A146" s="186" t="s">
        <v>818</v>
      </c>
      <c r="B146" s="95" t="s">
        <v>897</v>
      </c>
      <c r="C146" s="92">
        <v>11000</v>
      </c>
      <c r="D146" s="187">
        <v>11000</v>
      </c>
    </row>
    <row r="147" spans="1:4" ht="26.25">
      <c r="A147" s="186" t="s">
        <v>890</v>
      </c>
      <c r="B147" s="95" t="s">
        <v>898</v>
      </c>
      <c r="C147" s="92">
        <v>12000</v>
      </c>
      <c r="D147" s="187">
        <v>12000</v>
      </c>
    </row>
    <row r="148" spans="1:4" ht="39">
      <c r="A148" s="186" t="s">
        <v>899</v>
      </c>
      <c r="B148" s="95" t="s">
        <v>128</v>
      </c>
      <c r="C148" s="92">
        <v>10000</v>
      </c>
      <c r="D148" s="187">
        <v>10000</v>
      </c>
    </row>
    <row r="149" spans="1:4" ht="26.25">
      <c r="A149" s="186" t="s">
        <v>355</v>
      </c>
      <c r="B149" s="95" t="s">
        <v>900</v>
      </c>
      <c r="C149" s="92">
        <v>10000</v>
      </c>
      <c r="D149" s="187">
        <v>10000</v>
      </c>
    </row>
    <row r="150" spans="1:4" ht="14.25">
      <c r="A150" s="186" t="s">
        <v>141</v>
      </c>
      <c r="B150" s="95" t="s">
        <v>901</v>
      </c>
      <c r="C150" s="92">
        <v>13000</v>
      </c>
      <c r="D150" s="187">
        <v>13000</v>
      </c>
    </row>
    <row r="151" spans="1:4" ht="17.25" customHeight="1">
      <c r="A151" s="186" t="s">
        <v>902</v>
      </c>
      <c r="B151" s="95" t="s">
        <v>903</v>
      </c>
      <c r="C151" s="92">
        <v>10000</v>
      </c>
      <c r="D151" s="187">
        <v>10000</v>
      </c>
    </row>
    <row r="152" spans="1:4" ht="26.25">
      <c r="A152" s="186" t="s">
        <v>340</v>
      </c>
      <c r="B152" s="95" t="s">
        <v>904</v>
      </c>
      <c r="C152" s="92">
        <v>10000</v>
      </c>
      <c r="D152" s="187">
        <v>10000</v>
      </c>
    </row>
    <row r="153" spans="1:4" ht="26.25">
      <c r="A153" s="186" t="s">
        <v>150</v>
      </c>
      <c r="B153" s="95" t="s">
        <v>905</v>
      </c>
      <c r="C153" s="92">
        <v>21000</v>
      </c>
      <c r="D153" s="187">
        <v>21000</v>
      </c>
    </row>
    <row r="154" spans="1:4" ht="14.25">
      <c r="A154" s="186" t="s">
        <v>906</v>
      </c>
      <c r="B154" s="95" t="s">
        <v>907</v>
      </c>
      <c r="C154" s="92">
        <v>10000</v>
      </c>
      <c r="D154" s="187">
        <v>10000</v>
      </c>
    </row>
    <row r="155" spans="1:4" ht="14.25">
      <c r="A155" s="193" t="s">
        <v>908</v>
      </c>
      <c r="B155" s="93"/>
      <c r="C155" s="94">
        <f>SUM(C75:C154)</f>
        <v>1237000</v>
      </c>
      <c r="D155" s="194">
        <f>SUM(D75:D154)</f>
        <v>1221528</v>
      </c>
    </row>
    <row r="156" spans="1:4" ht="26.25">
      <c r="A156" s="186" t="s">
        <v>143</v>
      </c>
      <c r="B156" s="95" t="s">
        <v>909</v>
      </c>
      <c r="C156" s="92">
        <v>18000</v>
      </c>
      <c r="D156" s="187">
        <v>18000</v>
      </c>
    </row>
    <row r="157" spans="1:4" ht="14.25">
      <c r="A157" s="186" t="s">
        <v>740</v>
      </c>
      <c r="B157" s="95" t="s">
        <v>910</v>
      </c>
      <c r="C157" s="92">
        <v>15000</v>
      </c>
      <c r="D157" s="187">
        <v>15000</v>
      </c>
    </row>
    <row r="158" spans="1:4" ht="16.5" customHeight="1">
      <c r="A158" s="186" t="s">
        <v>161</v>
      </c>
      <c r="B158" s="95" t="s">
        <v>162</v>
      </c>
      <c r="C158" s="92">
        <v>12000</v>
      </c>
      <c r="D158" s="187">
        <v>12000</v>
      </c>
    </row>
    <row r="159" spans="1:4" ht="23.25" customHeight="1">
      <c r="A159" s="186" t="s">
        <v>117</v>
      </c>
      <c r="B159" s="95" t="s">
        <v>911</v>
      </c>
      <c r="C159" s="92">
        <v>22000</v>
      </c>
      <c r="D159" s="187">
        <v>22000</v>
      </c>
    </row>
    <row r="160" spans="1:4" ht="26.25">
      <c r="A160" s="186" t="s">
        <v>157</v>
      </c>
      <c r="B160" s="95" t="s">
        <v>912</v>
      </c>
      <c r="C160" s="92">
        <v>22000</v>
      </c>
      <c r="D160" s="187">
        <f>C160-2894</f>
        <v>19106</v>
      </c>
    </row>
    <row r="161" spans="1:4" ht="14.25">
      <c r="A161" s="186" t="s">
        <v>913</v>
      </c>
      <c r="B161" s="95" t="s">
        <v>914</v>
      </c>
      <c r="C161" s="92">
        <v>15000</v>
      </c>
      <c r="D161" s="187">
        <v>15000</v>
      </c>
    </row>
    <row r="162" spans="1:4" ht="14.25">
      <c r="A162" s="186" t="s">
        <v>396</v>
      </c>
      <c r="B162" s="95" t="s">
        <v>915</v>
      </c>
      <c r="C162" s="92">
        <v>10000</v>
      </c>
      <c r="D162" s="187">
        <v>10000</v>
      </c>
    </row>
    <row r="163" spans="1:4" ht="26.25">
      <c r="A163" s="186" t="s">
        <v>124</v>
      </c>
      <c r="B163" s="95" t="s">
        <v>916</v>
      </c>
      <c r="C163" s="92">
        <v>10000</v>
      </c>
      <c r="D163" s="187">
        <v>10000</v>
      </c>
    </row>
    <row r="164" spans="1:4" ht="26.25">
      <c r="A164" s="186" t="s">
        <v>917</v>
      </c>
      <c r="B164" s="95" t="s">
        <v>918</v>
      </c>
      <c r="C164" s="92">
        <v>12000</v>
      </c>
      <c r="D164" s="187">
        <v>12000</v>
      </c>
    </row>
    <row r="165" spans="1:4" ht="26.25">
      <c r="A165" s="186" t="s">
        <v>164</v>
      </c>
      <c r="B165" s="95" t="s">
        <v>919</v>
      </c>
      <c r="C165" s="92">
        <v>10000</v>
      </c>
      <c r="D165" s="187">
        <v>10000</v>
      </c>
    </row>
    <row r="166" spans="1:4" ht="14.25">
      <c r="A166" s="186" t="s">
        <v>920</v>
      </c>
      <c r="B166" s="95" t="s">
        <v>921</v>
      </c>
      <c r="C166" s="92">
        <v>20000</v>
      </c>
      <c r="D166" s="187">
        <v>20000</v>
      </c>
    </row>
    <row r="167" spans="1:4" ht="26.25">
      <c r="A167" s="186" t="s">
        <v>922</v>
      </c>
      <c r="B167" s="95" t="s">
        <v>923</v>
      </c>
      <c r="C167" s="92">
        <v>22000</v>
      </c>
      <c r="D167" s="187">
        <v>22000</v>
      </c>
    </row>
    <row r="168" spans="1:4" ht="39">
      <c r="A168" s="186" t="s">
        <v>856</v>
      </c>
      <c r="B168" s="95" t="s">
        <v>924</v>
      </c>
      <c r="C168" s="92">
        <v>18000</v>
      </c>
      <c r="D168" s="187">
        <v>18000</v>
      </c>
    </row>
    <row r="169" spans="1:4" ht="39">
      <c r="A169" s="186" t="s">
        <v>644</v>
      </c>
      <c r="B169" s="95" t="s">
        <v>925</v>
      </c>
      <c r="C169" s="92">
        <v>22000</v>
      </c>
      <c r="D169" s="187">
        <v>22000</v>
      </c>
    </row>
    <row r="170" spans="1:4" ht="26.25">
      <c r="A170" s="186" t="s">
        <v>104</v>
      </c>
      <c r="B170" s="95" t="s">
        <v>926</v>
      </c>
      <c r="C170" s="92">
        <v>12000</v>
      </c>
      <c r="D170" s="187">
        <v>12000</v>
      </c>
    </row>
    <row r="171" spans="1:4" ht="26.25">
      <c r="A171" s="186" t="s">
        <v>145</v>
      </c>
      <c r="B171" s="95" t="s">
        <v>163</v>
      </c>
      <c r="C171" s="92">
        <v>10000</v>
      </c>
      <c r="D171" s="187">
        <v>10000</v>
      </c>
    </row>
    <row r="172" spans="1:4" ht="26.25">
      <c r="A172" s="186" t="s">
        <v>156</v>
      </c>
      <c r="B172" s="95" t="s">
        <v>927</v>
      </c>
      <c r="C172" s="92">
        <v>25000</v>
      </c>
      <c r="D172" s="187">
        <v>25000</v>
      </c>
    </row>
    <row r="173" spans="1:4" s="28" customFormat="1" ht="26.25">
      <c r="A173" s="186" t="s">
        <v>343</v>
      </c>
      <c r="B173" s="95" t="s">
        <v>928</v>
      </c>
      <c r="C173" s="92">
        <v>12000</v>
      </c>
      <c r="D173" s="187">
        <v>12000</v>
      </c>
    </row>
    <row r="174" spans="1:4" ht="26.25">
      <c r="A174" s="186" t="s">
        <v>159</v>
      </c>
      <c r="B174" s="95" t="s">
        <v>929</v>
      </c>
      <c r="C174" s="92">
        <v>20000</v>
      </c>
      <c r="D174" s="187">
        <v>20000</v>
      </c>
    </row>
    <row r="175" spans="1:4" ht="26.25">
      <c r="A175" s="186" t="s">
        <v>155</v>
      </c>
      <c r="B175" s="95" t="s">
        <v>930</v>
      </c>
      <c r="C175" s="92">
        <v>22000</v>
      </c>
      <c r="D175" s="187">
        <v>22000</v>
      </c>
    </row>
    <row r="176" spans="1:4" ht="14.25">
      <c r="A176" s="186" t="s">
        <v>931</v>
      </c>
      <c r="B176" s="95" t="s">
        <v>932</v>
      </c>
      <c r="C176" s="92">
        <v>15000</v>
      </c>
      <c r="D176" s="187">
        <v>15000</v>
      </c>
    </row>
    <row r="177" spans="1:4" ht="14.25">
      <c r="A177" s="186" t="s">
        <v>327</v>
      </c>
      <c r="B177" s="95" t="s">
        <v>933</v>
      </c>
      <c r="C177" s="92">
        <v>15000</v>
      </c>
      <c r="D177" s="187">
        <v>15000</v>
      </c>
    </row>
    <row r="178" spans="1:4" ht="14.25">
      <c r="A178" s="186" t="s">
        <v>151</v>
      </c>
      <c r="B178" s="95" t="s">
        <v>934</v>
      </c>
      <c r="C178" s="92">
        <v>10000</v>
      </c>
      <c r="D178" s="187">
        <v>10000</v>
      </c>
    </row>
    <row r="179" spans="1:4" ht="39">
      <c r="A179" s="186" t="s">
        <v>103</v>
      </c>
      <c r="B179" s="95" t="s">
        <v>935</v>
      </c>
      <c r="C179" s="92">
        <v>12000</v>
      </c>
      <c r="D179" s="187">
        <v>12000</v>
      </c>
    </row>
    <row r="180" spans="1:4" ht="14.25">
      <c r="A180" s="186" t="s">
        <v>421</v>
      </c>
      <c r="B180" s="95" t="s">
        <v>936</v>
      </c>
      <c r="C180" s="92">
        <v>10000</v>
      </c>
      <c r="D180" s="187">
        <v>10000</v>
      </c>
    </row>
    <row r="181" spans="1:4" ht="26.25">
      <c r="A181" s="186" t="s">
        <v>864</v>
      </c>
      <c r="B181" s="95" t="s">
        <v>937</v>
      </c>
      <c r="C181" s="92">
        <v>18000</v>
      </c>
      <c r="D181" s="187">
        <v>18000</v>
      </c>
    </row>
    <row r="182" spans="1:4" ht="14.25">
      <c r="A182" s="186" t="s">
        <v>938</v>
      </c>
      <c r="B182" s="95" t="s">
        <v>341</v>
      </c>
      <c r="C182" s="92">
        <v>15000</v>
      </c>
      <c r="D182" s="187">
        <v>15000</v>
      </c>
    </row>
    <row r="183" spans="1:4" ht="39">
      <c r="A183" s="186" t="s">
        <v>939</v>
      </c>
      <c r="B183" s="95" t="s">
        <v>940</v>
      </c>
      <c r="C183" s="92">
        <v>10000</v>
      </c>
      <c r="D183" s="187">
        <v>10000</v>
      </c>
    </row>
    <row r="184" spans="1:4" ht="26.25">
      <c r="A184" s="186" t="s">
        <v>791</v>
      </c>
      <c r="B184" s="95" t="s">
        <v>941</v>
      </c>
      <c r="C184" s="92">
        <v>22000</v>
      </c>
      <c r="D184" s="187">
        <v>22000</v>
      </c>
    </row>
    <row r="185" spans="1:4" ht="14.25">
      <c r="A185" s="186" t="s">
        <v>942</v>
      </c>
      <c r="B185" s="95" t="s">
        <v>943</v>
      </c>
      <c r="C185" s="92">
        <v>18000</v>
      </c>
      <c r="D185" s="187">
        <v>18000</v>
      </c>
    </row>
    <row r="186" spans="1:4" ht="14.25">
      <c r="A186" s="186" t="s">
        <v>803</v>
      </c>
      <c r="B186" s="95" t="s">
        <v>344</v>
      </c>
      <c r="C186" s="92">
        <v>10000</v>
      </c>
      <c r="D186" s="187">
        <v>10000</v>
      </c>
    </row>
    <row r="187" spans="1:4" ht="39">
      <c r="A187" s="186" t="s">
        <v>944</v>
      </c>
      <c r="B187" s="95" t="s">
        <v>945</v>
      </c>
      <c r="C187" s="92">
        <v>20000</v>
      </c>
      <c r="D187" s="187">
        <v>20000</v>
      </c>
    </row>
    <row r="188" spans="1:4" ht="26.25">
      <c r="A188" s="186" t="s">
        <v>122</v>
      </c>
      <c r="B188" s="95" t="s">
        <v>946</v>
      </c>
      <c r="C188" s="92">
        <v>10000</v>
      </c>
      <c r="D188" s="187">
        <v>10000</v>
      </c>
    </row>
    <row r="189" spans="1:4" ht="26.25">
      <c r="A189" s="186" t="s">
        <v>355</v>
      </c>
      <c r="B189" s="95" t="s">
        <v>947</v>
      </c>
      <c r="C189" s="92">
        <v>10000</v>
      </c>
      <c r="D189" s="187">
        <v>10000</v>
      </c>
    </row>
    <row r="190" spans="1:4" ht="14.25">
      <c r="A190" s="186" t="s">
        <v>158</v>
      </c>
      <c r="B190" s="95" t="s">
        <v>948</v>
      </c>
      <c r="C190" s="92">
        <v>12000</v>
      </c>
      <c r="D190" s="187">
        <v>12000</v>
      </c>
    </row>
    <row r="191" spans="1:4" ht="14.25">
      <c r="A191" s="186" t="s">
        <v>142</v>
      </c>
      <c r="B191" s="95" t="s">
        <v>949</v>
      </c>
      <c r="C191" s="92">
        <v>10000</v>
      </c>
      <c r="D191" s="187">
        <v>10000</v>
      </c>
    </row>
    <row r="192" spans="1:4" ht="26.25">
      <c r="A192" s="186" t="s">
        <v>818</v>
      </c>
      <c r="B192" s="95" t="s">
        <v>950</v>
      </c>
      <c r="C192" s="92">
        <v>10000</v>
      </c>
      <c r="D192" s="187">
        <v>0</v>
      </c>
    </row>
    <row r="193" spans="1:4" ht="26.25">
      <c r="A193" s="186" t="s">
        <v>816</v>
      </c>
      <c r="B193" s="95" t="s">
        <v>160</v>
      </c>
      <c r="C193" s="92">
        <v>10000</v>
      </c>
      <c r="D193" s="187">
        <v>10000</v>
      </c>
    </row>
    <row r="194" spans="1:4" ht="39">
      <c r="A194" s="186" t="s">
        <v>125</v>
      </c>
      <c r="B194" s="95" t="s">
        <v>951</v>
      </c>
      <c r="C194" s="92">
        <v>22000</v>
      </c>
      <c r="D194" s="187">
        <v>21800</v>
      </c>
    </row>
    <row r="195" spans="1:4" ht="26.25">
      <c r="A195" s="186" t="s">
        <v>952</v>
      </c>
      <c r="B195" s="95" t="s">
        <v>953</v>
      </c>
      <c r="C195" s="92">
        <v>25000</v>
      </c>
      <c r="D195" s="187">
        <v>25000</v>
      </c>
    </row>
    <row r="196" spans="1:4" ht="14.25">
      <c r="A196" s="193" t="s">
        <v>954</v>
      </c>
      <c r="B196" s="93"/>
      <c r="C196" s="94">
        <f>SUM(C156:C195)</f>
        <v>613000</v>
      </c>
      <c r="D196" s="194">
        <f>SUM(D156:D195)</f>
        <v>599906</v>
      </c>
    </row>
    <row r="197" spans="1:4" ht="26.25">
      <c r="A197" s="186" t="s">
        <v>955</v>
      </c>
      <c r="B197" s="95" t="s">
        <v>956</v>
      </c>
      <c r="C197" s="92">
        <v>22000</v>
      </c>
      <c r="D197" s="187">
        <v>22000</v>
      </c>
    </row>
    <row r="198" spans="1:4" ht="14.25">
      <c r="A198" s="186" t="s">
        <v>346</v>
      </c>
      <c r="B198" s="95" t="s">
        <v>957</v>
      </c>
      <c r="C198" s="92">
        <v>22000</v>
      </c>
      <c r="D198" s="187">
        <v>22000</v>
      </c>
    </row>
    <row r="199" spans="1:4" ht="26.25">
      <c r="A199" s="186" t="s">
        <v>840</v>
      </c>
      <c r="B199" s="95" t="s">
        <v>958</v>
      </c>
      <c r="C199" s="92">
        <v>16000</v>
      </c>
      <c r="D199" s="187">
        <v>16000</v>
      </c>
    </row>
    <row r="200" spans="1:4" ht="26.25">
      <c r="A200" s="186" t="s">
        <v>138</v>
      </c>
      <c r="B200" s="95" t="s">
        <v>168</v>
      </c>
      <c r="C200" s="92">
        <v>27000</v>
      </c>
      <c r="D200" s="187">
        <v>27000</v>
      </c>
    </row>
    <row r="201" spans="1:4" ht="14.25">
      <c r="A201" s="186" t="s">
        <v>349</v>
      </c>
      <c r="B201" s="95" t="s">
        <v>959</v>
      </c>
      <c r="C201" s="92">
        <v>20000</v>
      </c>
      <c r="D201" s="187">
        <v>20000</v>
      </c>
    </row>
    <row r="202" spans="1:4" ht="26.25">
      <c r="A202" s="186" t="s">
        <v>860</v>
      </c>
      <c r="B202" s="95" t="s">
        <v>960</v>
      </c>
      <c r="C202" s="92">
        <v>16000</v>
      </c>
      <c r="D202" s="187">
        <v>16000</v>
      </c>
    </row>
    <row r="203" spans="1:4" ht="26.25">
      <c r="A203" s="186" t="s">
        <v>111</v>
      </c>
      <c r="B203" s="95" t="s">
        <v>961</v>
      </c>
      <c r="C203" s="92">
        <v>25000</v>
      </c>
      <c r="D203" s="187">
        <v>25000</v>
      </c>
    </row>
    <row r="204" spans="1:4" ht="14.25">
      <c r="A204" s="186" t="s">
        <v>913</v>
      </c>
      <c r="B204" s="95" t="s">
        <v>348</v>
      </c>
      <c r="C204" s="92">
        <v>18000</v>
      </c>
      <c r="D204" s="187">
        <v>18000</v>
      </c>
    </row>
    <row r="205" spans="1:4" ht="26.25">
      <c r="A205" s="186" t="s">
        <v>323</v>
      </c>
      <c r="B205" s="95" t="s">
        <v>962</v>
      </c>
      <c r="C205" s="92">
        <v>22000</v>
      </c>
      <c r="D205" s="187">
        <v>22000</v>
      </c>
    </row>
    <row r="206" spans="1:4" ht="52.5">
      <c r="A206" s="186" t="s">
        <v>860</v>
      </c>
      <c r="B206" s="95" t="s">
        <v>963</v>
      </c>
      <c r="C206" s="92">
        <v>22000</v>
      </c>
      <c r="D206" s="187">
        <v>22000</v>
      </c>
    </row>
    <row r="207" spans="1:4" ht="26.25">
      <c r="A207" s="186" t="s">
        <v>764</v>
      </c>
      <c r="B207" s="95" t="s">
        <v>964</v>
      </c>
      <c r="C207" s="92">
        <v>25000</v>
      </c>
      <c r="D207" s="187">
        <v>25000</v>
      </c>
    </row>
    <row r="208" spans="1:4" ht="14.25">
      <c r="A208" s="186" t="s">
        <v>165</v>
      </c>
      <c r="B208" s="95" t="s">
        <v>166</v>
      </c>
      <c r="C208" s="92">
        <v>10000</v>
      </c>
      <c r="D208" s="187">
        <v>10000</v>
      </c>
    </row>
    <row r="209" spans="1:4" ht="26.25">
      <c r="A209" s="186" t="s">
        <v>145</v>
      </c>
      <c r="B209" s="95" t="s">
        <v>965</v>
      </c>
      <c r="C209" s="92">
        <v>30000</v>
      </c>
      <c r="D209" s="187">
        <v>30000</v>
      </c>
    </row>
    <row r="210" spans="1:4" ht="39">
      <c r="A210" s="186" t="s">
        <v>350</v>
      </c>
      <c r="B210" s="95" t="s">
        <v>966</v>
      </c>
      <c r="C210" s="92">
        <v>27000</v>
      </c>
      <c r="D210" s="187">
        <v>27000</v>
      </c>
    </row>
    <row r="211" spans="1:4" s="28" customFormat="1" ht="26.25">
      <c r="A211" s="186" t="s">
        <v>121</v>
      </c>
      <c r="B211" s="95" t="s">
        <v>967</v>
      </c>
      <c r="C211" s="92">
        <v>25000</v>
      </c>
      <c r="D211" s="187">
        <v>25000</v>
      </c>
    </row>
    <row r="212" spans="1:4" ht="26.25">
      <c r="A212" s="186" t="s">
        <v>170</v>
      </c>
      <c r="B212" s="95" t="s">
        <v>968</v>
      </c>
      <c r="C212" s="92">
        <v>22000</v>
      </c>
      <c r="D212" s="187">
        <v>22000</v>
      </c>
    </row>
    <row r="213" spans="1:4" ht="14.25">
      <c r="A213" s="186" t="s">
        <v>969</v>
      </c>
      <c r="B213" s="95" t="s">
        <v>970</v>
      </c>
      <c r="C213" s="92">
        <v>18000</v>
      </c>
      <c r="D213" s="187">
        <v>18000</v>
      </c>
    </row>
    <row r="214" spans="1:4" ht="26.25">
      <c r="A214" s="186" t="s">
        <v>147</v>
      </c>
      <c r="B214" s="95" t="s">
        <v>971</v>
      </c>
      <c r="C214" s="92">
        <v>30000</v>
      </c>
      <c r="D214" s="187">
        <v>30000</v>
      </c>
    </row>
    <row r="215" spans="1:4" ht="26.25">
      <c r="A215" s="186" t="s">
        <v>126</v>
      </c>
      <c r="B215" s="95" t="s">
        <v>972</v>
      </c>
      <c r="C215" s="92">
        <v>15000</v>
      </c>
      <c r="D215" s="187">
        <v>15000</v>
      </c>
    </row>
    <row r="216" spans="1:4" ht="26.25">
      <c r="A216" s="186" t="s">
        <v>973</v>
      </c>
      <c r="B216" s="95" t="s">
        <v>974</v>
      </c>
      <c r="C216" s="92">
        <v>22000</v>
      </c>
      <c r="D216" s="187">
        <v>22000</v>
      </c>
    </row>
    <row r="217" spans="1:4" ht="39">
      <c r="A217" s="186" t="s">
        <v>975</v>
      </c>
      <c r="B217" s="95" t="s">
        <v>976</v>
      </c>
      <c r="C217" s="92">
        <v>22000</v>
      </c>
      <c r="D217" s="187">
        <v>22000</v>
      </c>
    </row>
    <row r="218" spans="1:4" ht="26.25">
      <c r="A218" s="186" t="s">
        <v>143</v>
      </c>
      <c r="B218" s="95" t="s">
        <v>977</v>
      </c>
      <c r="C218" s="92">
        <v>25000</v>
      </c>
      <c r="D218" s="187">
        <v>25000</v>
      </c>
    </row>
    <row r="219" spans="1:4" ht="26.25">
      <c r="A219" s="186" t="s">
        <v>421</v>
      </c>
      <c r="B219" s="95" t="s">
        <v>353</v>
      </c>
      <c r="C219" s="92">
        <v>18000</v>
      </c>
      <c r="D219" s="187">
        <v>18000</v>
      </c>
    </row>
    <row r="220" spans="1:4" ht="26.25">
      <c r="A220" s="186" t="s">
        <v>115</v>
      </c>
      <c r="B220" s="95" t="s">
        <v>169</v>
      </c>
      <c r="C220" s="92">
        <v>22000</v>
      </c>
      <c r="D220" s="187">
        <v>22000</v>
      </c>
    </row>
    <row r="221" spans="1:4" ht="26.25">
      <c r="A221" s="186" t="s">
        <v>192</v>
      </c>
      <c r="B221" s="95" t="s">
        <v>351</v>
      </c>
      <c r="C221" s="92">
        <v>15000</v>
      </c>
      <c r="D221" s="187">
        <v>15000</v>
      </c>
    </row>
    <row r="222" spans="1:4" ht="26.25">
      <c r="A222" s="186" t="s">
        <v>803</v>
      </c>
      <c r="B222" s="95" t="s">
        <v>978</v>
      </c>
      <c r="C222" s="92">
        <v>30000</v>
      </c>
      <c r="D222" s="187">
        <v>30000</v>
      </c>
    </row>
    <row r="223" spans="1:4" ht="14.25">
      <c r="A223" s="186" t="s">
        <v>188</v>
      </c>
      <c r="B223" s="95" t="s">
        <v>979</v>
      </c>
      <c r="C223" s="92">
        <v>22000</v>
      </c>
      <c r="D223" s="187">
        <v>22000</v>
      </c>
    </row>
    <row r="224" spans="1:4" ht="39">
      <c r="A224" s="186" t="s">
        <v>803</v>
      </c>
      <c r="B224" s="95" t="s">
        <v>980</v>
      </c>
      <c r="C224" s="92">
        <v>22000</v>
      </c>
      <c r="D224" s="187">
        <v>22000</v>
      </c>
    </row>
    <row r="225" spans="1:4" ht="39">
      <c r="A225" s="186" t="s">
        <v>141</v>
      </c>
      <c r="B225" s="95" t="s">
        <v>354</v>
      </c>
      <c r="C225" s="92">
        <v>22000</v>
      </c>
      <c r="D225" s="187">
        <v>22000</v>
      </c>
    </row>
    <row r="226" spans="1:4" ht="26.25">
      <c r="A226" s="186" t="s">
        <v>413</v>
      </c>
      <c r="B226" s="95" t="s">
        <v>981</v>
      </c>
      <c r="C226" s="92">
        <v>25000</v>
      </c>
      <c r="D226" s="187">
        <v>25000</v>
      </c>
    </row>
    <row r="227" spans="1:4" ht="26.25">
      <c r="A227" s="186" t="s">
        <v>413</v>
      </c>
      <c r="B227" s="95" t="s">
        <v>982</v>
      </c>
      <c r="C227" s="92">
        <v>30000</v>
      </c>
      <c r="D227" s="187">
        <v>30000</v>
      </c>
    </row>
    <row r="228" spans="1:4" ht="39">
      <c r="A228" s="186" t="s">
        <v>983</v>
      </c>
      <c r="B228" s="95" t="s">
        <v>984</v>
      </c>
      <c r="C228" s="92">
        <v>27000</v>
      </c>
      <c r="D228" s="187">
        <v>27000</v>
      </c>
    </row>
    <row r="229" spans="1:4" ht="14.25">
      <c r="A229" s="186" t="s">
        <v>985</v>
      </c>
      <c r="B229" s="95" t="s">
        <v>167</v>
      </c>
      <c r="C229" s="92">
        <v>10000</v>
      </c>
      <c r="D229" s="187">
        <v>10000</v>
      </c>
    </row>
    <row r="230" spans="1:4" ht="14.25">
      <c r="A230" s="186" t="s">
        <v>355</v>
      </c>
      <c r="B230" s="95" t="s">
        <v>356</v>
      </c>
      <c r="C230" s="92">
        <v>10000</v>
      </c>
      <c r="D230" s="187">
        <v>10000</v>
      </c>
    </row>
    <row r="231" spans="1:4" ht="39">
      <c r="A231" s="186" t="s">
        <v>137</v>
      </c>
      <c r="B231" s="95" t="s">
        <v>352</v>
      </c>
      <c r="C231" s="92">
        <v>16000</v>
      </c>
      <c r="D231" s="187">
        <v>16000</v>
      </c>
    </row>
    <row r="232" spans="1:4" ht="26.25">
      <c r="A232" s="186" t="s">
        <v>421</v>
      </c>
      <c r="B232" s="95" t="s">
        <v>986</v>
      </c>
      <c r="C232" s="92">
        <v>27000</v>
      </c>
      <c r="D232" s="187">
        <v>27000</v>
      </c>
    </row>
    <row r="233" spans="1:4" ht="39">
      <c r="A233" s="186" t="s">
        <v>172</v>
      </c>
      <c r="B233" s="95" t="s">
        <v>987</v>
      </c>
      <c r="C233" s="92">
        <v>10000</v>
      </c>
      <c r="D233" s="187">
        <v>10000</v>
      </c>
    </row>
    <row r="234" spans="1:4" ht="14.25">
      <c r="A234" s="193" t="s">
        <v>988</v>
      </c>
      <c r="B234" s="93"/>
      <c r="C234" s="94">
        <f>SUM(C197:C233)</f>
        <v>787000</v>
      </c>
      <c r="D234" s="194">
        <f>SUM(D197:D233)</f>
        <v>787000</v>
      </c>
    </row>
    <row r="235" spans="1:4" ht="26.25">
      <c r="A235" s="186" t="s">
        <v>347</v>
      </c>
      <c r="B235" s="95" t="s">
        <v>989</v>
      </c>
      <c r="C235" s="92">
        <v>20000</v>
      </c>
      <c r="D235" s="187">
        <v>20000</v>
      </c>
    </row>
    <row r="236" spans="1:4" ht="14.25">
      <c r="A236" s="186" t="s">
        <v>198</v>
      </c>
      <c r="B236" s="95" t="s">
        <v>357</v>
      </c>
      <c r="C236" s="92">
        <v>10000</v>
      </c>
      <c r="D236" s="187">
        <v>10000</v>
      </c>
    </row>
    <row r="237" spans="1:4" ht="39">
      <c r="A237" s="186" t="s">
        <v>360</v>
      </c>
      <c r="B237" s="95" t="s">
        <v>361</v>
      </c>
      <c r="C237" s="92">
        <v>28000</v>
      </c>
      <c r="D237" s="187">
        <v>28000</v>
      </c>
    </row>
    <row r="238" spans="1:4" ht="26.25">
      <c r="A238" s="186" t="s">
        <v>153</v>
      </c>
      <c r="B238" s="95" t="s">
        <v>990</v>
      </c>
      <c r="C238" s="92">
        <v>22000</v>
      </c>
      <c r="D238" s="187">
        <v>22000</v>
      </c>
    </row>
    <row r="239" spans="1:4" ht="14.25">
      <c r="A239" s="186" t="s">
        <v>358</v>
      </c>
      <c r="B239" s="95" t="s">
        <v>991</v>
      </c>
      <c r="C239" s="92">
        <v>23000</v>
      </c>
      <c r="D239" s="187">
        <v>23000</v>
      </c>
    </row>
    <row r="240" spans="1:4" ht="26.25">
      <c r="A240" s="186" t="s">
        <v>359</v>
      </c>
      <c r="B240" s="95" t="s">
        <v>992</v>
      </c>
      <c r="C240" s="92">
        <v>27000</v>
      </c>
      <c r="D240" s="187">
        <v>27000</v>
      </c>
    </row>
    <row r="241" spans="1:4" ht="14.25">
      <c r="A241" s="186" t="s">
        <v>993</v>
      </c>
      <c r="B241" s="95" t="s">
        <v>994</v>
      </c>
      <c r="C241" s="92">
        <v>22000</v>
      </c>
      <c r="D241" s="187">
        <f>C241-214</f>
        <v>21786</v>
      </c>
    </row>
    <row r="242" spans="1:4" ht="39">
      <c r="A242" s="186" t="s">
        <v>995</v>
      </c>
      <c r="B242" s="95" t="s">
        <v>996</v>
      </c>
      <c r="C242" s="92">
        <v>20000</v>
      </c>
      <c r="D242" s="187">
        <v>20000</v>
      </c>
    </row>
    <row r="243" spans="1:4" ht="26.25">
      <c r="A243" s="186" t="s">
        <v>997</v>
      </c>
      <c r="B243" s="95" t="s">
        <v>998</v>
      </c>
      <c r="C243" s="92">
        <v>28000</v>
      </c>
      <c r="D243" s="187">
        <v>28000</v>
      </c>
    </row>
    <row r="244" spans="1:4" ht="26.25">
      <c r="A244" s="186" t="s">
        <v>766</v>
      </c>
      <c r="B244" s="95" t="s">
        <v>174</v>
      </c>
      <c r="C244" s="92">
        <v>10000</v>
      </c>
      <c r="D244" s="187">
        <v>10000</v>
      </c>
    </row>
    <row r="245" spans="1:4" s="28" customFormat="1" ht="26.25">
      <c r="A245" s="186" t="s">
        <v>145</v>
      </c>
      <c r="B245" s="95" t="s">
        <v>999</v>
      </c>
      <c r="C245" s="92">
        <v>28000</v>
      </c>
      <c r="D245" s="187">
        <v>28000</v>
      </c>
    </row>
    <row r="246" spans="1:4" ht="14.25">
      <c r="A246" s="186" t="s">
        <v>179</v>
      </c>
      <c r="B246" s="95" t="s">
        <v>180</v>
      </c>
      <c r="C246" s="92">
        <v>22000</v>
      </c>
      <c r="D246" s="187">
        <v>22000</v>
      </c>
    </row>
    <row r="247" spans="1:4" ht="26.25">
      <c r="A247" s="186" t="s">
        <v>103</v>
      </c>
      <c r="B247" s="95" t="s">
        <v>1000</v>
      </c>
      <c r="C247" s="92">
        <v>27000</v>
      </c>
      <c r="D247" s="187">
        <v>27000</v>
      </c>
    </row>
    <row r="248" spans="1:4" ht="26.25">
      <c r="A248" s="186" t="s">
        <v>791</v>
      </c>
      <c r="B248" s="95" t="s">
        <v>1001</v>
      </c>
      <c r="C248" s="92">
        <v>22000</v>
      </c>
      <c r="D248" s="187">
        <v>22000</v>
      </c>
    </row>
    <row r="249" spans="1:4" ht="52.5">
      <c r="A249" s="186" t="s">
        <v>975</v>
      </c>
      <c r="B249" s="95" t="s">
        <v>1002</v>
      </c>
      <c r="C249" s="92">
        <v>30000</v>
      </c>
      <c r="D249" s="187">
        <v>30000</v>
      </c>
    </row>
    <row r="250" spans="1:4" ht="26.25">
      <c r="A250" s="186" t="s">
        <v>143</v>
      </c>
      <c r="B250" s="95" t="s">
        <v>173</v>
      </c>
      <c r="C250" s="92">
        <v>28000</v>
      </c>
      <c r="D250" s="187">
        <v>28000</v>
      </c>
    </row>
    <row r="251" spans="1:4" ht="39">
      <c r="A251" s="186" t="s">
        <v>126</v>
      </c>
      <c r="B251" s="95" t="s">
        <v>1003</v>
      </c>
      <c r="C251" s="92">
        <v>20000</v>
      </c>
      <c r="D251" s="187">
        <v>20000</v>
      </c>
    </row>
    <row r="252" spans="1:4" ht="26.25">
      <c r="A252" s="186" t="s">
        <v>803</v>
      </c>
      <c r="B252" s="95" t="s">
        <v>1004</v>
      </c>
      <c r="C252" s="92">
        <v>27000</v>
      </c>
      <c r="D252" s="187">
        <v>27000</v>
      </c>
    </row>
    <row r="253" spans="1:4" ht="39">
      <c r="A253" s="186" t="s">
        <v>149</v>
      </c>
      <c r="B253" s="95" t="s">
        <v>1005</v>
      </c>
      <c r="C253" s="92">
        <v>28000</v>
      </c>
      <c r="D253" s="187">
        <v>0</v>
      </c>
    </row>
    <row r="254" spans="1:4" ht="26.25">
      <c r="A254" s="186" t="s">
        <v>803</v>
      </c>
      <c r="B254" s="95" t="s">
        <v>1006</v>
      </c>
      <c r="C254" s="92">
        <v>27000</v>
      </c>
      <c r="D254" s="187">
        <v>27000</v>
      </c>
    </row>
    <row r="255" spans="1:4" ht="52.5">
      <c r="A255" s="186" t="s">
        <v>122</v>
      </c>
      <c r="B255" s="95" t="s">
        <v>363</v>
      </c>
      <c r="C255" s="92">
        <v>20000</v>
      </c>
      <c r="D255" s="187">
        <v>20000</v>
      </c>
    </row>
    <row r="256" spans="1:4" ht="66">
      <c r="A256" s="186" t="s">
        <v>154</v>
      </c>
      <c r="B256" s="95" t="s">
        <v>1007</v>
      </c>
      <c r="C256" s="92">
        <v>20000</v>
      </c>
      <c r="D256" s="187">
        <v>20000</v>
      </c>
    </row>
    <row r="257" spans="1:4" ht="26.25">
      <c r="A257" s="186" t="s">
        <v>150</v>
      </c>
      <c r="B257" s="95" t="s">
        <v>1008</v>
      </c>
      <c r="C257" s="92">
        <v>27000</v>
      </c>
      <c r="D257" s="187">
        <v>27000</v>
      </c>
    </row>
    <row r="258" spans="1:4" ht="66">
      <c r="A258" s="186" t="s">
        <v>170</v>
      </c>
      <c r="B258" s="95" t="s">
        <v>1009</v>
      </c>
      <c r="C258" s="92">
        <v>27000</v>
      </c>
      <c r="D258" s="187">
        <v>27000</v>
      </c>
    </row>
    <row r="259" spans="1:4" ht="14.25">
      <c r="A259" s="193" t="s">
        <v>1010</v>
      </c>
      <c r="B259" s="93"/>
      <c r="C259" s="94">
        <f>SUM(C235:C258)</f>
        <v>563000</v>
      </c>
      <c r="D259" s="194">
        <f>SUM(D235:D258)</f>
        <v>534786</v>
      </c>
    </row>
    <row r="260" spans="1:4" ht="14.25">
      <c r="A260" s="186" t="s">
        <v>367</v>
      </c>
      <c r="B260" s="95" t="s">
        <v>1011</v>
      </c>
      <c r="C260" s="92">
        <v>10000</v>
      </c>
      <c r="D260" s="187">
        <v>10000</v>
      </c>
    </row>
    <row r="261" spans="1:4" ht="26.25">
      <c r="A261" s="186" t="s">
        <v>347</v>
      </c>
      <c r="B261" s="95" t="s">
        <v>1012</v>
      </c>
      <c r="C261" s="92">
        <v>43000</v>
      </c>
      <c r="D261" s="187">
        <v>43000</v>
      </c>
    </row>
    <row r="262" spans="1:4" ht="14.25">
      <c r="A262" s="186" t="s">
        <v>1013</v>
      </c>
      <c r="B262" s="95" t="s">
        <v>1014</v>
      </c>
      <c r="C262" s="92">
        <v>40000</v>
      </c>
      <c r="D262" s="187">
        <v>40000</v>
      </c>
    </row>
    <row r="263" spans="1:4" ht="26.25">
      <c r="A263" s="186" t="s">
        <v>825</v>
      </c>
      <c r="B263" s="95" t="s">
        <v>1015</v>
      </c>
      <c r="C263" s="92">
        <v>16000</v>
      </c>
      <c r="D263" s="187">
        <v>16000</v>
      </c>
    </row>
    <row r="264" spans="1:4" ht="14.25">
      <c r="A264" s="186" t="s">
        <v>1016</v>
      </c>
      <c r="B264" s="95" t="s">
        <v>1017</v>
      </c>
      <c r="C264" s="92">
        <v>39000</v>
      </c>
      <c r="D264" s="187">
        <v>39000</v>
      </c>
    </row>
    <row r="265" spans="1:4" ht="39">
      <c r="A265" s="186" t="s">
        <v>1018</v>
      </c>
      <c r="B265" s="95" t="s">
        <v>178</v>
      </c>
      <c r="C265" s="92">
        <v>39000</v>
      </c>
      <c r="D265" s="187">
        <v>39000</v>
      </c>
    </row>
    <row r="266" spans="1:4" ht="26.25">
      <c r="A266" s="186" t="s">
        <v>134</v>
      </c>
      <c r="B266" s="95" t="s">
        <v>1019</v>
      </c>
      <c r="C266" s="92">
        <v>10000</v>
      </c>
      <c r="D266" s="187">
        <v>10000</v>
      </c>
    </row>
    <row r="267" spans="1:4" ht="39">
      <c r="A267" s="186" t="s">
        <v>1020</v>
      </c>
      <c r="B267" s="95" t="s">
        <v>1021</v>
      </c>
      <c r="C267" s="92">
        <v>10000</v>
      </c>
      <c r="D267" s="187">
        <v>10000</v>
      </c>
    </row>
    <row r="268" spans="1:4" ht="15.75" customHeight="1">
      <c r="A268" s="186" t="s">
        <v>406</v>
      </c>
      <c r="B268" s="95" t="s">
        <v>366</v>
      </c>
      <c r="C268" s="92">
        <v>50000</v>
      </c>
      <c r="D268" s="187">
        <v>50000</v>
      </c>
    </row>
    <row r="269" spans="1:4" ht="14.25">
      <c r="A269" s="186" t="s">
        <v>332</v>
      </c>
      <c r="B269" s="95" t="s">
        <v>1022</v>
      </c>
      <c r="C269" s="92">
        <v>17000</v>
      </c>
      <c r="D269" s="187">
        <v>17000</v>
      </c>
    </row>
    <row r="270" spans="1:4" ht="52.5">
      <c r="A270" s="186" t="s">
        <v>411</v>
      </c>
      <c r="B270" s="95" t="s">
        <v>1023</v>
      </c>
      <c r="C270" s="92">
        <v>39000</v>
      </c>
      <c r="D270" s="187">
        <v>39000</v>
      </c>
    </row>
    <row r="271" spans="1:4" ht="14.25">
      <c r="A271" s="186" t="s">
        <v>736</v>
      </c>
      <c r="B271" s="95" t="s">
        <v>1024</v>
      </c>
      <c r="C271" s="92">
        <v>47000</v>
      </c>
      <c r="D271" s="187">
        <v>47000</v>
      </c>
    </row>
    <row r="272" spans="1:4" ht="39">
      <c r="A272" s="186" t="s">
        <v>360</v>
      </c>
      <c r="B272" s="95" t="s">
        <v>1025</v>
      </c>
      <c r="C272" s="92">
        <v>20000</v>
      </c>
      <c r="D272" s="187">
        <v>20000</v>
      </c>
    </row>
    <row r="273" spans="1:4" ht="26.25">
      <c r="A273" s="186" t="s">
        <v>127</v>
      </c>
      <c r="B273" s="95" t="s">
        <v>1026</v>
      </c>
      <c r="C273" s="92">
        <v>22000</v>
      </c>
      <c r="D273" s="187">
        <v>22000</v>
      </c>
    </row>
    <row r="274" spans="1:4" ht="14.25">
      <c r="A274" s="186" t="s">
        <v>152</v>
      </c>
      <c r="B274" s="95" t="s">
        <v>1027</v>
      </c>
      <c r="C274" s="92">
        <v>39000</v>
      </c>
      <c r="D274" s="187">
        <v>39000</v>
      </c>
    </row>
    <row r="275" spans="1:4" ht="26.25">
      <c r="A275" s="186" t="s">
        <v>860</v>
      </c>
      <c r="B275" s="95" t="s">
        <v>418</v>
      </c>
      <c r="C275" s="92">
        <v>48000</v>
      </c>
      <c r="D275" s="187">
        <v>48000</v>
      </c>
    </row>
    <row r="276" spans="1:4" ht="39">
      <c r="A276" s="186" t="s">
        <v>370</v>
      </c>
      <c r="B276" s="95" t="s">
        <v>1028</v>
      </c>
      <c r="C276" s="92">
        <v>20000</v>
      </c>
      <c r="D276" s="187">
        <v>20000</v>
      </c>
    </row>
    <row r="277" spans="1:4" ht="26.25">
      <c r="A277" s="186" t="s">
        <v>358</v>
      </c>
      <c r="B277" s="95" t="s">
        <v>364</v>
      </c>
      <c r="C277" s="92">
        <v>30000</v>
      </c>
      <c r="D277" s="187">
        <v>30000</v>
      </c>
    </row>
    <row r="278" spans="1:4" ht="14.25">
      <c r="A278" s="186" t="s">
        <v>107</v>
      </c>
      <c r="B278" s="95" t="s">
        <v>1029</v>
      </c>
      <c r="C278" s="92">
        <v>22000</v>
      </c>
      <c r="D278" s="187">
        <v>22000</v>
      </c>
    </row>
    <row r="279" spans="1:4" ht="52.5">
      <c r="A279" s="186" t="s">
        <v>412</v>
      </c>
      <c r="B279" s="95" t="s">
        <v>1030</v>
      </c>
      <c r="C279" s="92">
        <v>39000</v>
      </c>
      <c r="D279" s="187">
        <v>39000</v>
      </c>
    </row>
    <row r="280" spans="1:4" ht="26.25">
      <c r="A280" s="186" t="s">
        <v>111</v>
      </c>
      <c r="B280" s="95" t="s">
        <v>1031</v>
      </c>
      <c r="C280" s="92">
        <v>50000</v>
      </c>
      <c r="D280" s="187">
        <v>50000</v>
      </c>
    </row>
    <row r="281" spans="1:4" ht="26.25">
      <c r="A281" s="186" t="s">
        <v>175</v>
      </c>
      <c r="B281" s="95" t="s">
        <v>1032</v>
      </c>
      <c r="C281" s="92">
        <v>10000</v>
      </c>
      <c r="D281" s="187">
        <v>10000</v>
      </c>
    </row>
    <row r="282" spans="1:4" ht="39">
      <c r="A282" s="186" t="s">
        <v>801</v>
      </c>
      <c r="B282" s="95" t="s">
        <v>1033</v>
      </c>
      <c r="C282" s="92">
        <v>22000</v>
      </c>
      <c r="D282" s="187">
        <v>22000</v>
      </c>
    </row>
    <row r="283" spans="1:4" ht="26.25">
      <c r="A283" s="186" t="s">
        <v>913</v>
      </c>
      <c r="B283" s="95" t="s">
        <v>1034</v>
      </c>
      <c r="C283" s="92">
        <v>45000</v>
      </c>
      <c r="D283" s="187">
        <v>45000</v>
      </c>
    </row>
    <row r="284" spans="1:4" ht="39">
      <c r="A284" s="186" t="s">
        <v>415</v>
      </c>
      <c r="B284" s="95" t="s">
        <v>1035</v>
      </c>
      <c r="C284" s="92">
        <v>22000</v>
      </c>
      <c r="D284" s="187">
        <v>22000</v>
      </c>
    </row>
    <row r="285" spans="1:4" ht="39">
      <c r="A285" s="186" t="s">
        <v>408</v>
      </c>
      <c r="B285" s="95" t="s">
        <v>1036</v>
      </c>
      <c r="C285" s="92">
        <v>17000</v>
      </c>
      <c r="D285" s="187">
        <v>17000</v>
      </c>
    </row>
    <row r="286" spans="1:4" ht="26.25">
      <c r="A286" s="186" t="s">
        <v>1037</v>
      </c>
      <c r="B286" s="95" t="s">
        <v>1038</v>
      </c>
      <c r="C286" s="92">
        <v>22000</v>
      </c>
      <c r="D286" s="187">
        <v>22000</v>
      </c>
    </row>
    <row r="287" spans="1:4" ht="14.25">
      <c r="A287" s="186" t="s">
        <v>113</v>
      </c>
      <c r="B287" s="95" t="s">
        <v>1039</v>
      </c>
      <c r="C287" s="92">
        <v>25000</v>
      </c>
      <c r="D287" s="187">
        <v>25000</v>
      </c>
    </row>
    <row r="288" spans="1:4" ht="26.25">
      <c r="A288" s="186" t="s">
        <v>171</v>
      </c>
      <c r="B288" s="95" t="s">
        <v>1040</v>
      </c>
      <c r="C288" s="92">
        <v>25000</v>
      </c>
      <c r="D288" s="187">
        <v>25000</v>
      </c>
    </row>
    <row r="289" spans="1:4" ht="26.25">
      <c r="A289" s="186" t="s">
        <v>164</v>
      </c>
      <c r="B289" s="95" t="s">
        <v>1041</v>
      </c>
      <c r="C289" s="92">
        <v>20000</v>
      </c>
      <c r="D289" s="187">
        <v>20000</v>
      </c>
    </row>
    <row r="290" spans="1:4" ht="26.25">
      <c r="A290" s="186" t="s">
        <v>201</v>
      </c>
      <c r="B290" s="95" t="s">
        <v>1042</v>
      </c>
      <c r="C290" s="92">
        <v>39000</v>
      </c>
      <c r="D290" s="187">
        <v>39000</v>
      </c>
    </row>
    <row r="291" spans="1:4" ht="14.25">
      <c r="A291" s="186" t="s">
        <v>349</v>
      </c>
      <c r="B291" s="95" t="s">
        <v>1043</v>
      </c>
      <c r="C291" s="92">
        <v>24000</v>
      </c>
      <c r="D291" s="187">
        <v>24000</v>
      </c>
    </row>
    <row r="292" spans="1:4" ht="26.25">
      <c r="A292" s="186" t="s">
        <v>114</v>
      </c>
      <c r="B292" s="95" t="s">
        <v>1044</v>
      </c>
      <c r="C292" s="92">
        <v>39000</v>
      </c>
      <c r="D292" s="187">
        <v>39000</v>
      </c>
    </row>
    <row r="293" spans="1:4" ht="21" customHeight="1">
      <c r="A293" s="186" t="s">
        <v>920</v>
      </c>
      <c r="B293" s="95" t="s">
        <v>1045</v>
      </c>
      <c r="C293" s="92">
        <v>29000</v>
      </c>
      <c r="D293" s="187">
        <v>29000</v>
      </c>
    </row>
    <row r="294" spans="1:4" ht="14.25">
      <c r="A294" s="186" t="s">
        <v>755</v>
      </c>
      <c r="B294" s="95" t="s">
        <v>1046</v>
      </c>
      <c r="C294" s="92">
        <v>10000</v>
      </c>
      <c r="D294" s="187">
        <v>10000</v>
      </c>
    </row>
    <row r="295" spans="1:4" ht="26.25">
      <c r="A295" s="186" t="s">
        <v>1047</v>
      </c>
      <c r="B295" s="95" t="s">
        <v>410</v>
      </c>
      <c r="C295" s="92">
        <v>47000</v>
      </c>
      <c r="D295" s="187">
        <v>47000</v>
      </c>
    </row>
    <row r="296" spans="1:4" ht="26.25">
      <c r="A296" s="186" t="s">
        <v>760</v>
      </c>
      <c r="B296" s="95" t="s">
        <v>1048</v>
      </c>
      <c r="C296" s="92">
        <v>41000</v>
      </c>
      <c r="D296" s="187">
        <v>41000</v>
      </c>
    </row>
    <row r="297" spans="1:4" ht="26.25">
      <c r="A297" s="186" t="s">
        <v>760</v>
      </c>
      <c r="B297" s="95" t="s">
        <v>1049</v>
      </c>
      <c r="C297" s="92">
        <v>39000</v>
      </c>
      <c r="D297" s="187">
        <v>39000</v>
      </c>
    </row>
    <row r="298" spans="1:4" ht="26.25">
      <c r="A298" s="186" t="s">
        <v>1050</v>
      </c>
      <c r="B298" s="95" t="s">
        <v>1051</v>
      </c>
      <c r="C298" s="92">
        <v>39000</v>
      </c>
      <c r="D298" s="187">
        <v>39000</v>
      </c>
    </row>
    <row r="299" spans="1:4" ht="26.25">
      <c r="A299" s="186" t="s">
        <v>856</v>
      </c>
      <c r="B299" s="95" t="s">
        <v>1052</v>
      </c>
      <c r="C299" s="92">
        <v>10000</v>
      </c>
      <c r="D299" s="187">
        <v>10000</v>
      </c>
    </row>
    <row r="300" spans="1:4" ht="26.25">
      <c r="A300" s="186" t="s">
        <v>124</v>
      </c>
      <c r="B300" s="95" t="s">
        <v>184</v>
      </c>
      <c r="C300" s="92">
        <v>22000</v>
      </c>
      <c r="D300" s="187">
        <v>22000</v>
      </c>
    </row>
    <row r="301" spans="1:4" ht="39">
      <c r="A301" s="186" t="s">
        <v>185</v>
      </c>
      <c r="B301" s="95" t="s">
        <v>1053</v>
      </c>
      <c r="C301" s="92">
        <v>29000</v>
      </c>
      <c r="D301" s="187">
        <v>29000</v>
      </c>
    </row>
    <row r="302" spans="1:4" ht="26.25">
      <c r="A302" s="186" t="s">
        <v>764</v>
      </c>
      <c r="B302" s="95" t="s">
        <v>1054</v>
      </c>
      <c r="C302" s="92">
        <v>39000</v>
      </c>
      <c r="D302" s="187">
        <v>39000</v>
      </c>
    </row>
    <row r="303" spans="1:4" ht="14.25">
      <c r="A303" s="186" t="s">
        <v>766</v>
      </c>
      <c r="B303" s="95" t="s">
        <v>1055</v>
      </c>
      <c r="C303" s="92">
        <v>10000</v>
      </c>
      <c r="D303" s="187">
        <v>10000</v>
      </c>
    </row>
    <row r="304" spans="1:4" ht="26.25">
      <c r="A304" s="186" t="s">
        <v>359</v>
      </c>
      <c r="B304" s="95" t="s">
        <v>1056</v>
      </c>
      <c r="C304" s="92">
        <v>10000</v>
      </c>
      <c r="D304" s="187">
        <v>10000</v>
      </c>
    </row>
    <row r="305" spans="1:4" ht="26.25">
      <c r="A305" s="186" t="s">
        <v>104</v>
      </c>
      <c r="B305" s="95" t="s">
        <v>176</v>
      </c>
      <c r="C305" s="92">
        <v>32000</v>
      </c>
      <c r="D305" s="187">
        <v>32000</v>
      </c>
    </row>
    <row r="306" spans="1:4" ht="14.25">
      <c r="A306" s="186" t="s">
        <v>1057</v>
      </c>
      <c r="B306" s="95" t="s">
        <v>187</v>
      </c>
      <c r="C306" s="92">
        <v>24000</v>
      </c>
      <c r="D306" s="187">
        <v>24000</v>
      </c>
    </row>
    <row r="307" spans="1:4" ht="26.25">
      <c r="A307" s="186" t="s">
        <v>350</v>
      </c>
      <c r="B307" s="95" t="s">
        <v>1058</v>
      </c>
      <c r="C307" s="92">
        <v>50000</v>
      </c>
      <c r="D307" s="187">
        <v>50000</v>
      </c>
    </row>
    <row r="308" spans="1:4" ht="26.25">
      <c r="A308" s="186" t="s">
        <v>156</v>
      </c>
      <c r="B308" s="95" t="s">
        <v>196</v>
      </c>
      <c r="C308" s="92">
        <v>45000</v>
      </c>
      <c r="D308" s="187">
        <v>45000</v>
      </c>
    </row>
    <row r="309" spans="1:4" ht="52.5">
      <c r="A309" s="186" t="s">
        <v>803</v>
      </c>
      <c r="B309" s="95" t="s">
        <v>1059</v>
      </c>
      <c r="C309" s="92">
        <v>25000</v>
      </c>
      <c r="D309" s="187">
        <v>25000</v>
      </c>
    </row>
    <row r="310" spans="1:4" ht="14.25">
      <c r="A310" s="186" t="s">
        <v>378</v>
      </c>
      <c r="B310" s="95" t="s">
        <v>1060</v>
      </c>
      <c r="C310" s="92">
        <v>39000</v>
      </c>
      <c r="D310" s="187">
        <v>39000</v>
      </c>
    </row>
    <row r="311" spans="1:4" ht="39">
      <c r="A311" s="186" t="s">
        <v>153</v>
      </c>
      <c r="B311" s="95" t="s">
        <v>1061</v>
      </c>
      <c r="C311" s="92">
        <v>35000</v>
      </c>
      <c r="D311" s="187">
        <v>35000</v>
      </c>
    </row>
    <row r="312" spans="1:4" ht="14.25">
      <c r="A312" s="186" t="s">
        <v>1062</v>
      </c>
      <c r="B312" s="95" t="s">
        <v>1063</v>
      </c>
      <c r="C312" s="92">
        <v>30000</v>
      </c>
      <c r="D312" s="187">
        <v>30000</v>
      </c>
    </row>
    <row r="313" spans="1:4" ht="39">
      <c r="A313" s="186" t="s">
        <v>159</v>
      </c>
      <c r="B313" s="95" t="s">
        <v>1064</v>
      </c>
      <c r="C313" s="92">
        <v>10000</v>
      </c>
      <c r="D313" s="187">
        <v>10000</v>
      </c>
    </row>
    <row r="314" spans="1:4" ht="14.25">
      <c r="A314" s="186" t="s">
        <v>1065</v>
      </c>
      <c r="B314" s="95" t="s">
        <v>1066</v>
      </c>
      <c r="C314" s="92">
        <v>17000</v>
      </c>
      <c r="D314" s="187">
        <v>17000</v>
      </c>
    </row>
    <row r="315" spans="1:4" ht="14.25">
      <c r="A315" s="186" t="s">
        <v>182</v>
      </c>
      <c r="B315" s="95" t="s">
        <v>1067</v>
      </c>
      <c r="C315" s="92">
        <v>14000</v>
      </c>
      <c r="D315" s="187">
        <v>14000</v>
      </c>
    </row>
    <row r="316" spans="1:4" ht="14.25">
      <c r="A316" s="186" t="s">
        <v>327</v>
      </c>
      <c r="B316" s="95" t="s">
        <v>372</v>
      </c>
      <c r="C316" s="92">
        <v>34000</v>
      </c>
      <c r="D316" s="187">
        <v>34000</v>
      </c>
    </row>
    <row r="317" spans="1:4" ht="39">
      <c r="A317" s="186" t="s">
        <v>864</v>
      </c>
      <c r="B317" s="95" t="s">
        <v>1068</v>
      </c>
      <c r="C317" s="92">
        <v>37000</v>
      </c>
      <c r="D317" s="187">
        <v>37000</v>
      </c>
    </row>
    <row r="318" spans="1:4" ht="26.25">
      <c r="A318" s="186" t="s">
        <v>103</v>
      </c>
      <c r="B318" s="95" t="s">
        <v>1069</v>
      </c>
      <c r="C318" s="92">
        <v>28000</v>
      </c>
      <c r="D318" s="187">
        <v>28000</v>
      </c>
    </row>
    <row r="319" spans="1:4" ht="26.25">
      <c r="A319" s="186" t="s">
        <v>931</v>
      </c>
      <c r="B319" s="95" t="s">
        <v>1070</v>
      </c>
      <c r="C319" s="92">
        <v>28000</v>
      </c>
      <c r="D319" s="187">
        <v>28000</v>
      </c>
    </row>
    <row r="320" spans="1:4" ht="26.25">
      <c r="A320" s="186" t="s">
        <v>874</v>
      </c>
      <c r="B320" s="95" t="s">
        <v>1071</v>
      </c>
      <c r="C320" s="92">
        <v>44000</v>
      </c>
      <c r="D320" s="187">
        <v>44000</v>
      </c>
    </row>
    <row r="321" spans="1:4" ht="26.25">
      <c r="A321" s="186" t="s">
        <v>177</v>
      </c>
      <c r="B321" s="95" t="s">
        <v>365</v>
      </c>
      <c r="C321" s="92">
        <v>32000</v>
      </c>
      <c r="D321" s="187">
        <v>32000</v>
      </c>
    </row>
    <row r="322" spans="1:4" ht="26.25">
      <c r="A322" s="186" t="s">
        <v>148</v>
      </c>
      <c r="B322" s="95" t="s">
        <v>1072</v>
      </c>
      <c r="C322" s="92">
        <v>49000</v>
      </c>
      <c r="D322" s="187">
        <v>49000</v>
      </c>
    </row>
    <row r="323" spans="1:4" ht="26.25">
      <c r="A323" s="186" t="s">
        <v>421</v>
      </c>
      <c r="B323" s="95" t="s">
        <v>1073</v>
      </c>
      <c r="C323" s="92">
        <v>32000</v>
      </c>
      <c r="D323" s="187">
        <v>32000</v>
      </c>
    </row>
    <row r="324" spans="1:4" ht="66">
      <c r="A324" s="186" t="s">
        <v>181</v>
      </c>
      <c r="B324" s="95" t="s">
        <v>1074</v>
      </c>
      <c r="C324" s="92">
        <v>16000</v>
      </c>
      <c r="D324" s="187">
        <v>16000</v>
      </c>
    </row>
    <row r="325" spans="1:4" ht="26.25">
      <c r="A325" s="186" t="s">
        <v>939</v>
      </c>
      <c r="B325" s="95" t="s">
        <v>368</v>
      </c>
      <c r="C325" s="92">
        <v>39000</v>
      </c>
      <c r="D325" s="187">
        <v>39000</v>
      </c>
    </row>
    <row r="326" spans="1:4" ht="52.5">
      <c r="A326" s="186" t="s">
        <v>1075</v>
      </c>
      <c r="B326" s="95" t="s">
        <v>1076</v>
      </c>
      <c r="C326" s="92">
        <v>22000</v>
      </c>
      <c r="D326" s="187">
        <v>22000</v>
      </c>
    </row>
    <row r="327" spans="1:4" ht="26.25">
      <c r="A327" s="186" t="s">
        <v>183</v>
      </c>
      <c r="B327" s="95" t="s">
        <v>1077</v>
      </c>
      <c r="C327" s="92">
        <v>35000</v>
      </c>
      <c r="D327" s="187">
        <v>35000</v>
      </c>
    </row>
    <row r="328" spans="1:4" ht="39">
      <c r="A328" s="186" t="s">
        <v>192</v>
      </c>
      <c r="B328" s="95" t="s">
        <v>193</v>
      </c>
      <c r="C328" s="92">
        <v>32000</v>
      </c>
      <c r="D328" s="187">
        <v>32000</v>
      </c>
    </row>
    <row r="329" spans="1:4" ht="26.25">
      <c r="A329" s="186" t="s">
        <v>115</v>
      </c>
      <c r="B329" s="95" t="s">
        <v>169</v>
      </c>
      <c r="C329" s="92">
        <v>45000</v>
      </c>
      <c r="D329" s="187">
        <v>45000</v>
      </c>
    </row>
    <row r="330" spans="1:4" ht="39">
      <c r="A330" s="186" t="s">
        <v>1078</v>
      </c>
      <c r="B330" s="95" t="s">
        <v>1079</v>
      </c>
      <c r="C330" s="92">
        <v>10000</v>
      </c>
      <c r="D330" s="187">
        <v>10000</v>
      </c>
    </row>
    <row r="331" spans="1:4" ht="26.25">
      <c r="A331" s="186" t="s">
        <v>323</v>
      </c>
      <c r="B331" s="95" t="s">
        <v>1080</v>
      </c>
      <c r="C331" s="92">
        <v>21000</v>
      </c>
      <c r="D331" s="187">
        <v>21000</v>
      </c>
    </row>
    <row r="332" spans="1:4" ht="18.75" customHeight="1">
      <c r="A332" s="186" t="s">
        <v>149</v>
      </c>
      <c r="B332" s="95" t="s">
        <v>371</v>
      </c>
      <c r="C332" s="92">
        <v>32000</v>
      </c>
      <c r="D332" s="187">
        <v>32000</v>
      </c>
    </row>
    <row r="333" spans="1:4" ht="26.25">
      <c r="A333" s="186" t="s">
        <v>1081</v>
      </c>
      <c r="B333" s="95" t="s">
        <v>1082</v>
      </c>
      <c r="C333" s="92">
        <v>47000</v>
      </c>
      <c r="D333" s="187">
        <v>47000</v>
      </c>
    </row>
    <row r="334" spans="1:4" ht="26.25">
      <c r="A334" s="186" t="s">
        <v>803</v>
      </c>
      <c r="B334" s="95" t="s">
        <v>373</v>
      </c>
      <c r="C334" s="92">
        <v>50000</v>
      </c>
      <c r="D334" s="187">
        <v>50000</v>
      </c>
    </row>
    <row r="335" spans="1:4" ht="26.25">
      <c r="A335" s="186" t="s">
        <v>1083</v>
      </c>
      <c r="B335" s="95" t="s">
        <v>1084</v>
      </c>
      <c r="C335" s="92">
        <v>25000</v>
      </c>
      <c r="D335" s="187">
        <v>25000</v>
      </c>
    </row>
    <row r="336" spans="1:4" ht="39">
      <c r="A336" s="186" t="s">
        <v>1083</v>
      </c>
      <c r="B336" s="95" t="s">
        <v>1085</v>
      </c>
      <c r="C336" s="92">
        <v>25000</v>
      </c>
      <c r="D336" s="187">
        <v>25000</v>
      </c>
    </row>
    <row r="337" spans="1:4" ht="26.25">
      <c r="A337" s="186" t="s">
        <v>1083</v>
      </c>
      <c r="B337" s="95" t="s">
        <v>1086</v>
      </c>
      <c r="C337" s="92">
        <v>25000</v>
      </c>
      <c r="D337" s="187">
        <v>25000</v>
      </c>
    </row>
    <row r="338" spans="1:4" ht="26.25">
      <c r="A338" s="186" t="s">
        <v>894</v>
      </c>
      <c r="B338" s="95" t="s">
        <v>1087</v>
      </c>
      <c r="C338" s="92">
        <v>38000</v>
      </c>
      <c r="D338" s="187">
        <v>38000</v>
      </c>
    </row>
    <row r="339" spans="1:4" ht="14.25">
      <c r="A339" s="186" t="s">
        <v>140</v>
      </c>
      <c r="B339" s="95" t="s">
        <v>1088</v>
      </c>
      <c r="C339" s="92">
        <v>13000</v>
      </c>
      <c r="D339" s="187">
        <v>13000</v>
      </c>
    </row>
    <row r="340" spans="1:4" ht="26.25">
      <c r="A340" s="186" t="s">
        <v>141</v>
      </c>
      <c r="B340" s="95" t="s">
        <v>189</v>
      </c>
      <c r="C340" s="92">
        <v>39000</v>
      </c>
      <c r="D340" s="187">
        <v>39000</v>
      </c>
    </row>
    <row r="341" spans="1:4" ht="26.25">
      <c r="A341" s="186" t="s">
        <v>355</v>
      </c>
      <c r="B341" s="95" t="s">
        <v>190</v>
      </c>
      <c r="C341" s="92">
        <v>48000</v>
      </c>
      <c r="D341" s="187">
        <v>48000</v>
      </c>
    </row>
    <row r="342" spans="1:4" ht="26.25">
      <c r="A342" s="186" t="s">
        <v>1089</v>
      </c>
      <c r="B342" s="95" t="s">
        <v>1090</v>
      </c>
      <c r="C342" s="92">
        <v>10000</v>
      </c>
      <c r="D342" s="187">
        <v>10000</v>
      </c>
    </row>
    <row r="343" spans="1:4" ht="26.25">
      <c r="A343" s="186" t="s">
        <v>154</v>
      </c>
      <c r="B343" s="95" t="s">
        <v>197</v>
      </c>
      <c r="C343" s="92">
        <v>39000</v>
      </c>
      <c r="D343" s="187">
        <v>39000</v>
      </c>
    </row>
    <row r="344" spans="1:4" ht="26.25">
      <c r="A344" s="186" t="s">
        <v>985</v>
      </c>
      <c r="B344" s="95" t="s">
        <v>1091</v>
      </c>
      <c r="C344" s="92">
        <v>29000</v>
      </c>
      <c r="D344" s="187">
        <v>29000</v>
      </c>
    </row>
    <row r="345" spans="1:4" ht="26.25">
      <c r="A345" s="186" t="s">
        <v>121</v>
      </c>
      <c r="B345" s="95" t="s">
        <v>1092</v>
      </c>
      <c r="C345" s="92">
        <v>25000</v>
      </c>
      <c r="D345" s="187">
        <v>25000</v>
      </c>
    </row>
    <row r="346" spans="1:4" ht="26.25">
      <c r="A346" s="186" t="s">
        <v>1093</v>
      </c>
      <c r="B346" s="95" t="s">
        <v>1094</v>
      </c>
      <c r="C346" s="92">
        <v>44000</v>
      </c>
      <c r="D346" s="187">
        <v>44000</v>
      </c>
    </row>
    <row r="347" spans="1:4" ht="26.25">
      <c r="A347" s="186" t="s">
        <v>170</v>
      </c>
      <c r="B347" s="95" t="s">
        <v>195</v>
      </c>
      <c r="C347" s="92">
        <v>32000</v>
      </c>
      <c r="D347" s="187">
        <v>32000</v>
      </c>
    </row>
    <row r="348" spans="1:4" ht="26.25">
      <c r="A348" s="186" t="s">
        <v>818</v>
      </c>
      <c r="B348" s="95" t="s">
        <v>1095</v>
      </c>
      <c r="C348" s="92">
        <v>34000</v>
      </c>
      <c r="D348" s="187">
        <v>34000</v>
      </c>
    </row>
    <row r="349" spans="1:4" ht="26.25">
      <c r="A349" s="186" t="s">
        <v>906</v>
      </c>
      <c r="B349" s="95" t="s">
        <v>1096</v>
      </c>
      <c r="C349" s="92">
        <v>50000</v>
      </c>
      <c r="D349" s="187">
        <v>50000</v>
      </c>
    </row>
    <row r="350" spans="1:4" ht="26.25">
      <c r="A350" s="186" t="s">
        <v>1097</v>
      </c>
      <c r="B350" s="95" t="s">
        <v>1098</v>
      </c>
      <c r="C350" s="92">
        <v>14000</v>
      </c>
      <c r="D350" s="187">
        <v>14000</v>
      </c>
    </row>
    <row r="351" spans="1:4" ht="26.25">
      <c r="A351" s="186" t="s">
        <v>202</v>
      </c>
      <c r="B351" s="95" t="s">
        <v>1099</v>
      </c>
      <c r="C351" s="92">
        <v>16000</v>
      </c>
      <c r="D351" s="187">
        <v>16000</v>
      </c>
    </row>
    <row r="352" spans="1:4" ht="14.25">
      <c r="A352" s="186" t="s">
        <v>142</v>
      </c>
      <c r="B352" s="95" t="s">
        <v>191</v>
      </c>
      <c r="C352" s="92">
        <v>32000</v>
      </c>
      <c r="D352" s="187">
        <v>32000</v>
      </c>
    </row>
    <row r="353" spans="1:4" ht="52.5">
      <c r="A353" s="186" t="s">
        <v>406</v>
      </c>
      <c r="B353" s="95" t="s">
        <v>1100</v>
      </c>
      <c r="C353" s="92">
        <v>70000</v>
      </c>
      <c r="D353" s="187">
        <v>70000</v>
      </c>
    </row>
    <row r="354" spans="1:4" ht="39">
      <c r="A354" s="186" t="s">
        <v>1101</v>
      </c>
      <c r="B354" s="95" t="s">
        <v>1102</v>
      </c>
      <c r="C354" s="92">
        <v>44000</v>
      </c>
      <c r="D354" s="187">
        <v>44000</v>
      </c>
    </row>
    <row r="355" spans="1:4" ht="26.25">
      <c r="A355" s="186" t="s">
        <v>1103</v>
      </c>
      <c r="B355" s="95" t="s">
        <v>1104</v>
      </c>
      <c r="C355" s="92">
        <v>67000</v>
      </c>
      <c r="D355" s="187">
        <v>67000</v>
      </c>
    </row>
    <row r="356" spans="1:4" ht="14.25">
      <c r="A356" s="186" t="s">
        <v>1105</v>
      </c>
      <c r="B356" s="95" t="s">
        <v>1106</v>
      </c>
      <c r="C356" s="92">
        <v>41000</v>
      </c>
      <c r="D356" s="187">
        <v>41000</v>
      </c>
    </row>
    <row r="357" spans="1:4" ht="26.25">
      <c r="A357" s="186" t="s">
        <v>171</v>
      </c>
      <c r="B357" s="95" t="s">
        <v>1107</v>
      </c>
      <c r="C357" s="92">
        <v>31000</v>
      </c>
      <c r="D357" s="187">
        <v>31000</v>
      </c>
    </row>
    <row r="358" spans="1:4" ht="39">
      <c r="A358" s="186" t="s">
        <v>760</v>
      </c>
      <c r="B358" s="95" t="s">
        <v>1108</v>
      </c>
      <c r="C358" s="92">
        <v>50000</v>
      </c>
      <c r="D358" s="187">
        <v>50000</v>
      </c>
    </row>
    <row r="359" spans="1:4" ht="39">
      <c r="A359" s="186" t="s">
        <v>760</v>
      </c>
      <c r="B359" s="95" t="s">
        <v>1109</v>
      </c>
      <c r="C359" s="92">
        <v>53000</v>
      </c>
      <c r="D359" s="187">
        <v>53000</v>
      </c>
    </row>
    <row r="360" spans="1:4" ht="14.25">
      <c r="A360" s="186" t="s">
        <v>1110</v>
      </c>
      <c r="B360" s="95" t="s">
        <v>1111</v>
      </c>
      <c r="C360" s="92">
        <v>68000</v>
      </c>
      <c r="D360" s="187">
        <v>68000</v>
      </c>
    </row>
    <row r="361" spans="1:4" ht="26.25">
      <c r="A361" s="186" t="s">
        <v>355</v>
      </c>
      <c r="B361" s="95" t="s">
        <v>420</v>
      </c>
      <c r="C361" s="92">
        <v>56000</v>
      </c>
      <c r="D361" s="187">
        <v>56000</v>
      </c>
    </row>
    <row r="362" spans="1:4" ht="39">
      <c r="A362" s="186" t="s">
        <v>751</v>
      </c>
      <c r="B362" s="95" t="s">
        <v>1112</v>
      </c>
      <c r="C362" s="92">
        <v>24000</v>
      </c>
      <c r="D362" s="187">
        <v>24000</v>
      </c>
    </row>
    <row r="363" spans="1:4" ht="14.25">
      <c r="A363" s="186" t="s">
        <v>913</v>
      </c>
      <c r="B363" s="95" t="s">
        <v>1113</v>
      </c>
      <c r="C363" s="92">
        <v>70000</v>
      </c>
      <c r="D363" s="187">
        <v>70000</v>
      </c>
    </row>
    <row r="364" spans="1:4" ht="26.25">
      <c r="A364" s="186" t="s">
        <v>1114</v>
      </c>
      <c r="B364" s="95" t="s">
        <v>1115</v>
      </c>
      <c r="C364" s="92">
        <v>56000</v>
      </c>
      <c r="D364" s="187">
        <v>56000</v>
      </c>
    </row>
    <row r="365" spans="1:4" ht="39">
      <c r="A365" s="186" t="s">
        <v>407</v>
      </c>
      <c r="B365" s="95" t="s">
        <v>1116</v>
      </c>
      <c r="C365" s="92">
        <v>50000</v>
      </c>
      <c r="D365" s="187">
        <v>50000</v>
      </c>
    </row>
    <row r="366" spans="1:4" ht="39">
      <c r="A366" s="186" t="s">
        <v>1117</v>
      </c>
      <c r="B366" s="95" t="s">
        <v>1118</v>
      </c>
      <c r="C366" s="92">
        <v>18000</v>
      </c>
      <c r="D366" s="187">
        <v>18000</v>
      </c>
    </row>
    <row r="367" spans="1:4" ht="26.25">
      <c r="A367" s="186" t="s">
        <v>185</v>
      </c>
      <c r="B367" s="95" t="s">
        <v>1119</v>
      </c>
      <c r="C367" s="92">
        <v>62000</v>
      </c>
      <c r="D367" s="187">
        <v>62000</v>
      </c>
    </row>
    <row r="368" spans="1:4" s="28" customFormat="1" ht="26.25">
      <c r="A368" s="186" t="s">
        <v>1120</v>
      </c>
      <c r="B368" s="95" t="s">
        <v>1121</v>
      </c>
      <c r="C368" s="92">
        <v>62000</v>
      </c>
      <c r="D368" s="187">
        <v>62000</v>
      </c>
    </row>
    <row r="369" spans="1:4" ht="39">
      <c r="A369" s="186" t="s">
        <v>1120</v>
      </c>
      <c r="B369" s="95" t="s">
        <v>1021</v>
      </c>
      <c r="C369" s="92">
        <v>18000</v>
      </c>
      <c r="D369" s="187">
        <v>18000</v>
      </c>
    </row>
    <row r="370" spans="1:4" ht="14.25">
      <c r="A370" s="186" t="s">
        <v>1122</v>
      </c>
      <c r="B370" s="95" t="s">
        <v>169</v>
      </c>
      <c r="C370" s="92">
        <v>62000</v>
      </c>
      <c r="D370" s="187">
        <v>62000</v>
      </c>
    </row>
    <row r="371" spans="1:4" ht="14.25">
      <c r="A371" s="186" t="s">
        <v>1123</v>
      </c>
      <c r="B371" s="95" t="s">
        <v>1124</v>
      </c>
      <c r="C371" s="92">
        <v>56000</v>
      </c>
      <c r="D371" s="187">
        <v>56000</v>
      </c>
    </row>
    <row r="372" spans="1:4" ht="26.25">
      <c r="A372" s="186" t="s">
        <v>860</v>
      </c>
      <c r="B372" s="95" t="s">
        <v>1125</v>
      </c>
      <c r="C372" s="92">
        <v>69000</v>
      </c>
      <c r="D372" s="187">
        <v>69000</v>
      </c>
    </row>
    <row r="373" spans="1:4" ht="26.25">
      <c r="A373" s="186" t="s">
        <v>939</v>
      </c>
      <c r="B373" s="95" t="s">
        <v>368</v>
      </c>
      <c r="C373" s="92">
        <v>29000</v>
      </c>
      <c r="D373" s="187">
        <v>29000</v>
      </c>
    </row>
    <row r="374" spans="1:4" ht="26.25">
      <c r="A374" s="186" t="s">
        <v>417</v>
      </c>
      <c r="B374" s="95" t="s">
        <v>1126</v>
      </c>
      <c r="C374" s="92">
        <v>39000</v>
      </c>
      <c r="D374" s="187">
        <v>39000</v>
      </c>
    </row>
    <row r="375" spans="1:4" ht="26.25">
      <c r="A375" s="186" t="s">
        <v>194</v>
      </c>
      <c r="B375" s="95" t="s">
        <v>1127</v>
      </c>
      <c r="C375" s="92">
        <v>44000</v>
      </c>
      <c r="D375" s="187">
        <v>44000</v>
      </c>
    </row>
    <row r="376" spans="1:4" s="28" customFormat="1" ht="39">
      <c r="A376" s="186" t="s">
        <v>360</v>
      </c>
      <c r="B376" s="95" t="s">
        <v>1128</v>
      </c>
      <c r="C376" s="92">
        <v>40000</v>
      </c>
      <c r="D376" s="187">
        <v>40000</v>
      </c>
    </row>
    <row r="377" spans="1:4" ht="26.25">
      <c r="A377" s="186" t="s">
        <v>153</v>
      </c>
      <c r="B377" s="95" t="s">
        <v>1129</v>
      </c>
      <c r="C377" s="92">
        <v>62000</v>
      </c>
      <c r="D377" s="187">
        <v>62000</v>
      </c>
    </row>
    <row r="378" spans="1:4" ht="26.25">
      <c r="A378" s="186" t="s">
        <v>1130</v>
      </c>
      <c r="B378" s="95" t="s">
        <v>1131</v>
      </c>
      <c r="C378" s="92">
        <v>18000</v>
      </c>
      <c r="D378" s="187">
        <v>18000</v>
      </c>
    </row>
    <row r="379" spans="1:4" ht="39">
      <c r="A379" s="186" t="s">
        <v>1132</v>
      </c>
      <c r="B379" s="95" t="s">
        <v>1133</v>
      </c>
      <c r="C379" s="92">
        <v>44000</v>
      </c>
      <c r="D379" s="187">
        <v>44000</v>
      </c>
    </row>
    <row r="380" spans="1:4" ht="14.25">
      <c r="A380" s="186" t="s">
        <v>1134</v>
      </c>
      <c r="B380" s="95" t="s">
        <v>1135</v>
      </c>
      <c r="C380" s="92">
        <v>44000</v>
      </c>
      <c r="D380" s="187">
        <v>44000</v>
      </c>
    </row>
    <row r="381" spans="1:4" ht="26.25">
      <c r="A381" s="186" t="s">
        <v>153</v>
      </c>
      <c r="B381" s="95" t="s">
        <v>1136</v>
      </c>
      <c r="C381" s="92">
        <v>62000</v>
      </c>
      <c r="D381" s="187">
        <v>62000</v>
      </c>
    </row>
    <row r="382" spans="1:4" ht="26.25">
      <c r="A382" s="186" t="s">
        <v>1137</v>
      </c>
      <c r="B382" s="95" t="s">
        <v>1071</v>
      </c>
      <c r="C382" s="92">
        <v>44000</v>
      </c>
      <c r="D382" s="187">
        <v>44000</v>
      </c>
    </row>
    <row r="383" spans="1:4" ht="26.25">
      <c r="A383" s="186" t="s">
        <v>186</v>
      </c>
      <c r="B383" s="95" t="s">
        <v>1138</v>
      </c>
      <c r="C383" s="92">
        <v>29000</v>
      </c>
      <c r="D383" s="187">
        <v>29000</v>
      </c>
    </row>
    <row r="384" spans="1:4" ht="39">
      <c r="A384" s="186" t="s">
        <v>1139</v>
      </c>
      <c r="B384" s="95" t="s">
        <v>1140</v>
      </c>
      <c r="C384" s="92">
        <v>10000</v>
      </c>
      <c r="D384" s="187">
        <v>10000</v>
      </c>
    </row>
    <row r="385" spans="1:4" ht="22.5" customHeight="1">
      <c r="A385" s="186" t="s">
        <v>1141</v>
      </c>
      <c r="B385" s="95" t="s">
        <v>1142</v>
      </c>
      <c r="C385" s="92">
        <v>38000</v>
      </c>
      <c r="D385" s="187">
        <v>38000</v>
      </c>
    </row>
    <row r="386" spans="1:4" ht="26.25">
      <c r="A386" s="186" t="s">
        <v>1143</v>
      </c>
      <c r="B386" s="95" t="s">
        <v>1144</v>
      </c>
      <c r="C386" s="92">
        <v>69000</v>
      </c>
      <c r="D386" s="187">
        <v>69000</v>
      </c>
    </row>
    <row r="387" spans="1:4" ht="26.25">
      <c r="A387" s="186" t="s">
        <v>350</v>
      </c>
      <c r="B387" s="95" t="s">
        <v>369</v>
      </c>
      <c r="C387" s="92">
        <v>60000</v>
      </c>
      <c r="D387" s="187">
        <v>60000</v>
      </c>
    </row>
    <row r="388" spans="1:4" ht="26.25">
      <c r="A388" s="186" t="s">
        <v>1145</v>
      </c>
      <c r="B388" s="95" t="s">
        <v>1146</v>
      </c>
      <c r="C388" s="92">
        <v>27000</v>
      </c>
      <c r="D388" s="187">
        <v>27000</v>
      </c>
    </row>
    <row r="389" spans="1:4" ht="26.25">
      <c r="A389" s="186" t="s">
        <v>110</v>
      </c>
      <c r="B389" s="95" t="s">
        <v>1147</v>
      </c>
      <c r="C389" s="92">
        <v>56000</v>
      </c>
      <c r="D389" s="187">
        <v>56000</v>
      </c>
    </row>
    <row r="390" spans="1:4" ht="26.25">
      <c r="A390" s="186" t="s">
        <v>1148</v>
      </c>
      <c r="B390" s="95" t="s">
        <v>1149</v>
      </c>
      <c r="C390" s="92">
        <v>70000</v>
      </c>
      <c r="D390" s="187">
        <v>70000</v>
      </c>
    </row>
    <row r="391" spans="1:4" ht="39">
      <c r="A391" s="186" t="s">
        <v>132</v>
      </c>
      <c r="B391" s="95" t="s">
        <v>1150</v>
      </c>
      <c r="C391" s="92">
        <v>32000</v>
      </c>
      <c r="D391" s="187">
        <v>32000</v>
      </c>
    </row>
    <row r="392" spans="1:4" ht="52.5">
      <c r="A392" s="186" t="s">
        <v>983</v>
      </c>
      <c r="B392" s="95" t="s">
        <v>1151</v>
      </c>
      <c r="C392" s="92">
        <v>70000</v>
      </c>
      <c r="D392" s="187">
        <v>70000</v>
      </c>
    </row>
    <row r="393" spans="1:4" ht="26.25">
      <c r="A393" s="186" t="s">
        <v>803</v>
      </c>
      <c r="B393" s="95" t="s">
        <v>1152</v>
      </c>
      <c r="C393" s="92">
        <v>62000</v>
      </c>
      <c r="D393" s="187">
        <v>62000</v>
      </c>
    </row>
    <row r="394" spans="1:4" ht="26.25">
      <c r="A394" s="186" t="s">
        <v>803</v>
      </c>
      <c r="B394" s="95" t="s">
        <v>419</v>
      </c>
      <c r="C394" s="92">
        <v>70000</v>
      </c>
      <c r="D394" s="187">
        <v>70000</v>
      </c>
    </row>
    <row r="395" spans="1:4" ht="26.25">
      <c r="A395" s="186" t="s">
        <v>766</v>
      </c>
      <c r="B395" s="95" t="s">
        <v>1153</v>
      </c>
      <c r="C395" s="92">
        <v>41000</v>
      </c>
      <c r="D395" s="187">
        <v>41000</v>
      </c>
    </row>
    <row r="396" spans="1:4" ht="52.5">
      <c r="A396" s="186" t="s">
        <v>1154</v>
      </c>
      <c r="B396" s="95" t="s">
        <v>1155</v>
      </c>
      <c r="C396" s="92">
        <v>18000</v>
      </c>
      <c r="D396" s="187">
        <v>18000</v>
      </c>
    </row>
    <row r="397" spans="1:4" ht="26.25">
      <c r="A397" s="186" t="s">
        <v>1156</v>
      </c>
      <c r="B397" s="95" t="s">
        <v>1157</v>
      </c>
      <c r="C397" s="92">
        <v>62000</v>
      </c>
      <c r="D397" s="187">
        <v>62000</v>
      </c>
    </row>
    <row r="398" spans="1:4" ht="14.25">
      <c r="A398" s="186" t="s">
        <v>1158</v>
      </c>
      <c r="B398" s="95" t="s">
        <v>1159</v>
      </c>
      <c r="C398" s="92">
        <v>18000</v>
      </c>
      <c r="D398" s="187">
        <v>18000</v>
      </c>
    </row>
    <row r="399" spans="1:4" ht="26.25">
      <c r="A399" s="186" t="s">
        <v>1160</v>
      </c>
      <c r="B399" s="95" t="s">
        <v>409</v>
      </c>
      <c r="C399" s="92">
        <v>39000</v>
      </c>
      <c r="D399" s="187">
        <v>39000</v>
      </c>
    </row>
    <row r="400" spans="1:4" ht="26.25">
      <c r="A400" s="186" t="s">
        <v>349</v>
      </c>
      <c r="B400" s="95" t="s">
        <v>1161</v>
      </c>
      <c r="C400" s="92">
        <v>56000</v>
      </c>
      <c r="D400" s="187">
        <v>56000</v>
      </c>
    </row>
    <row r="401" spans="1:4" ht="26.25">
      <c r="A401" s="186" t="s">
        <v>1162</v>
      </c>
      <c r="B401" s="95" t="s">
        <v>1163</v>
      </c>
      <c r="C401" s="92">
        <v>18000</v>
      </c>
      <c r="D401" s="187">
        <v>18000</v>
      </c>
    </row>
    <row r="402" spans="1:4" ht="39">
      <c r="A402" s="186" t="s">
        <v>1164</v>
      </c>
      <c r="B402" s="95" t="s">
        <v>1165</v>
      </c>
      <c r="C402" s="92">
        <v>56000</v>
      </c>
      <c r="D402" s="187">
        <v>56000</v>
      </c>
    </row>
    <row r="403" spans="1:4" ht="26.25">
      <c r="A403" s="186" t="s">
        <v>416</v>
      </c>
      <c r="B403" s="95" t="s">
        <v>1080</v>
      </c>
      <c r="C403" s="92">
        <v>67000</v>
      </c>
      <c r="D403" s="187">
        <v>67000</v>
      </c>
    </row>
    <row r="404" spans="1:4" ht="26.25">
      <c r="A404" s="186" t="s">
        <v>342</v>
      </c>
      <c r="B404" s="95" t="s">
        <v>1080</v>
      </c>
      <c r="C404" s="92">
        <v>62000</v>
      </c>
      <c r="D404" s="187">
        <v>62000</v>
      </c>
    </row>
    <row r="405" spans="1:4" ht="26.25">
      <c r="A405" s="186" t="s">
        <v>1166</v>
      </c>
      <c r="B405" s="95" t="s">
        <v>1080</v>
      </c>
      <c r="C405" s="92">
        <v>56000</v>
      </c>
      <c r="D405" s="187">
        <v>56000</v>
      </c>
    </row>
    <row r="406" spans="1:4" ht="26.25">
      <c r="A406" s="186" t="s">
        <v>1167</v>
      </c>
      <c r="B406" s="95" t="s">
        <v>1080</v>
      </c>
      <c r="C406" s="92">
        <v>42000</v>
      </c>
      <c r="D406" s="187">
        <v>42000</v>
      </c>
    </row>
    <row r="407" spans="1:4" ht="26.25">
      <c r="A407" s="186" t="s">
        <v>1168</v>
      </c>
      <c r="B407" s="95" t="s">
        <v>1169</v>
      </c>
      <c r="C407" s="92">
        <v>29000</v>
      </c>
      <c r="D407" s="187">
        <v>0</v>
      </c>
    </row>
    <row r="408" spans="1:4" ht="26.25">
      <c r="A408" s="186" t="s">
        <v>1170</v>
      </c>
      <c r="B408" s="95" t="s">
        <v>1171</v>
      </c>
      <c r="C408" s="92">
        <v>25000</v>
      </c>
      <c r="D408" s="187">
        <v>25000</v>
      </c>
    </row>
    <row r="409" spans="1:4" ht="26.25">
      <c r="A409" s="186" t="s">
        <v>1172</v>
      </c>
      <c r="B409" s="95" t="s">
        <v>1173</v>
      </c>
      <c r="C409" s="92">
        <v>32000</v>
      </c>
      <c r="D409" s="187">
        <v>32000</v>
      </c>
    </row>
    <row r="410" spans="1:4" ht="26.25">
      <c r="A410" s="186" t="s">
        <v>153</v>
      </c>
      <c r="B410" s="95" t="s">
        <v>1174</v>
      </c>
      <c r="C410" s="92">
        <v>50000</v>
      </c>
      <c r="D410" s="187">
        <v>50000</v>
      </c>
    </row>
    <row r="411" spans="1:4" ht="26.25">
      <c r="A411" s="186" t="s">
        <v>340</v>
      </c>
      <c r="B411" s="95" t="s">
        <v>414</v>
      </c>
      <c r="C411" s="92">
        <v>39000</v>
      </c>
      <c r="D411" s="187">
        <v>39000</v>
      </c>
    </row>
    <row r="412" spans="1:4" ht="14.25">
      <c r="A412" s="186" t="s">
        <v>170</v>
      </c>
      <c r="B412" s="95" t="s">
        <v>1175</v>
      </c>
      <c r="C412" s="92">
        <v>62000</v>
      </c>
      <c r="D412" s="187">
        <v>62000</v>
      </c>
    </row>
    <row r="413" spans="1:4" ht="14.25">
      <c r="A413" s="193" t="s">
        <v>1176</v>
      </c>
      <c r="B413" s="93"/>
      <c r="C413" s="94">
        <f>SUM(C260:C412)</f>
        <v>5595000</v>
      </c>
      <c r="D413" s="194">
        <f>SUM(D260:D412)</f>
        <v>5566000</v>
      </c>
    </row>
    <row r="414" spans="1:4" ht="14.25">
      <c r="A414" s="186" t="s">
        <v>143</v>
      </c>
      <c r="B414" s="95" t="s">
        <v>1177</v>
      </c>
      <c r="C414" s="92">
        <v>18000</v>
      </c>
      <c r="D414" s="187">
        <v>18000</v>
      </c>
    </row>
    <row r="415" spans="1:4" ht="14.25">
      <c r="A415" s="186" t="s">
        <v>198</v>
      </c>
      <c r="B415" s="95" t="s">
        <v>199</v>
      </c>
      <c r="C415" s="92">
        <v>15000</v>
      </c>
      <c r="D415" s="187">
        <v>15000</v>
      </c>
    </row>
    <row r="416" spans="1:4" ht="26.25">
      <c r="A416" s="186" t="s">
        <v>129</v>
      </c>
      <c r="B416" s="95" t="s">
        <v>1178</v>
      </c>
      <c r="C416" s="92">
        <v>15000</v>
      </c>
      <c r="D416" s="187">
        <v>15000</v>
      </c>
    </row>
    <row r="417" spans="1:4" ht="26.25">
      <c r="A417" s="186" t="s">
        <v>337</v>
      </c>
      <c r="B417" s="95" t="s">
        <v>1179</v>
      </c>
      <c r="C417" s="92">
        <v>10000</v>
      </c>
      <c r="D417" s="187">
        <v>10000</v>
      </c>
    </row>
    <row r="418" spans="1:4" ht="26.25">
      <c r="A418" s="186" t="s">
        <v>374</v>
      </c>
      <c r="B418" s="95" t="s">
        <v>1180</v>
      </c>
      <c r="C418" s="92">
        <v>30000</v>
      </c>
      <c r="D418" s="187">
        <v>0</v>
      </c>
    </row>
    <row r="419" spans="1:4" ht="39">
      <c r="A419" s="186" t="s">
        <v>329</v>
      </c>
      <c r="B419" s="95" t="s">
        <v>1181</v>
      </c>
      <c r="C419" s="92">
        <v>30000</v>
      </c>
      <c r="D419" s="187">
        <v>30000</v>
      </c>
    </row>
    <row r="420" spans="1:4" ht="26.25">
      <c r="A420" s="186" t="s">
        <v>1182</v>
      </c>
      <c r="B420" s="95" t="s">
        <v>1183</v>
      </c>
      <c r="C420" s="92">
        <v>30000</v>
      </c>
      <c r="D420" s="187">
        <v>30000</v>
      </c>
    </row>
    <row r="421" spans="1:4" ht="26.25">
      <c r="A421" s="186" t="s">
        <v>172</v>
      </c>
      <c r="B421" s="95" t="s">
        <v>1184</v>
      </c>
      <c r="C421" s="92">
        <v>10000</v>
      </c>
      <c r="D421" s="187">
        <v>10000</v>
      </c>
    </row>
    <row r="422" spans="1:4" ht="22.5" customHeight="1" thickBot="1">
      <c r="A422" s="195" t="s">
        <v>1185</v>
      </c>
      <c r="B422" s="196"/>
      <c r="C422" s="197">
        <f>SUM(C414:C421)</f>
        <v>158000</v>
      </c>
      <c r="D422" s="198">
        <f>SUM(D414:D421)</f>
        <v>128000</v>
      </c>
    </row>
  </sheetData>
  <sheetProtection/>
  <mergeCells count="8">
    <mergeCell ref="A10:B10"/>
    <mergeCell ref="A7:D7"/>
    <mergeCell ref="A1:D1"/>
    <mergeCell ref="A2:D2"/>
    <mergeCell ref="A3:D3"/>
    <mergeCell ref="A4:D4"/>
    <mergeCell ref="A5:D5"/>
    <mergeCell ref="A6:D6"/>
  </mergeCells>
  <printOptions/>
  <pageMargins left="0.7086614173228347" right="0.7086614173228347" top="0.7874015748031497" bottom="0.7874015748031497" header="0.31496062992125984" footer="0.31496062992125984"/>
  <pageSetup firstPageNumber="6" useFirstPageNumber="1" horizontalDpi="600" verticalDpi="600" orientation="portrait" paperSize="9" r:id="rId1"/>
  <headerFooter>
    <oddFooter>&amp;C&amp;P&amp;RTab.č.14 Dotační fond - sport a tělovýchova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D59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9.7109375" style="102" customWidth="1"/>
    <col min="2" max="2" width="31.28125" style="103" customWidth="1"/>
    <col min="3" max="3" width="12.57421875" style="105" customWidth="1"/>
    <col min="4" max="4" width="12.57421875" style="0" customWidth="1"/>
  </cols>
  <sheetData>
    <row r="1" spans="1:4" ht="22.5" customHeight="1">
      <c r="A1" s="210" t="s">
        <v>726</v>
      </c>
      <c r="B1" s="210"/>
      <c r="C1" s="210"/>
      <c r="D1" s="210"/>
    </row>
    <row r="2" ht="15" thickBot="1"/>
    <row r="3" spans="1:4" ht="22.5">
      <c r="A3" s="135" t="s">
        <v>2311</v>
      </c>
      <c r="B3" s="136" t="s">
        <v>0</v>
      </c>
      <c r="C3" s="137" t="s">
        <v>317</v>
      </c>
      <c r="D3" s="138" t="s">
        <v>423</v>
      </c>
    </row>
    <row r="4" spans="1:4" ht="21" customHeight="1">
      <c r="A4" s="207" t="s">
        <v>1239</v>
      </c>
      <c r="B4" s="208"/>
      <c r="C4" s="90">
        <f>C57</f>
        <v>2498000</v>
      </c>
      <c r="D4" s="185">
        <f>D57</f>
        <v>2498000</v>
      </c>
    </row>
    <row r="5" spans="1:4" s="31" customFormat="1" ht="26.25">
      <c r="A5" s="186" t="s">
        <v>740</v>
      </c>
      <c r="B5" s="95" t="s">
        <v>205</v>
      </c>
      <c r="C5" s="92">
        <v>35000</v>
      </c>
      <c r="D5" s="187">
        <v>35000</v>
      </c>
    </row>
    <row r="6" spans="1:4" s="31" customFormat="1" ht="26.25">
      <c r="A6" s="186" t="s">
        <v>1186</v>
      </c>
      <c r="B6" s="95" t="s">
        <v>376</v>
      </c>
      <c r="C6" s="92">
        <v>20000</v>
      </c>
      <c r="D6" s="187">
        <v>20000</v>
      </c>
    </row>
    <row r="7" spans="1:4" s="31" customFormat="1" ht="26.25">
      <c r="A7" s="186" t="s">
        <v>134</v>
      </c>
      <c r="B7" s="95" t="s">
        <v>375</v>
      </c>
      <c r="C7" s="92">
        <v>55000</v>
      </c>
      <c r="D7" s="187">
        <v>55000</v>
      </c>
    </row>
    <row r="8" spans="1:4" s="31" customFormat="1" ht="66">
      <c r="A8" s="186" t="s">
        <v>406</v>
      </c>
      <c r="B8" s="95" t="s">
        <v>1187</v>
      </c>
      <c r="C8" s="92">
        <v>45000</v>
      </c>
      <c r="D8" s="187">
        <v>45000</v>
      </c>
    </row>
    <row r="9" spans="1:4" s="31" customFormat="1" ht="26.25">
      <c r="A9" s="186" t="s">
        <v>210</v>
      </c>
      <c r="B9" s="95" t="s">
        <v>1188</v>
      </c>
      <c r="C9" s="92">
        <v>75000</v>
      </c>
      <c r="D9" s="187">
        <v>75000</v>
      </c>
    </row>
    <row r="10" spans="1:4" s="31" customFormat="1" ht="26.25">
      <c r="A10" s="186" t="s">
        <v>736</v>
      </c>
      <c r="B10" s="95" t="s">
        <v>1189</v>
      </c>
      <c r="C10" s="92">
        <v>45000</v>
      </c>
      <c r="D10" s="187">
        <v>45000</v>
      </c>
    </row>
    <row r="11" spans="1:4" s="31" customFormat="1" ht="26.25">
      <c r="A11" s="186" t="s">
        <v>200</v>
      </c>
      <c r="B11" s="95" t="s">
        <v>1190</v>
      </c>
      <c r="C11" s="92">
        <v>30000</v>
      </c>
      <c r="D11" s="187">
        <v>30000</v>
      </c>
    </row>
    <row r="12" spans="1:4" s="31" customFormat="1" ht="39">
      <c r="A12" s="186" t="s">
        <v>119</v>
      </c>
      <c r="B12" s="95" t="s">
        <v>1191</v>
      </c>
      <c r="C12" s="92">
        <v>65000</v>
      </c>
      <c r="D12" s="187">
        <v>65000</v>
      </c>
    </row>
    <row r="13" spans="1:4" s="31" customFormat="1" ht="14.25">
      <c r="A13" s="186" t="s">
        <v>152</v>
      </c>
      <c r="B13" s="95" t="s">
        <v>1192</v>
      </c>
      <c r="C13" s="92">
        <v>30000</v>
      </c>
      <c r="D13" s="187">
        <v>30000</v>
      </c>
    </row>
    <row r="14" spans="1:4" s="31" customFormat="1" ht="26.25">
      <c r="A14" s="186" t="s">
        <v>1193</v>
      </c>
      <c r="B14" s="95" t="s">
        <v>205</v>
      </c>
      <c r="C14" s="92">
        <v>20000</v>
      </c>
      <c r="D14" s="187">
        <v>20000</v>
      </c>
    </row>
    <row r="15" spans="1:4" s="31" customFormat="1" ht="14.25">
      <c r="A15" s="186" t="s">
        <v>346</v>
      </c>
      <c r="B15" s="95" t="s">
        <v>1194</v>
      </c>
      <c r="C15" s="92">
        <v>25000</v>
      </c>
      <c r="D15" s="187">
        <v>25000</v>
      </c>
    </row>
    <row r="16" spans="1:4" s="31" customFormat="1" ht="14.25">
      <c r="A16" s="186" t="s">
        <v>1195</v>
      </c>
      <c r="B16" s="95" t="s">
        <v>1196</v>
      </c>
      <c r="C16" s="92">
        <v>25000</v>
      </c>
      <c r="D16" s="187">
        <v>25000</v>
      </c>
    </row>
    <row r="17" spans="1:4" s="31" customFormat="1" ht="14.25">
      <c r="A17" s="186" t="s">
        <v>913</v>
      </c>
      <c r="B17" s="95" t="s">
        <v>1197</v>
      </c>
      <c r="C17" s="92">
        <v>40000</v>
      </c>
      <c r="D17" s="187">
        <v>40000</v>
      </c>
    </row>
    <row r="18" spans="1:4" s="31" customFormat="1" ht="26.25">
      <c r="A18" s="186" t="s">
        <v>201</v>
      </c>
      <c r="B18" s="95" t="s">
        <v>1198</v>
      </c>
      <c r="C18" s="92">
        <v>35000</v>
      </c>
      <c r="D18" s="187">
        <v>35000</v>
      </c>
    </row>
    <row r="19" spans="1:4" s="31" customFormat="1" ht="14.25">
      <c r="A19" s="186" t="s">
        <v>206</v>
      </c>
      <c r="B19" s="95" t="s">
        <v>1199</v>
      </c>
      <c r="C19" s="92">
        <v>102000</v>
      </c>
      <c r="D19" s="187">
        <v>102000</v>
      </c>
    </row>
    <row r="20" spans="1:4" s="31" customFormat="1" ht="39">
      <c r="A20" s="186" t="s">
        <v>323</v>
      </c>
      <c r="B20" s="95" t="s">
        <v>1200</v>
      </c>
      <c r="C20" s="92">
        <v>25000</v>
      </c>
      <c r="D20" s="187">
        <v>25000</v>
      </c>
    </row>
    <row r="21" spans="1:4" s="31" customFormat="1" ht="39">
      <c r="A21" s="186" t="s">
        <v>899</v>
      </c>
      <c r="B21" s="95" t="s">
        <v>204</v>
      </c>
      <c r="C21" s="92">
        <v>20000</v>
      </c>
      <c r="D21" s="187">
        <v>20000</v>
      </c>
    </row>
    <row r="22" spans="1:4" s="31" customFormat="1" ht="52.5">
      <c r="A22" s="186" t="s">
        <v>1201</v>
      </c>
      <c r="B22" s="95" t="s">
        <v>1202</v>
      </c>
      <c r="C22" s="92">
        <v>75000</v>
      </c>
      <c r="D22" s="187">
        <v>75000</v>
      </c>
    </row>
    <row r="23" spans="1:4" s="31" customFormat="1" ht="26.25">
      <c r="A23" s="186" t="s">
        <v>760</v>
      </c>
      <c r="B23" s="95" t="s">
        <v>1203</v>
      </c>
      <c r="C23" s="92">
        <v>55000</v>
      </c>
      <c r="D23" s="187">
        <v>55000</v>
      </c>
    </row>
    <row r="24" spans="1:4" s="31" customFormat="1" ht="14.25">
      <c r="A24" s="186" t="s">
        <v>1204</v>
      </c>
      <c r="B24" s="95" t="s">
        <v>1205</v>
      </c>
      <c r="C24" s="92">
        <v>55000</v>
      </c>
      <c r="D24" s="187">
        <v>55000</v>
      </c>
    </row>
    <row r="25" spans="1:4" s="31" customFormat="1" ht="52.5">
      <c r="A25" s="186" t="s">
        <v>856</v>
      </c>
      <c r="B25" s="95" t="s">
        <v>1206</v>
      </c>
      <c r="C25" s="92">
        <v>15000</v>
      </c>
      <c r="D25" s="187">
        <v>15000</v>
      </c>
    </row>
    <row r="26" spans="1:4" s="31" customFormat="1" ht="26.25">
      <c r="A26" s="186" t="s">
        <v>207</v>
      </c>
      <c r="B26" s="95" t="s">
        <v>1207</v>
      </c>
      <c r="C26" s="92">
        <v>75000</v>
      </c>
      <c r="D26" s="187">
        <v>75000</v>
      </c>
    </row>
    <row r="27" spans="1:4" s="31" customFormat="1" ht="78.75">
      <c r="A27" s="186" t="s">
        <v>860</v>
      </c>
      <c r="B27" s="95" t="s">
        <v>1208</v>
      </c>
      <c r="C27" s="92">
        <v>55000</v>
      </c>
      <c r="D27" s="187">
        <v>55000</v>
      </c>
    </row>
    <row r="28" spans="1:4" s="31" customFormat="1" ht="14.25">
      <c r="A28" s="186" t="s">
        <v>208</v>
      </c>
      <c r="B28" s="95" t="s">
        <v>1209</v>
      </c>
      <c r="C28" s="92">
        <v>120000</v>
      </c>
      <c r="D28" s="187">
        <v>120000</v>
      </c>
    </row>
    <row r="29" spans="1:4" s="31" customFormat="1" ht="26.25">
      <c r="A29" s="186" t="s">
        <v>121</v>
      </c>
      <c r="B29" s="95" t="s">
        <v>1210</v>
      </c>
      <c r="C29" s="92">
        <v>120000</v>
      </c>
      <c r="D29" s="187">
        <v>120000</v>
      </c>
    </row>
    <row r="30" spans="1:4" s="31" customFormat="1" ht="26.25">
      <c r="A30" s="186" t="s">
        <v>350</v>
      </c>
      <c r="B30" s="95" t="s">
        <v>377</v>
      </c>
      <c r="C30" s="92">
        <v>35000</v>
      </c>
      <c r="D30" s="187">
        <v>35000</v>
      </c>
    </row>
    <row r="31" spans="1:4" s="31" customFormat="1" ht="39">
      <c r="A31" s="186" t="s">
        <v>378</v>
      </c>
      <c r="B31" s="95" t="s">
        <v>1211</v>
      </c>
      <c r="C31" s="92">
        <v>75000</v>
      </c>
      <c r="D31" s="187">
        <v>75000</v>
      </c>
    </row>
    <row r="32" spans="1:4" s="31" customFormat="1" ht="39">
      <c r="A32" s="186" t="s">
        <v>1212</v>
      </c>
      <c r="B32" s="95" t="s">
        <v>1213</v>
      </c>
      <c r="C32" s="92">
        <v>90000</v>
      </c>
      <c r="D32" s="187">
        <v>90000</v>
      </c>
    </row>
    <row r="33" spans="1:4" s="31" customFormat="1" ht="26.25">
      <c r="A33" s="186" t="s">
        <v>147</v>
      </c>
      <c r="B33" s="95" t="s">
        <v>1214</v>
      </c>
      <c r="C33" s="92">
        <v>25000</v>
      </c>
      <c r="D33" s="187">
        <v>25000</v>
      </c>
    </row>
    <row r="34" spans="1:4" s="31" customFormat="1" ht="26.25">
      <c r="A34" s="186" t="s">
        <v>1215</v>
      </c>
      <c r="B34" s="95" t="s">
        <v>1216</v>
      </c>
      <c r="C34" s="92">
        <v>11000</v>
      </c>
      <c r="D34" s="187">
        <v>11000</v>
      </c>
    </row>
    <row r="35" spans="1:4" s="31" customFormat="1" ht="26.25">
      <c r="A35" s="186" t="s">
        <v>148</v>
      </c>
      <c r="B35" s="95" t="s">
        <v>1217</v>
      </c>
      <c r="C35" s="92">
        <v>30000</v>
      </c>
      <c r="D35" s="187">
        <v>30000</v>
      </c>
    </row>
    <row r="36" spans="1:4" s="31" customFormat="1" ht="52.5">
      <c r="A36" s="186" t="s">
        <v>1218</v>
      </c>
      <c r="B36" s="95" t="s">
        <v>1219</v>
      </c>
      <c r="C36" s="92">
        <v>35000</v>
      </c>
      <c r="D36" s="187">
        <v>35000</v>
      </c>
    </row>
    <row r="37" spans="1:4" s="31" customFormat="1" ht="26.25">
      <c r="A37" s="186" t="s">
        <v>115</v>
      </c>
      <c r="B37" s="95" t="s">
        <v>381</v>
      </c>
      <c r="C37" s="92">
        <v>100000</v>
      </c>
      <c r="D37" s="187">
        <v>100000</v>
      </c>
    </row>
    <row r="38" spans="1:4" s="31" customFormat="1" ht="52.5">
      <c r="A38" s="186" t="s">
        <v>931</v>
      </c>
      <c r="B38" s="95" t="s">
        <v>1220</v>
      </c>
      <c r="C38" s="92">
        <v>45000</v>
      </c>
      <c r="D38" s="187">
        <v>45000</v>
      </c>
    </row>
    <row r="39" spans="1:4" s="31" customFormat="1" ht="26.25">
      <c r="A39" s="186" t="s">
        <v>1221</v>
      </c>
      <c r="B39" s="95" t="s">
        <v>212</v>
      </c>
      <c r="C39" s="92">
        <v>30000</v>
      </c>
      <c r="D39" s="187">
        <v>30000</v>
      </c>
    </row>
    <row r="40" spans="1:4" s="31" customFormat="1" ht="26.25">
      <c r="A40" s="186" t="s">
        <v>156</v>
      </c>
      <c r="B40" s="95" t="s">
        <v>1222</v>
      </c>
      <c r="C40" s="92">
        <v>25000</v>
      </c>
      <c r="D40" s="187">
        <v>25000</v>
      </c>
    </row>
    <row r="41" spans="1:4" s="31" customFormat="1" ht="39">
      <c r="A41" s="186" t="s">
        <v>125</v>
      </c>
      <c r="B41" s="95" t="s">
        <v>1223</v>
      </c>
      <c r="C41" s="92">
        <v>30000</v>
      </c>
      <c r="D41" s="187">
        <v>30000</v>
      </c>
    </row>
    <row r="42" spans="1:4" s="31" customFormat="1" ht="14.25">
      <c r="A42" s="186" t="s">
        <v>1089</v>
      </c>
      <c r="B42" s="95" t="s">
        <v>1224</v>
      </c>
      <c r="C42" s="92">
        <v>55000</v>
      </c>
      <c r="D42" s="187">
        <v>55000</v>
      </c>
    </row>
    <row r="43" spans="1:4" s="31" customFormat="1" ht="39">
      <c r="A43" s="186" t="s">
        <v>211</v>
      </c>
      <c r="B43" s="95" t="s">
        <v>380</v>
      </c>
      <c r="C43" s="92">
        <v>20000</v>
      </c>
      <c r="D43" s="187">
        <v>20000</v>
      </c>
    </row>
    <row r="44" spans="1:4" s="31" customFormat="1" ht="39">
      <c r="A44" s="186" t="s">
        <v>110</v>
      </c>
      <c r="B44" s="95" t="s">
        <v>379</v>
      </c>
      <c r="C44" s="92">
        <v>15000</v>
      </c>
      <c r="D44" s="187">
        <v>15000</v>
      </c>
    </row>
    <row r="45" spans="1:4" s="31" customFormat="1" ht="39">
      <c r="A45" s="186" t="s">
        <v>149</v>
      </c>
      <c r="B45" s="95" t="s">
        <v>1225</v>
      </c>
      <c r="C45" s="92">
        <v>45000</v>
      </c>
      <c r="D45" s="187">
        <v>45000</v>
      </c>
    </row>
    <row r="46" spans="1:4" s="31" customFormat="1" ht="14.25">
      <c r="A46" s="186" t="s">
        <v>362</v>
      </c>
      <c r="B46" s="95" t="s">
        <v>1226</v>
      </c>
      <c r="C46" s="92">
        <v>10000</v>
      </c>
      <c r="D46" s="187">
        <v>10000</v>
      </c>
    </row>
    <row r="47" spans="1:4" s="31" customFormat="1" ht="26.25">
      <c r="A47" s="186" t="s">
        <v>894</v>
      </c>
      <c r="B47" s="95" t="s">
        <v>1227</v>
      </c>
      <c r="C47" s="92">
        <v>90000</v>
      </c>
      <c r="D47" s="187">
        <v>90000</v>
      </c>
    </row>
    <row r="48" spans="1:4" s="31" customFormat="1" ht="26.25">
      <c r="A48" s="186" t="s">
        <v>342</v>
      </c>
      <c r="B48" s="95" t="s">
        <v>205</v>
      </c>
      <c r="C48" s="92">
        <v>90000</v>
      </c>
      <c r="D48" s="187">
        <v>90000</v>
      </c>
    </row>
    <row r="49" spans="1:4" s="31" customFormat="1" ht="26.25">
      <c r="A49" s="186" t="s">
        <v>141</v>
      </c>
      <c r="B49" s="95" t="s">
        <v>1228</v>
      </c>
      <c r="C49" s="92">
        <v>40000</v>
      </c>
      <c r="D49" s="187">
        <v>40000</v>
      </c>
    </row>
    <row r="50" spans="1:4" s="31" customFormat="1" ht="14.25">
      <c r="A50" s="186" t="s">
        <v>1229</v>
      </c>
      <c r="B50" s="95" t="s">
        <v>1230</v>
      </c>
      <c r="C50" s="92">
        <v>20000</v>
      </c>
      <c r="D50" s="187">
        <v>20000</v>
      </c>
    </row>
    <row r="51" spans="1:4" s="31" customFormat="1" ht="39">
      <c r="A51" s="186" t="s">
        <v>355</v>
      </c>
      <c r="B51" s="95" t="s">
        <v>1231</v>
      </c>
      <c r="C51" s="92">
        <v>25000</v>
      </c>
      <c r="D51" s="187">
        <v>25000</v>
      </c>
    </row>
    <row r="52" spans="1:4" s="31" customFormat="1" ht="14.25">
      <c r="A52" s="186" t="s">
        <v>1232</v>
      </c>
      <c r="B52" s="95" t="s">
        <v>1233</v>
      </c>
      <c r="C52" s="92">
        <v>55000</v>
      </c>
      <c r="D52" s="187">
        <v>55000</v>
      </c>
    </row>
    <row r="53" spans="1:4" s="31" customFormat="1" ht="26.25">
      <c r="A53" s="186" t="s">
        <v>1234</v>
      </c>
      <c r="B53" s="95" t="s">
        <v>1235</v>
      </c>
      <c r="C53" s="92">
        <v>15000</v>
      </c>
      <c r="D53" s="187">
        <v>15000</v>
      </c>
    </row>
    <row r="54" spans="1:4" s="31" customFormat="1" ht="39">
      <c r="A54" s="186" t="s">
        <v>209</v>
      </c>
      <c r="B54" s="95" t="s">
        <v>1236</v>
      </c>
      <c r="C54" s="92">
        <v>90000</v>
      </c>
      <c r="D54" s="187">
        <v>90000</v>
      </c>
    </row>
    <row r="55" spans="1:4" s="31" customFormat="1" ht="26.25">
      <c r="A55" s="186" t="s">
        <v>983</v>
      </c>
      <c r="B55" s="95" t="s">
        <v>1237</v>
      </c>
      <c r="C55" s="92">
        <v>15000</v>
      </c>
      <c r="D55" s="187">
        <v>15000</v>
      </c>
    </row>
    <row r="56" spans="1:4" s="31" customFormat="1" ht="26.25">
      <c r="A56" s="186" t="s">
        <v>202</v>
      </c>
      <c r="B56" s="95" t="s">
        <v>203</v>
      </c>
      <c r="C56" s="92">
        <v>120000</v>
      </c>
      <c r="D56" s="187">
        <v>120000</v>
      </c>
    </row>
    <row r="57" spans="1:4" ht="15" thickBot="1">
      <c r="A57" s="188" t="s">
        <v>1238</v>
      </c>
      <c r="B57" s="189"/>
      <c r="C57" s="190">
        <f>SUM(C5:C56)</f>
        <v>2498000</v>
      </c>
      <c r="D57" s="191">
        <f>SUM(D5:D56)</f>
        <v>2498000</v>
      </c>
    </row>
    <row r="58" spans="1:3" ht="14.25">
      <c r="A58" s="99"/>
      <c r="B58" s="100"/>
      <c r="C58" s="101"/>
    </row>
    <row r="59" spans="3:4" ht="14.25">
      <c r="C59" s="104"/>
      <c r="D59" s="23"/>
    </row>
  </sheetData>
  <sheetProtection/>
  <mergeCells count="2">
    <mergeCell ref="A1:D1"/>
    <mergeCell ref="A4:B4"/>
  </mergeCells>
  <printOptions/>
  <pageMargins left="0.7086614173228347" right="0.7086614173228347" top="0.7874015748031497" bottom="0.7874015748031497" header="0.31496062992125984" footer="0.31496062992125984"/>
  <pageSetup firstPageNumber="21" useFirstPageNumber="1" horizontalDpi="600" verticalDpi="600" orientation="portrait" paperSize="9" r:id="rId1"/>
  <headerFooter>
    <oddFooter>&amp;C&amp;P&amp;RTab.č.14 Dotační fond - vrcholový sport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D90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9.7109375" style="41" customWidth="1"/>
    <col min="2" max="2" width="31.28125" style="41" customWidth="1"/>
    <col min="3" max="3" width="12.57421875" style="42" customWidth="1"/>
    <col min="4" max="4" width="12.57421875" style="43" customWidth="1"/>
  </cols>
  <sheetData>
    <row r="1" spans="1:4" ht="14.25" customHeight="1">
      <c r="A1" s="209" t="s">
        <v>1240</v>
      </c>
      <c r="B1" s="209"/>
      <c r="C1" s="209"/>
      <c r="D1" s="209"/>
    </row>
    <row r="2" spans="1:4" ht="14.25" customHeight="1">
      <c r="A2" s="209" t="s">
        <v>1241</v>
      </c>
      <c r="B2" s="209"/>
      <c r="C2" s="209"/>
      <c r="D2" s="209"/>
    </row>
    <row r="3" spans="1:4" ht="14.25" customHeight="1">
      <c r="A3" s="209" t="s">
        <v>1242</v>
      </c>
      <c r="B3" s="209"/>
      <c r="C3" s="209"/>
      <c r="D3" s="209"/>
    </row>
    <row r="4" spans="1:4" ht="14.25" customHeight="1">
      <c r="A4" s="211" t="s">
        <v>1243</v>
      </c>
      <c r="B4" s="211"/>
      <c r="C4" s="211"/>
      <c r="D4" s="211"/>
    </row>
    <row r="5" spans="1:4" ht="14.25" customHeight="1">
      <c r="A5" s="211" t="s">
        <v>1244</v>
      </c>
      <c r="B5" s="211"/>
      <c r="C5" s="211"/>
      <c r="D5" s="211"/>
    </row>
    <row r="6" spans="1:4" ht="9" customHeight="1" thickBot="1">
      <c r="A6" s="40"/>
      <c r="B6" s="40"/>
      <c r="C6" s="40"/>
      <c r="D6" s="40"/>
    </row>
    <row r="7" spans="1:4" ht="22.5" customHeight="1">
      <c r="A7" s="135" t="s">
        <v>2311</v>
      </c>
      <c r="B7" s="136" t="s">
        <v>0</v>
      </c>
      <c r="C7" s="137" t="s">
        <v>317</v>
      </c>
      <c r="D7" s="138" t="s">
        <v>423</v>
      </c>
    </row>
    <row r="8" spans="1:4" ht="21" customHeight="1">
      <c r="A8" s="207" t="s">
        <v>472</v>
      </c>
      <c r="B8" s="208"/>
      <c r="C8" s="108">
        <f>C14+C26+C46+C80+C89</f>
        <v>2150000</v>
      </c>
      <c r="D8" s="139">
        <f>D14+D26+D46+D80+D89</f>
        <v>2140000</v>
      </c>
    </row>
    <row r="9" spans="1:4" ht="14.25">
      <c r="A9" s="180" t="s">
        <v>385</v>
      </c>
      <c r="B9" s="109" t="s">
        <v>1245</v>
      </c>
      <c r="C9" s="110">
        <v>18000</v>
      </c>
      <c r="D9" s="181">
        <v>18000</v>
      </c>
    </row>
    <row r="10" spans="1:4" ht="14.25">
      <c r="A10" s="180" t="s">
        <v>1246</v>
      </c>
      <c r="B10" s="109" t="s">
        <v>1247</v>
      </c>
      <c r="C10" s="110">
        <v>18000</v>
      </c>
      <c r="D10" s="181">
        <v>18000</v>
      </c>
    </row>
    <row r="11" spans="1:4" ht="26.25">
      <c r="A11" s="180" t="s">
        <v>1248</v>
      </c>
      <c r="B11" s="109" t="s">
        <v>1249</v>
      </c>
      <c r="C11" s="110">
        <v>24000</v>
      </c>
      <c r="D11" s="181">
        <v>24000</v>
      </c>
    </row>
    <row r="12" spans="1:4" ht="26.25">
      <c r="A12" s="180" t="s">
        <v>1250</v>
      </c>
      <c r="B12" s="109" t="s">
        <v>1251</v>
      </c>
      <c r="C12" s="110">
        <v>28000</v>
      </c>
      <c r="D12" s="181">
        <v>28000</v>
      </c>
    </row>
    <row r="13" spans="1:4" ht="14.25">
      <c r="A13" s="180" t="s">
        <v>1252</v>
      </c>
      <c r="B13" s="109" t="s">
        <v>1253</v>
      </c>
      <c r="C13" s="110">
        <v>21000</v>
      </c>
      <c r="D13" s="181">
        <v>21000</v>
      </c>
    </row>
    <row r="14" spans="1:4" ht="14.25">
      <c r="A14" s="158" t="s">
        <v>1254</v>
      </c>
      <c r="B14" s="106"/>
      <c r="C14" s="107">
        <f>SUM(C9:C13)</f>
        <v>109000</v>
      </c>
      <c r="D14" s="159">
        <f>SUM(D9:D13)</f>
        <v>109000</v>
      </c>
    </row>
    <row r="15" spans="1:4" ht="26.25">
      <c r="A15" s="149" t="s">
        <v>1255</v>
      </c>
      <c r="B15" s="111" t="s">
        <v>386</v>
      </c>
      <c r="C15" s="97">
        <v>35000</v>
      </c>
      <c r="D15" s="168">
        <v>35000</v>
      </c>
    </row>
    <row r="16" spans="1:4" ht="14.25">
      <c r="A16" s="149" t="s">
        <v>773</v>
      </c>
      <c r="B16" s="111" t="s">
        <v>1256</v>
      </c>
      <c r="C16" s="97">
        <v>30000</v>
      </c>
      <c r="D16" s="168">
        <v>30000</v>
      </c>
    </row>
    <row r="17" spans="1:4" ht="26.25">
      <c r="A17" s="149" t="s">
        <v>1257</v>
      </c>
      <c r="B17" s="111" t="s">
        <v>1258</v>
      </c>
      <c r="C17" s="97">
        <v>12000</v>
      </c>
      <c r="D17" s="168">
        <v>12000</v>
      </c>
    </row>
    <row r="18" spans="1:4" ht="26.25">
      <c r="A18" s="149" t="s">
        <v>1259</v>
      </c>
      <c r="B18" s="111" t="s">
        <v>1260</v>
      </c>
      <c r="C18" s="97">
        <v>27000</v>
      </c>
      <c r="D18" s="168">
        <v>27000</v>
      </c>
    </row>
    <row r="19" spans="1:4" ht="14.25">
      <c r="A19" s="149" t="s">
        <v>1261</v>
      </c>
      <c r="B19" s="111" t="s">
        <v>1262</v>
      </c>
      <c r="C19" s="97">
        <v>29000</v>
      </c>
      <c r="D19" s="168">
        <v>29000</v>
      </c>
    </row>
    <row r="20" spans="1:4" ht="26.25">
      <c r="A20" s="149" t="s">
        <v>1263</v>
      </c>
      <c r="B20" s="111" t="s">
        <v>1264</v>
      </c>
      <c r="C20" s="97">
        <v>12000</v>
      </c>
      <c r="D20" s="168">
        <v>12000</v>
      </c>
    </row>
    <row r="21" spans="1:4" ht="26.25">
      <c r="A21" s="149" t="s">
        <v>387</v>
      </c>
      <c r="B21" s="111" t="s">
        <v>1265</v>
      </c>
      <c r="C21" s="97">
        <v>33000</v>
      </c>
      <c r="D21" s="168">
        <v>33000</v>
      </c>
    </row>
    <row r="22" spans="1:4" ht="39">
      <c r="A22" s="149" t="s">
        <v>1266</v>
      </c>
      <c r="B22" s="111" t="s">
        <v>1267</v>
      </c>
      <c r="C22" s="97">
        <v>39000</v>
      </c>
      <c r="D22" s="168">
        <v>39000</v>
      </c>
    </row>
    <row r="23" spans="1:4" ht="14.25">
      <c r="A23" s="149" t="s">
        <v>1268</v>
      </c>
      <c r="B23" s="111" t="s">
        <v>1269</v>
      </c>
      <c r="C23" s="97">
        <v>30000</v>
      </c>
      <c r="D23" s="168">
        <v>30000</v>
      </c>
    </row>
    <row r="24" spans="1:4" ht="14.25">
      <c r="A24" s="149" t="s">
        <v>1270</v>
      </c>
      <c r="B24" s="111" t="s">
        <v>1271</v>
      </c>
      <c r="C24" s="97">
        <v>21000</v>
      </c>
      <c r="D24" s="168">
        <v>21000</v>
      </c>
    </row>
    <row r="25" spans="1:4" ht="14.25">
      <c r="A25" s="149" t="s">
        <v>1272</v>
      </c>
      <c r="B25" s="111" t="s">
        <v>1273</v>
      </c>
      <c r="C25" s="97">
        <v>32000</v>
      </c>
      <c r="D25" s="168">
        <v>32000</v>
      </c>
    </row>
    <row r="26" spans="1:4" ht="14.25">
      <c r="A26" s="158" t="s">
        <v>1274</v>
      </c>
      <c r="B26" s="106"/>
      <c r="C26" s="107">
        <f>SUM(C15:C25)</f>
        <v>300000</v>
      </c>
      <c r="D26" s="159">
        <f>SUM(D15:D25)</f>
        <v>300000</v>
      </c>
    </row>
    <row r="27" spans="1:4" ht="24">
      <c r="A27" s="182" t="s">
        <v>398</v>
      </c>
      <c r="B27" s="29" t="s">
        <v>1275</v>
      </c>
      <c r="C27" s="30">
        <v>40000</v>
      </c>
      <c r="D27" s="177">
        <v>40000</v>
      </c>
    </row>
    <row r="28" spans="1:4" ht="14.25">
      <c r="A28" s="182" t="s">
        <v>1276</v>
      </c>
      <c r="B28" s="29" t="s">
        <v>1277</v>
      </c>
      <c r="C28" s="30">
        <v>62000</v>
      </c>
      <c r="D28" s="177">
        <v>62000</v>
      </c>
    </row>
    <row r="29" spans="1:4" ht="14.25">
      <c r="A29" s="182" t="s">
        <v>1278</v>
      </c>
      <c r="B29" s="29" t="s">
        <v>1279</v>
      </c>
      <c r="C29" s="30">
        <v>60000</v>
      </c>
      <c r="D29" s="177">
        <v>60000</v>
      </c>
    </row>
    <row r="30" spans="1:4" ht="14.25">
      <c r="A30" s="182" t="s">
        <v>1280</v>
      </c>
      <c r="B30" s="29" t="s">
        <v>1281</v>
      </c>
      <c r="C30" s="30">
        <v>21000</v>
      </c>
      <c r="D30" s="177">
        <v>21000</v>
      </c>
    </row>
    <row r="31" spans="1:4" ht="14.25">
      <c r="A31" s="182" t="s">
        <v>1282</v>
      </c>
      <c r="B31" s="29" t="s">
        <v>1283</v>
      </c>
      <c r="C31" s="30">
        <v>32000</v>
      </c>
      <c r="D31" s="177">
        <v>32000</v>
      </c>
    </row>
    <row r="32" spans="1:4" ht="24">
      <c r="A32" s="182" t="s">
        <v>1284</v>
      </c>
      <c r="B32" s="29" t="s">
        <v>1285</v>
      </c>
      <c r="C32" s="30">
        <v>60000</v>
      </c>
      <c r="D32" s="177">
        <v>60000</v>
      </c>
    </row>
    <row r="33" spans="1:4" ht="24">
      <c r="A33" s="182" t="s">
        <v>1286</v>
      </c>
      <c r="B33" s="29" t="s">
        <v>1287</v>
      </c>
      <c r="C33" s="30">
        <v>70000</v>
      </c>
      <c r="D33" s="177">
        <v>70000</v>
      </c>
    </row>
    <row r="34" spans="1:4" ht="14.25">
      <c r="A34" s="182" t="s">
        <v>1257</v>
      </c>
      <c r="B34" s="29" t="s">
        <v>1288</v>
      </c>
      <c r="C34" s="30">
        <v>34000</v>
      </c>
      <c r="D34" s="177">
        <v>34000</v>
      </c>
    </row>
    <row r="35" spans="1:4" ht="24">
      <c r="A35" s="182" t="s">
        <v>762</v>
      </c>
      <c r="B35" s="29" t="s">
        <v>1289</v>
      </c>
      <c r="C35" s="30">
        <v>35000</v>
      </c>
      <c r="D35" s="177">
        <v>35000</v>
      </c>
    </row>
    <row r="36" spans="1:4" ht="14.25">
      <c r="A36" s="182" t="s">
        <v>1290</v>
      </c>
      <c r="B36" s="29" t="s">
        <v>1291</v>
      </c>
      <c r="C36" s="30">
        <v>42000</v>
      </c>
      <c r="D36" s="177">
        <v>42000</v>
      </c>
    </row>
    <row r="37" spans="1:4" ht="24">
      <c r="A37" s="182" t="s">
        <v>1292</v>
      </c>
      <c r="B37" s="29" t="s">
        <v>1293</v>
      </c>
      <c r="C37" s="30">
        <v>70000</v>
      </c>
      <c r="D37" s="177">
        <v>70000</v>
      </c>
    </row>
    <row r="38" spans="1:4" ht="24">
      <c r="A38" s="182" t="s">
        <v>1294</v>
      </c>
      <c r="B38" s="29" t="s">
        <v>1295</v>
      </c>
      <c r="C38" s="30">
        <v>61000</v>
      </c>
      <c r="D38" s="177">
        <v>61000</v>
      </c>
    </row>
    <row r="39" spans="1:4" ht="24">
      <c r="A39" s="182" t="s">
        <v>1296</v>
      </c>
      <c r="B39" s="29" t="s">
        <v>1297</v>
      </c>
      <c r="C39" s="30">
        <v>70000</v>
      </c>
      <c r="D39" s="177">
        <v>70000</v>
      </c>
    </row>
    <row r="40" spans="1:4" ht="24">
      <c r="A40" s="182" t="s">
        <v>1298</v>
      </c>
      <c r="B40" s="29" t="s">
        <v>1299</v>
      </c>
      <c r="C40" s="30">
        <v>60000</v>
      </c>
      <c r="D40" s="177">
        <v>60000</v>
      </c>
    </row>
    <row r="41" spans="1:4" ht="14.25">
      <c r="A41" s="182" t="s">
        <v>1300</v>
      </c>
      <c r="B41" s="29" t="s">
        <v>1301</v>
      </c>
      <c r="C41" s="30">
        <v>65000</v>
      </c>
      <c r="D41" s="177">
        <v>65000</v>
      </c>
    </row>
    <row r="42" spans="1:4" ht="24">
      <c r="A42" s="182" t="s">
        <v>1302</v>
      </c>
      <c r="B42" s="29" t="s">
        <v>1303</v>
      </c>
      <c r="C42" s="30">
        <v>43000</v>
      </c>
      <c r="D42" s="177">
        <v>43000</v>
      </c>
    </row>
    <row r="43" spans="1:4" ht="14.25">
      <c r="A43" s="182" t="s">
        <v>1268</v>
      </c>
      <c r="B43" s="29" t="s">
        <v>1304</v>
      </c>
      <c r="C43" s="30">
        <v>68000</v>
      </c>
      <c r="D43" s="177">
        <v>68000</v>
      </c>
    </row>
    <row r="44" spans="1:4" ht="14.25">
      <c r="A44" s="182" t="s">
        <v>1305</v>
      </c>
      <c r="B44" s="29" t="s">
        <v>1306</v>
      </c>
      <c r="C44" s="30">
        <v>52000</v>
      </c>
      <c r="D44" s="177">
        <v>52000</v>
      </c>
    </row>
    <row r="45" spans="1:4" ht="24">
      <c r="A45" s="182" t="s">
        <v>1307</v>
      </c>
      <c r="B45" s="29" t="s">
        <v>1308</v>
      </c>
      <c r="C45" s="30">
        <v>55000</v>
      </c>
      <c r="D45" s="150">
        <v>55000</v>
      </c>
    </row>
    <row r="46" spans="1:4" ht="14.25">
      <c r="A46" s="158" t="s">
        <v>1309</v>
      </c>
      <c r="B46" s="106"/>
      <c r="C46" s="107">
        <f>SUM(C27:C45)</f>
        <v>1000000</v>
      </c>
      <c r="D46" s="159">
        <f>SUM(D27:D45)</f>
        <v>1000000</v>
      </c>
    </row>
    <row r="47" spans="1:4" ht="26.25">
      <c r="A47" s="167" t="s">
        <v>1310</v>
      </c>
      <c r="B47" s="112" t="s">
        <v>1311</v>
      </c>
      <c r="C47" s="97">
        <v>12000</v>
      </c>
      <c r="D47" s="168">
        <v>12000</v>
      </c>
    </row>
    <row r="48" spans="1:4" ht="39">
      <c r="A48" s="167" t="s">
        <v>319</v>
      </c>
      <c r="B48" s="112" t="s">
        <v>1312</v>
      </c>
      <c r="C48" s="97">
        <v>15000</v>
      </c>
      <c r="D48" s="168">
        <v>15000</v>
      </c>
    </row>
    <row r="49" spans="1:4" ht="14.25">
      <c r="A49" s="167" t="s">
        <v>1246</v>
      </c>
      <c r="B49" s="112" t="s">
        <v>1313</v>
      </c>
      <c r="C49" s="97">
        <v>14000</v>
      </c>
      <c r="D49" s="168">
        <v>14000</v>
      </c>
    </row>
    <row r="50" spans="1:4" ht="26.25">
      <c r="A50" s="167" t="s">
        <v>1314</v>
      </c>
      <c r="B50" s="112" t="s">
        <v>1315</v>
      </c>
      <c r="C50" s="97">
        <v>23000</v>
      </c>
      <c r="D50" s="168">
        <v>23000</v>
      </c>
    </row>
    <row r="51" spans="1:4" ht="39">
      <c r="A51" s="167" t="s">
        <v>1316</v>
      </c>
      <c r="B51" s="112" t="s">
        <v>1317</v>
      </c>
      <c r="C51" s="97">
        <v>15000</v>
      </c>
      <c r="D51" s="168">
        <v>15000</v>
      </c>
    </row>
    <row r="52" spans="1:4" ht="14.25">
      <c r="A52" s="167" t="s">
        <v>1318</v>
      </c>
      <c r="B52" s="112" t="s">
        <v>1319</v>
      </c>
      <c r="C52" s="97">
        <v>15000</v>
      </c>
      <c r="D52" s="168">
        <v>15000</v>
      </c>
    </row>
    <row r="53" spans="1:4" ht="26.25">
      <c r="A53" s="167" t="s">
        <v>1320</v>
      </c>
      <c r="B53" s="112" t="s">
        <v>1321</v>
      </c>
      <c r="C53" s="97">
        <v>18000</v>
      </c>
      <c r="D53" s="168">
        <v>18000</v>
      </c>
    </row>
    <row r="54" spans="1:4" ht="14.25">
      <c r="A54" s="167" t="s">
        <v>382</v>
      </c>
      <c r="B54" s="112" t="s">
        <v>1322</v>
      </c>
      <c r="C54" s="97">
        <v>17000</v>
      </c>
      <c r="D54" s="168">
        <v>17000</v>
      </c>
    </row>
    <row r="55" spans="1:4" ht="14.25">
      <c r="A55" s="167" t="s">
        <v>1323</v>
      </c>
      <c r="B55" s="112" t="s">
        <v>1324</v>
      </c>
      <c r="C55" s="97">
        <v>17000</v>
      </c>
      <c r="D55" s="168">
        <v>17000</v>
      </c>
    </row>
    <row r="56" spans="1:4" ht="26.25">
      <c r="A56" s="167" t="s">
        <v>1325</v>
      </c>
      <c r="B56" s="112" t="s">
        <v>1326</v>
      </c>
      <c r="C56" s="97">
        <v>17000</v>
      </c>
      <c r="D56" s="168">
        <v>17000</v>
      </c>
    </row>
    <row r="57" spans="1:4" ht="14.25">
      <c r="A57" s="167" t="s">
        <v>385</v>
      </c>
      <c r="B57" s="112" t="s">
        <v>1327</v>
      </c>
      <c r="C57" s="97">
        <v>18000</v>
      </c>
      <c r="D57" s="168">
        <v>18000</v>
      </c>
    </row>
    <row r="58" spans="1:4" ht="26.25">
      <c r="A58" s="167" t="s">
        <v>1328</v>
      </c>
      <c r="B58" s="112" t="s">
        <v>1329</v>
      </c>
      <c r="C58" s="97">
        <v>18000</v>
      </c>
      <c r="D58" s="168">
        <v>18000</v>
      </c>
    </row>
    <row r="59" spans="1:4" ht="26.25">
      <c r="A59" s="167" t="s">
        <v>1278</v>
      </c>
      <c r="B59" s="112" t="s">
        <v>1330</v>
      </c>
      <c r="C59" s="97">
        <v>27000</v>
      </c>
      <c r="D59" s="168">
        <v>27000</v>
      </c>
    </row>
    <row r="60" spans="1:4" ht="39">
      <c r="A60" s="167" t="s">
        <v>1331</v>
      </c>
      <c r="B60" s="112" t="s">
        <v>384</v>
      </c>
      <c r="C60" s="97">
        <v>17000</v>
      </c>
      <c r="D60" s="168">
        <v>17000</v>
      </c>
    </row>
    <row r="61" spans="1:4" ht="26.25">
      <c r="A61" s="167" t="s">
        <v>1332</v>
      </c>
      <c r="B61" s="112" t="s">
        <v>1333</v>
      </c>
      <c r="C61" s="97">
        <v>15000</v>
      </c>
      <c r="D61" s="168">
        <v>15000</v>
      </c>
    </row>
    <row r="62" spans="1:4" ht="14.25">
      <c r="A62" s="167" t="s">
        <v>1334</v>
      </c>
      <c r="B62" s="112" t="s">
        <v>1335</v>
      </c>
      <c r="C62" s="97">
        <v>12000</v>
      </c>
      <c r="D62" s="168">
        <v>12000</v>
      </c>
    </row>
    <row r="63" spans="1:4" ht="14.25">
      <c r="A63" s="167" t="s">
        <v>773</v>
      </c>
      <c r="B63" s="112" t="s">
        <v>1336</v>
      </c>
      <c r="C63" s="97">
        <v>17000</v>
      </c>
      <c r="D63" s="168">
        <v>17000</v>
      </c>
    </row>
    <row r="64" spans="1:4" ht="39">
      <c r="A64" s="167" t="s">
        <v>1337</v>
      </c>
      <c r="B64" s="112" t="s">
        <v>1338</v>
      </c>
      <c r="C64" s="97">
        <v>29000</v>
      </c>
      <c r="D64" s="168">
        <v>29000</v>
      </c>
    </row>
    <row r="65" spans="1:4" ht="39">
      <c r="A65" s="167" t="s">
        <v>1276</v>
      </c>
      <c r="B65" s="112" t="s">
        <v>384</v>
      </c>
      <c r="C65" s="97">
        <v>15000</v>
      </c>
      <c r="D65" s="168">
        <v>15000</v>
      </c>
    </row>
    <row r="66" spans="1:4" ht="14.25">
      <c r="A66" s="167" t="s">
        <v>1339</v>
      </c>
      <c r="B66" s="112" t="s">
        <v>1340</v>
      </c>
      <c r="C66" s="97">
        <v>12000</v>
      </c>
      <c r="D66" s="168">
        <v>12000</v>
      </c>
    </row>
    <row r="67" spans="1:4" ht="26.25">
      <c r="A67" s="167" t="s">
        <v>1341</v>
      </c>
      <c r="B67" s="112" t="s">
        <v>1342</v>
      </c>
      <c r="C67" s="97">
        <v>29000</v>
      </c>
      <c r="D67" s="168">
        <v>29000</v>
      </c>
    </row>
    <row r="68" spans="1:4" ht="14.25">
      <c r="A68" s="167" t="s">
        <v>1343</v>
      </c>
      <c r="B68" s="112" t="s">
        <v>1344</v>
      </c>
      <c r="C68" s="97">
        <v>18000</v>
      </c>
      <c r="D68" s="168">
        <v>18000</v>
      </c>
    </row>
    <row r="69" spans="1:4" ht="26.25">
      <c r="A69" s="167" t="s">
        <v>1307</v>
      </c>
      <c r="B69" s="112" t="s">
        <v>1345</v>
      </c>
      <c r="C69" s="97">
        <v>23000</v>
      </c>
      <c r="D69" s="168">
        <v>23000</v>
      </c>
    </row>
    <row r="70" spans="1:4" ht="26.25">
      <c r="A70" s="167" t="s">
        <v>1346</v>
      </c>
      <c r="B70" s="112" t="s">
        <v>75</v>
      </c>
      <c r="C70" s="97">
        <v>35000</v>
      </c>
      <c r="D70" s="168">
        <v>35000</v>
      </c>
    </row>
    <row r="71" spans="1:4" ht="26.25">
      <c r="A71" s="167" t="s">
        <v>1347</v>
      </c>
      <c r="B71" s="112" t="s">
        <v>1348</v>
      </c>
      <c r="C71" s="97">
        <v>12000</v>
      </c>
      <c r="D71" s="168">
        <v>12000</v>
      </c>
    </row>
    <row r="72" spans="1:4" ht="14.25">
      <c r="A72" s="167" t="s">
        <v>1349</v>
      </c>
      <c r="B72" s="112" t="s">
        <v>1350</v>
      </c>
      <c r="C72" s="97">
        <v>12000</v>
      </c>
      <c r="D72" s="168">
        <v>12000</v>
      </c>
    </row>
    <row r="73" spans="1:4" ht="39">
      <c r="A73" s="167" t="s">
        <v>76</v>
      </c>
      <c r="B73" s="112" t="s">
        <v>1351</v>
      </c>
      <c r="C73" s="97">
        <v>35000</v>
      </c>
      <c r="D73" s="168">
        <v>35000</v>
      </c>
    </row>
    <row r="74" spans="1:4" ht="14.25">
      <c r="A74" s="167" t="s">
        <v>1352</v>
      </c>
      <c r="B74" s="112" t="s">
        <v>1353</v>
      </c>
      <c r="C74" s="97">
        <v>14000</v>
      </c>
      <c r="D74" s="168">
        <v>14000</v>
      </c>
    </row>
    <row r="75" spans="1:4" ht="14.25">
      <c r="A75" s="167" t="s">
        <v>1354</v>
      </c>
      <c r="B75" s="112" t="s">
        <v>1355</v>
      </c>
      <c r="C75" s="97">
        <v>23000</v>
      </c>
      <c r="D75" s="168">
        <v>23000</v>
      </c>
    </row>
    <row r="76" spans="1:4" ht="26.25">
      <c r="A76" s="167" t="s">
        <v>76</v>
      </c>
      <c r="B76" s="112" t="s">
        <v>1356</v>
      </c>
      <c r="C76" s="97">
        <v>24000</v>
      </c>
      <c r="D76" s="168">
        <v>24000</v>
      </c>
    </row>
    <row r="77" spans="1:4" ht="26.25">
      <c r="A77" s="167" t="s">
        <v>1357</v>
      </c>
      <c r="B77" s="112" t="s">
        <v>383</v>
      </c>
      <c r="C77" s="97">
        <v>15000</v>
      </c>
      <c r="D77" s="168">
        <v>15000</v>
      </c>
    </row>
    <row r="78" spans="1:4" ht="14.25">
      <c r="A78" s="167" t="s">
        <v>1300</v>
      </c>
      <c r="B78" s="112" t="s">
        <v>1358</v>
      </c>
      <c r="C78" s="97">
        <v>12000</v>
      </c>
      <c r="D78" s="168">
        <v>12000</v>
      </c>
    </row>
    <row r="79" spans="1:4" ht="26.25">
      <c r="A79" s="167" t="s">
        <v>1359</v>
      </c>
      <c r="B79" s="112" t="s">
        <v>1360</v>
      </c>
      <c r="C79" s="97">
        <v>12000</v>
      </c>
      <c r="D79" s="168">
        <v>12000</v>
      </c>
    </row>
    <row r="80" spans="1:4" ht="14.25">
      <c r="A80" s="158" t="s">
        <v>1361</v>
      </c>
      <c r="B80" s="106"/>
      <c r="C80" s="107">
        <f>SUM(C47:C79)</f>
        <v>607000</v>
      </c>
      <c r="D80" s="159">
        <f>SUM(D47:D79)</f>
        <v>607000</v>
      </c>
    </row>
    <row r="81" spans="1:4" ht="14.25">
      <c r="A81" s="183" t="s">
        <v>1278</v>
      </c>
      <c r="B81" s="113" t="s">
        <v>1362</v>
      </c>
      <c r="C81" s="114">
        <v>25000</v>
      </c>
      <c r="D81" s="184">
        <v>25000</v>
      </c>
    </row>
    <row r="82" spans="1:4" ht="14.25">
      <c r="A82" s="183" t="s">
        <v>1363</v>
      </c>
      <c r="B82" s="113" t="s">
        <v>1364</v>
      </c>
      <c r="C82" s="114">
        <v>16000</v>
      </c>
      <c r="D82" s="184">
        <v>16000</v>
      </c>
    </row>
    <row r="83" spans="1:4" ht="27">
      <c r="A83" s="183" t="s">
        <v>1337</v>
      </c>
      <c r="B83" s="113" t="s">
        <v>1365</v>
      </c>
      <c r="C83" s="114">
        <v>22000</v>
      </c>
      <c r="D83" s="184">
        <v>22000</v>
      </c>
    </row>
    <row r="84" spans="1:4" ht="14.25">
      <c r="A84" s="183" t="s">
        <v>1366</v>
      </c>
      <c r="B84" s="113" t="s">
        <v>1367</v>
      </c>
      <c r="C84" s="114">
        <v>12000</v>
      </c>
      <c r="D84" s="184">
        <v>12000</v>
      </c>
    </row>
    <row r="85" spans="1:4" ht="14.25">
      <c r="A85" s="183" t="s">
        <v>1368</v>
      </c>
      <c r="B85" s="113" t="s">
        <v>1369</v>
      </c>
      <c r="C85" s="114">
        <v>17000</v>
      </c>
      <c r="D85" s="184">
        <v>17000</v>
      </c>
    </row>
    <row r="86" spans="1:4" ht="14.25">
      <c r="A86" s="183" t="s">
        <v>773</v>
      </c>
      <c r="B86" s="113" t="s">
        <v>1370</v>
      </c>
      <c r="C86" s="114">
        <v>18000</v>
      </c>
      <c r="D86" s="184">
        <v>18000</v>
      </c>
    </row>
    <row r="87" spans="1:4" ht="27">
      <c r="A87" s="183" t="s">
        <v>1302</v>
      </c>
      <c r="B87" s="113" t="s">
        <v>77</v>
      </c>
      <c r="C87" s="114">
        <v>14000</v>
      </c>
      <c r="D87" s="184">
        <v>14000</v>
      </c>
    </row>
    <row r="88" spans="1:4" ht="14.25">
      <c r="A88" s="183" t="s">
        <v>1300</v>
      </c>
      <c r="B88" s="113" t="s">
        <v>1371</v>
      </c>
      <c r="C88" s="114">
        <v>10000</v>
      </c>
      <c r="D88" s="184">
        <v>0</v>
      </c>
    </row>
    <row r="89" spans="1:4" ht="15" thickBot="1">
      <c r="A89" s="162" t="s">
        <v>1372</v>
      </c>
      <c r="B89" s="163"/>
      <c r="C89" s="164">
        <f>SUM(C81:C88)</f>
        <v>134000</v>
      </c>
      <c r="D89" s="165">
        <f>SUM(D81:D88)</f>
        <v>124000</v>
      </c>
    </row>
    <row r="90" spans="1:2" s="39" customFormat="1" ht="25.5" customHeight="1">
      <c r="A90" s="63"/>
      <c r="B90" s="64"/>
    </row>
  </sheetData>
  <sheetProtection/>
  <mergeCells count="6">
    <mergeCell ref="A1:D1"/>
    <mergeCell ref="A2:D2"/>
    <mergeCell ref="A3:D3"/>
    <mergeCell ref="A4:D4"/>
    <mergeCell ref="A5:D5"/>
    <mergeCell ref="A8:B8"/>
  </mergeCells>
  <printOptions/>
  <pageMargins left="0.7086614173228347" right="0.7086614173228347" top="0.7874015748031497" bottom="0.7874015748031497" header="0.31496062992125984" footer="0.31496062992125984"/>
  <pageSetup firstPageNumber="24" useFirstPageNumber="1" horizontalDpi="600" verticalDpi="600" orientation="portrait" paperSize="9" r:id="rId1"/>
  <headerFooter>
    <oddFooter>&amp;C&amp;P&amp;RTab.č.14 Dotační fond - školství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E145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29.7109375" style="13" customWidth="1"/>
    <col min="2" max="2" width="31.28125" style="14" customWidth="1"/>
    <col min="3" max="3" width="12.57421875" style="15" customWidth="1"/>
    <col min="4" max="4" width="12.57421875" style="16" customWidth="1"/>
    <col min="5" max="5" width="13.00390625" style="0" customWidth="1"/>
  </cols>
  <sheetData>
    <row r="1" spans="1:4" ht="14.25" customHeight="1">
      <c r="A1" s="212" t="s">
        <v>1373</v>
      </c>
      <c r="B1" s="213"/>
      <c r="C1" s="213"/>
      <c r="D1" s="213"/>
    </row>
    <row r="2" spans="1:4" ht="14.25" customHeight="1">
      <c r="A2" s="214" t="s">
        <v>1374</v>
      </c>
      <c r="B2" s="214"/>
      <c r="C2" s="214"/>
      <c r="D2" s="214"/>
    </row>
    <row r="3" spans="1:4" ht="14.25" customHeight="1">
      <c r="A3" s="215" t="s">
        <v>1375</v>
      </c>
      <c r="B3" s="215"/>
      <c r="C3" s="215"/>
      <c r="D3" s="215"/>
    </row>
    <row r="4" spans="1:4" ht="14.25" customHeight="1">
      <c r="A4" s="216" t="s">
        <v>1376</v>
      </c>
      <c r="B4" s="216"/>
      <c r="C4" s="216"/>
      <c r="D4" s="216"/>
    </row>
    <row r="5" spans="1:4" ht="7.5" customHeight="1" thickBot="1">
      <c r="A5" s="116"/>
      <c r="B5" s="116"/>
      <c r="C5" s="116"/>
      <c r="D5" s="116"/>
    </row>
    <row r="6" spans="1:4" ht="22.5" customHeight="1">
      <c r="A6" s="135" t="s">
        <v>2311</v>
      </c>
      <c r="B6" s="136" t="s">
        <v>0</v>
      </c>
      <c r="C6" s="137" t="s">
        <v>317</v>
      </c>
      <c r="D6" s="138" t="s">
        <v>423</v>
      </c>
    </row>
    <row r="7" spans="1:4" ht="21" customHeight="1">
      <c r="A7" s="207" t="s">
        <v>471</v>
      </c>
      <c r="B7" s="208"/>
      <c r="C7" s="108">
        <f>C84+C128+C135+C141</f>
        <v>9852744</v>
      </c>
      <c r="D7" s="139">
        <f>D84+D128+D135+D141</f>
        <v>9494548</v>
      </c>
    </row>
    <row r="8" spans="1:4" ht="26.25">
      <c r="A8" s="167" t="s">
        <v>11</v>
      </c>
      <c r="B8" s="112" t="s">
        <v>1377</v>
      </c>
      <c r="C8" s="96">
        <v>22000</v>
      </c>
      <c r="D8" s="150">
        <v>22000</v>
      </c>
    </row>
    <row r="9" spans="1:4" ht="14.25">
      <c r="A9" s="167" t="s">
        <v>1378</v>
      </c>
      <c r="B9" s="112" t="s">
        <v>1379</v>
      </c>
      <c r="C9" s="96">
        <v>20000</v>
      </c>
      <c r="D9" s="150">
        <v>20000</v>
      </c>
    </row>
    <row r="10" spans="1:4" ht="26.25">
      <c r="A10" s="167" t="s">
        <v>22</v>
      </c>
      <c r="B10" s="112" t="s">
        <v>1380</v>
      </c>
      <c r="C10" s="96">
        <v>80000</v>
      </c>
      <c r="D10" s="150">
        <v>80000</v>
      </c>
    </row>
    <row r="11" spans="1:4" ht="39">
      <c r="A11" s="167" t="s">
        <v>448</v>
      </c>
      <c r="B11" s="112" t="s">
        <v>1381</v>
      </c>
      <c r="C11" s="96">
        <v>20000</v>
      </c>
      <c r="D11" s="150">
        <v>20000</v>
      </c>
    </row>
    <row r="12" spans="1:4" ht="14.25">
      <c r="A12" s="167" t="s">
        <v>26</v>
      </c>
      <c r="B12" s="112" t="s">
        <v>27</v>
      </c>
      <c r="C12" s="96">
        <v>20000</v>
      </c>
      <c r="D12" s="150">
        <v>20000</v>
      </c>
    </row>
    <row r="13" spans="1:4" ht="14.25">
      <c r="A13" s="167" t="s">
        <v>1382</v>
      </c>
      <c r="B13" s="112" t="s">
        <v>1383</v>
      </c>
      <c r="C13" s="96">
        <v>45000</v>
      </c>
      <c r="D13" s="150">
        <v>45000</v>
      </c>
    </row>
    <row r="14" spans="1:4" ht="14.25">
      <c r="A14" s="167" t="s">
        <v>1384</v>
      </c>
      <c r="B14" s="112" t="s">
        <v>1385</v>
      </c>
      <c r="C14" s="96">
        <v>25000</v>
      </c>
      <c r="D14" s="150">
        <v>25000</v>
      </c>
    </row>
    <row r="15" spans="1:4" ht="14.25">
      <c r="A15" s="167" t="s">
        <v>272</v>
      </c>
      <c r="B15" s="112" t="s">
        <v>1386</v>
      </c>
      <c r="C15" s="96">
        <v>20000</v>
      </c>
      <c r="D15" s="150">
        <v>20000</v>
      </c>
    </row>
    <row r="16" spans="1:4" ht="26.25">
      <c r="A16" s="167" t="s">
        <v>21</v>
      </c>
      <c r="B16" s="112" t="s">
        <v>1387</v>
      </c>
      <c r="C16" s="96">
        <v>20000</v>
      </c>
      <c r="D16" s="150">
        <v>20000</v>
      </c>
    </row>
    <row r="17" spans="1:4" ht="26.25">
      <c r="A17" s="167" t="s">
        <v>12</v>
      </c>
      <c r="B17" s="112" t="s">
        <v>1388</v>
      </c>
      <c r="C17" s="96">
        <v>20000</v>
      </c>
      <c r="D17" s="150">
        <v>20000</v>
      </c>
    </row>
    <row r="18" spans="1:4" ht="26.25">
      <c r="A18" s="167" t="s">
        <v>1389</v>
      </c>
      <c r="B18" s="112" t="s">
        <v>1390</v>
      </c>
      <c r="C18" s="96">
        <v>20000</v>
      </c>
      <c r="D18" s="150">
        <v>20000</v>
      </c>
    </row>
    <row r="19" spans="1:4" ht="26.25">
      <c r="A19" s="167" t="s">
        <v>280</v>
      </c>
      <c r="B19" s="112" t="s">
        <v>1391</v>
      </c>
      <c r="C19" s="96">
        <v>20000</v>
      </c>
      <c r="D19" s="150">
        <v>20000</v>
      </c>
    </row>
    <row r="20" spans="1:4" ht="26.25">
      <c r="A20" s="167" t="s">
        <v>13</v>
      </c>
      <c r="B20" s="112" t="s">
        <v>14</v>
      </c>
      <c r="C20" s="96">
        <v>20000</v>
      </c>
      <c r="D20" s="150">
        <v>20000</v>
      </c>
    </row>
    <row r="21" spans="1:4" ht="26.25">
      <c r="A21" s="167" t="s">
        <v>12</v>
      </c>
      <c r="B21" s="112" t="s">
        <v>1392</v>
      </c>
      <c r="C21" s="96">
        <v>20000</v>
      </c>
      <c r="D21" s="150">
        <v>20000</v>
      </c>
    </row>
    <row r="22" spans="1:4" ht="39">
      <c r="A22" s="167" t="s">
        <v>15</v>
      </c>
      <c r="B22" s="112" t="s">
        <v>1393</v>
      </c>
      <c r="C22" s="96">
        <v>20000</v>
      </c>
      <c r="D22" s="150">
        <v>20000</v>
      </c>
    </row>
    <row r="23" spans="1:4" ht="14.25">
      <c r="A23" s="167" t="s">
        <v>1394</v>
      </c>
      <c r="B23" s="112" t="s">
        <v>1395</v>
      </c>
      <c r="C23" s="96">
        <v>20000</v>
      </c>
      <c r="D23" s="150">
        <v>20000</v>
      </c>
    </row>
    <row r="24" spans="1:4" ht="26.25">
      <c r="A24" s="167" t="s">
        <v>29</v>
      </c>
      <c r="B24" s="112" t="s">
        <v>1396</v>
      </c>
      <c r="C24" s="96">
        <v>25000</v>
      </c>
      <c r="D24" s="150">
        <v>25000</v>
      </c>
    </row>
    <row r="25" spans="1:4" ht="39">
      <c r="A25" s="167" t="s">
        <v>12</v>
      </c>
      <c r="B25" s="112" t="s">
        <v>1397</v>
      </c>
      <c r="C25" s="96">
        <v>30000</v>
      </c>
      <c r="D25" s="150">
        <v>30000</v>
      </c>
    </row>
    <row r="26" spans="1:4" ht="26.25">
      <c r="A26" s="167" t="s">
        <v>28</v>
      </c>
      <c r="B26" s="112" t="s">
        <v>1398</v>
      </c>
      <c r="C26" s="96">
        <v>22000</v>
      </c>
      <c r="D26" s="150">
        <v>22000</v>
      </c>
    </row>
    <row r="27" spans="1:4" ht="18.75" customHeight="1">
      <c r="A27" s="167" t="s">
        <v>18</v>
      </c>
      <c r="B27" s="112" t="s">
        <v>1399</v>
      </c>
      <c r="C27" s="96">
        <v>20000</v>
      </c>
      <c r="D27" s="150">
        <v>20000</v>
      </c>
    </row>
    <row r="28" spans="1:4" ht="26.25">
      <c r="A28" s="167" t="s">
        <v>1400</v>
      </c>
      <c r="B28" s="112" t="s">
        <v>273</v>
      </c>
      <c r="C28" s="96">
        <v>20000</v>
      </c>
      <c r="D28" s="150">
        <v>20000</v>
      </c>
    </row>
    <row r="29" spans="1:4" ht="18.75" customHeight="1">
      <c r="A29" s="167" t="s">
        <v>609</v>
      </c>
      <c r="B29" s="112" t="s">
        <v>1401</v>
      </c>
      <c r="C29" s="96">
        <v>20000</v>
      </c>
      <c r="D29" s="150">
        <v>20000</v>
      </c>
    </row>
    <row r="30" spans="1:4" ht="14.25">
      <c r="A30" s="167" t="s">
        <v>81</v>
      </c>
      <c r="B30" s="112" t="s">
        <v>1402</v>
      </c>
      <c r="C30" s="96">
        <v>25000</v>
      </c>
      <c r="D30" s="150">
        <v>25000</v>
      </c>
    </row>
    <row r="31" spans="1:4" ht="26.25">
      <c r="A31" s="167" t="s">
        <v>228</v>
      </c>
      <c r="B31" s="112" t="s">
        <v>1403</v>
      </c>
      <c r="C31" s="96">
        <v>20000</v>
      </c>
      <c r="D31" s="150">
        <v>20000</v>
      </c>
    </row>
    <row r="32" spans="1:4" ht="26.25">
      <c r="A32" s="167" t="s">
        <v>307</v>
      </c>
      <c r="B32" s="112" t="s">
        <v>1404</v>
      </c>
      <c r="C32" s="96">
        <v>24000</v>
      </c>
      <c r="D32" s="150">
        <v>24000</v>
      </c>
    </row>
    <row r="33" spans="1:4" ht="14.25">
      <c r="A33" s="167" t="s">
        <v>24</v>
      </c>
      <c r="B33" s="112" t="s">
        <v>1405</v>
      </c>
      <c r="C33" s="96">
        <v>20000</v>
      </c>
      <c r="D33" s="150">
        <v>20000</v>
      </c>
    </row>
    <row r="34" spans="1:4" ht="14.25">
      <c r="A34" s="167" t="s">
        <v>296</v>
      </c>
      <c r="B34" s="112" t="s">
        <v>1406</v>
      </c>
      <c r="C34" s="96">
        <v>20000</v>
      </c>
      <c r="D34" s="150">
        <v>20000</v>
      </c>
    </row>
    <row r="35" spans="1:4" ht="26.25">
      <c r="A35" s="167" t="s">
        <v>1407</v>
      </c>
      <c r="B35" s="112" t="s">
        <v>1408</v>
      </c>
      <c r="C35" s="96">
        <v>28000</v>
      </c>
      <c r="D35" s="150">
        <v>28000</v>
      </c>
    </row>
    <row r="36" spans="1:4" ht="26.25">
      <c r="A36" s="167" t="s">
        <v>585</v>
      </c>
      <c r="B36" s="112" t="s">
        <v>1409</v>
      </c>
      <c r="C36" s="96">
        <v>25000</v>
      </c>
      <c r="D36" s="150">
        <v>25000</v>
      </c>
    </row>
    <row r="37" spans="1:4" ht="14.25">
      <c r="A37" s="167" t="s">
        <v>277</v>
      </c>
      <c r="B37" s="112" t="s">
        <v>278</v>
      </c>
      <c r="C37" s="96">
        <v>20000</v>
      </c>
      <c r="D37" s="150">
        <v>20000</v>
      </c>
    </row>
    <row r="38" spans="1:4" ht="26.25">
      <c r="A38" s="167" t="s">
        <v>19</v>
      </c>
      <c r="B38" s="112" t="s">
        <v>1410</v>
      </c>
      <c r="C38" s="96">
        <v>20000</v>
      </c>
      <c r="D38" s="150">
        <v>20000</v>
      </c>
    </row>
    <row r="39" spans="1:4" ht="26.25">
      <c r="A39" s="167" t="s">
        <v>1411</v>
      </c>
      <c r="B39" s="112" t="s">
        <v>1412</v>
      </c>
      <c r="C39" s="96">
        <v>20000</v>
      </c>
      <c r="D39" s="150">
        <v>20000</v>
      </c>
    </row>
    <row r="40" spans="1:4" ht="26.25">
      <c r="A40" s="167" t="s">
        <v>1413</v>
      </c>
      <c r="B40" s="112" t="s">
        <v>1414</v>
      </c>
      <c r="C40" s="96">
        <v>37000</v>
      </c>
      <c r="D40" s="150">
        <v>37000</v>
      </c>
    </row>
    <row r="41" spans="1:4" ht="26.25">
      <c r="A41" s="167" t="s">
        <v>599</v>
      </c>
      <c r="B41" s="112" t="s">
        <v>1415</v>
      </c>
      <c r="C41" s="96">
        <v>20000</v>
      </c>
      <c r="D41" s="150">
        <v>20000</v>
      </c>
    </row>
    <row r="42" spans="1:4" ht="26.25">
      <c r="A42" s="167" t="s">
        <v>1416</v>
      </c>
      <c r="B42" s="112" t="s">
        <v>1417</v>
      </c>
      <c r="C42" s="96">
        <v>25000</v>
      </c>
      <c r="D42" s="150">
        <v>25000</v>
      </c>
    </row>
    <row r="43" spans="1:4" ht="26.25">
      <c r="A43" s="167" t="s">
        <v>17</v>
      </c>
      <c r="B43" s="112" t="s">
        <v>1418</v>
      </c>
      <c r="C43" s="96">
        <v>20744</v>
      </c>
      <c r="D43" s="150">
        <v>20744</v>
      </c>
    </row>
    <row r="44" spans="1:4" ht="14.25">
      <c r="A44" s="167" t="s">
        <v>1419</v>
      </c>
      <c r="B44" s="112" t="s">
        <v>1420</v>
      </c>
      <c r="C44" s="96">
        <v>20000</v>
      </c>
      <c r="D44" s="150">
        <v>20000</v>
      </c>
    </row>
    <row r="45" spans="1:4" ht="26.25">
      <c r="A45" s="167" t="s">
        <v>1421</v>
      </c>
      <c r="B45" s="112" t="s">
        <v>1422</v>
      </c>
      <c r="C45" s="96">
        <v>20000</v>
      </c>
      <c r="D45" s="150">
        <v>20000</v>
      </c>
    </row>
    <row r="46" spans="1:4" ht="39">
      <c r="A46" s="167" t="s">
        <v>16</v>
      </c>
      <c r="B46" s="112" t="s">
        <v>1423</v>
      </c>
      <c r="C46" s="96">
        <v>20000</v>
      </c>
      <c r="D46" s="150">
        <v>20000</v>
      </c>
    </row>
    <row r="47" spans="1:4" ht="14.25">
      <c r="A47" s="167" t="s">
        <v>605</v>
      </c>
      <c r="B47" s="112" t="s">
        <v>1424</v>
      </c>
      <c r="C47" s="96">
        <v>23000</v>
      </c>
      <c r="D47" s="150">
        <v>23000</v>
      </c>
    </row>
    <row r="48" spans="1:4" ht="26.25">
      <c r="A48" s="167" t="s">
        <v>1425</v>
      </c>
      <c r="B48" s="112" t="s">
        <v>1426</v>
      </c>
      <c r="C48" s="96">
        <v>23000</v>
      </c>
      <c r="D48" s="150">
        <v>23000</v>
      </c>
    </row>
    <row r="49" spans="1:4" ht="14.25">
      <c r="A49" s="167" t="s">
        <v>1427</v>
      </c>
      <c r="B49" s="112" t="s">
        <v>1428</v>
      </c>
      <c r="C49" s="96">
        <v>20000</v>
      </c>
      <c r="D49" s="150">
        <v>20000</v>
      </c>
    </row>
    <row r="50" spans="1:4" ht="26.25">
      <c r="A50" s="167" t="s">
        <v>615</v>
      </c>
      <c r="B50" s="112" t="s">
        <v>1429</v>
      </c>
      <c r="C50" s="96">
        <v>28000</v>
      </c>
      <c r="D50" s="150">
        <v>28000</v>
      </c>
    </row>
    <row r="51" spans="1:4" ht="26.25">
      <c r="A51" s="167" t="s">
        <v>1430</v>
      </c>
      <c r="B51" s="112" t="s">
        <v>1431</v>
      </c>
      <c r="C51" s="96">
        <v>20000</v>
      </c>
      <c r="D51" s="150">
        <v>20000</v>
      </c>
    </row>
    <row r="52" spans="1:4" ht="14.25">
      <c r="A52" s="167" t="s">
        <v>1432</v>
      </c>
      <c r="B52" s="112" t="s">
        <v>1433</v>
      </c>
      <c r="C52" s="96">
        <v>20000</v>
      </c>
      <c r="D52" s="150">
        <v>20000</v>
      </c>
    </row>
    <row r="53" spans="1:4" ht="14.25">
      <c r="A53" s="167" t="s">
        <v>1434</v>
      </c>
      <c r="B53" s="112" t="s">
        <v>1435</v>
      </c>
      <c r="C53" s="96">
        <v>20000</v>
      </c>
      <c r="D53" s="150">
        <v>20000</v>
      </c>
    </row>
    <row r="54" spans="1:4" ht="14.25">
      <c r="A54" s="167" t="s">
        <v>1436</v>
      </c>
      <c r="B54" s="112" t="s">
        <v>1437</v>
      </c>
      <c r="C54" s="96">
        <v>25000</v>
      </c>
      <c r="D54" s="150">
        <v>25000</v>
      </c>
    </row>
    <row r="55" spans="1:4" ht="26.25">
      <c r="A55" s="167" t="s">
        <v>1438</v>
      </c>
      <c r="B55" s="112" t="s">
        <v>1439</v>
      </c>
      <c r="C55" s="96">
        <v>20000</v>
      </c>
      <c r="D55" s="150">
        <v>20000</v>
      </c>
    </row>
    <row r="56" spans="1:4" ht="26.25">
      <c r="A56" s="167" t="s">
        <v>276</v>
      </c>
      <c r="B56" s="112" t="s">
        <v>1440</v>
      </c>
      <c r="C56" s="96">
        <v>20000</v>
      </c>
      <c r="D56" s="150">
        <v>20000</v>
      </c>
    </row>
    <row r="57" spans="1:4" ht="15.75" customHeight="1">
      <c r="A57" s="167" t="s">
        <v>1441</v>
      </c>
      <c r="B57" s="112" t="s">
        <v>1442</v>
      </c>
      <c r="C57" s="96">
        <v>20000</v>
      </c>
      <c r="D57" s="150">
        <v>20000</v>
      </c>
    </row>
    <row r="58" spans="1:4" ht="26.25">
      <c r="A58" s="167" t="s">
        <v>20</v>
      </c>
      <c r="B58" s="112" t="s">
        <v>1443</v>
      </c>
      <c r="C58" s="96">
        <v>20000</v>
      </c>
      <c r="D58" s="150">
        <v>20000</v>
      </c>
    </row>
    <row r="59" spans="1:4" ht="14.25">
      <c r="A59" s="167" t="s">
        <v>1444</v>
      </c>
      <c r="B59" s="112" t="s">
        <v>1445</v>
      </c>
      <c r="C59" s="96">
        <v>20000</v>
      </c>
      <c r="D59" s="150">
        <v>20000</v>
      </c>
    </row>
    <row r="60" spans="1:4" ht="14.25">
      <c r="A60" s="167" t="s">
        <v>20</v>
      </c>
      <c r="B60" s="112" t="s">
        <v>1446</v>
      </c>
      <c r="C60" s="96">
        <v>20000</v>
      </c>
      <c r="D60" s="150">
        <v>20000</v>
      </c>
    </row>
    <row r="61" spans="1:4" ht="14.25">
      <c r="A61" s="167" t="s">
        <v>1447</v>
      </c>
      <c r="B61" s="112" t="s">
        <v>1448</v>
      </c>
      <c r="C61" s="96">
        <v>25000</v>
      </c>
      <c r="D61" s="150">
        <v>25000</v>
      </c>
    </row>
    <row r="62" spans="1:4" ht="14.25">
      <c r="A62" s="167" t="s">
        <v>233</v>
      </c>
      <c r="B62" s="112" t="s">
        <v>1449</v>
      </c>
      <c r="C62" s="96">
        <v>25000</v>
      </c>
      <c r="D62" s="150">
        <v>25000</v>
      </c>
    </row>
    <row r="63" spans="1:4" ht="26.25">
      <c r="A63" s="167" t="s">
        <v>1450</v>
      </c>
      <c r="B63" s="112" t="s">
        <v>1451</v>
      </c>
      <c r="C63" s="96">
        <v>20000</v>
      </c>
      <c r="D63" s="150">
        <v>20000</v>
      </c>
    </row>
    <row r="64" spans="1:4" ht="26.25">
      <c r="A64" s="167" t="s">
        <v>102</v>
      </c>
      <c r="B64" s="112" t="s">
        <v>1452</v>
      </c>
      <c r="C64" s="96">
        <v>27000</v>
      </c>
      <c r="D64" s="150">
        <v>27000</v>
      </c>
    </row>
    <row r="65" spans="1:4" ht="39">
      <c r="A65" s="167" t="s">
        <v>1453</v>
      </c>
      <c r="B65" s="112" t="s">
        <v>1454</v>
      </c>
      <c r="C65" s="96">
        <v>25000</v>
      </c>
      <c r="D65" s="150">
        <v>25000</v>
      </c>
    </row>
    <row r="66" spans="1:4" ht="26.25">
      <c r="A66" s="167" t="s">
        <v>35</v>
      </c>
      <c r="B66" s="112" t="s">
        <v>1455</v>
      </c>
      <c r="C66" s="96">
        <v>80000</v>
      </c>
      <c r="D66" s="150">
        <v>80000</v>
      </c>
    </row>
    <row r="67" spans="1:4" ht="26.25">
      <c r="A67" s="167" t="s">
        <v>1456</v>
      </c>
      <c r="B67" s="112" t="s">
        <v>1457</v>
      </c>
      <c r="C67" s="96">
        <v>23000</v>
      </c>
      <c r="D67" s="150">
        <v>23000</v>
      </c>
    </row>
    <row r="68" spans="1:4" ht="14.25">
      <c r="A68" s="167" t="s">
        <v>1458</v>
      </c>
      <c r="B68" s="112" t="s">
        <v>1459</v>
      </c>
      <c r="C68" s="96">
        <v>20000</v>
      </c>
      <c r="D68" s="150">
        <v>20000</v>
      </c>
    </row>
    <row r="69" spans="1:4" ht="14.25">
      <c r="A69" s="167" t="s">
        <v>1460</v>
      </c>
      <c r="B69" s="112" t="s">
        <v>1461</v>
      </c>
      <c r="C69" s="96">
        <v>20000</v>
      </c>
      <c r="D69" s="150">
        <v>20000</v>
      </c>
    </row>
    <row r="70" spans="1:4" ht="14.25">
      <c r="A70" s="167" t="s">
        <v>32</v>
      </c>
      <c r="B70" s="112" t="s">
        <v>1462</v>
      </c>
      <c r="C70" s="96">
        <v>20000</v>
      </c>
      <c r="D70" s="150">
        <v>20000</v>
      </c>
    </row>
    <row r="71" spans="1:4" ht="14.25">
      <c r="A71" s="167" t="s">
        <v>1463</v>
      </c>
      <c r="B71" s="112" t="s">
        <v>1464</v>
      </c>
      <c r="C71" s="96">
        <v>20000</v>
      </c>
      <c r="D71" s="150">
        <v>20000</v>
      </c>
    </row>
    <row r="72" spans="1:4" ht="26.25">
      <c r="A72" s="167" t="s">
        <v>274</v>
      </c>
      <c r="B72" s="112" t="s">
        <v>1465</v>
      </c>
      <c r="C72" s="96">
        <v>20000</v>
      </c>
      <c r="D72" s="150">
        <f>C72-3868</f>
        <v>16132</v>
      </c>
    </row>
    <row r="73" spans="1:4" ht="26.25">
      <c r="A73" s="167" t="s">
        <v>34</v>
      </c>
      <c r="B73" s="112" t="s">
        <v>1466</v>
      </c>
      <c r="C73" s="96">
        <v>20000</v>
      </c>
      <c r="D73" s="150">
        <v>20000</v>
      </c>
    </row>
    <row r="74" spans="1:4" ht="14.25">
      <c r="A74" s="167" t="s">
        <v>275</v>
      </c>
      <c r="B74" s="112" t="s">
        <v>1467</v>
      </c>
      <c r="C74" s="96">
        <v>20000</v>
      </c>
      <c r="D74" s="150">
        <v>20000</v>
      </c>
    </row>
    <row r="75" spans="1:4" ht="26.25">
      <c r="A75" s="167" t="s">
        <v>34</v>
      </c>
      <c r="B75" s="112" t="s">
        <v>1468</v>
      </c>
      <c r="C75" s="96">
        <v>20000</v>
      </c>
      <c r="D75" s="150">
        <v>20000</v>
      </c>
    </row>
    <row r="76" spans="1:4" ht="26.25">
      <c r="A76" s="167" t="s">
        <v>19</v>
      </c>
      <c r="B76" s="112" t="s">
        <v>1469</v>
      </c>
      <c r="C76" s="96">
        <v>20000</v>
      </c>
      <c r="D76" s="150">
        <v>20000</v>
      </c>
    </row>
    <row r="77" spans="1:4" ht="39">
      <c r="A77" s="167" t="s">
        <v>275</v>
      </c>
      <c r="B77" s="112" t="s">
        <v>1470</v>
      </c>
      <c r="C77" s="96">
        <v>20000</v>
      </c>
      <c r="D77" s="150">
        <v>20000</v>
      </c>
    </row>
    <row r="78" spans="1:4" ht="14.25">
      <c r="A78" s="167" t="s">
        <v>1110</v>
      </c>
      <c r="B78" s="112" t="s">
        <v>1471</v>
      </c>
      <c r="C78" s="96">
        <v>20000</v>
      </c>
      <c r="D78" s="150">
        <v>20000</v>
      </c>
    </row>
    <row r="79" spans="1:4" ht="26.25">
      <c r="A79" s="167" t="s">
        <v>279</v>
      </c>
      <c r="B79" s="112" t="s">
        <v>1472</v>
      </c>
      <c r="C79" s="96">
        <v>26000</v>
      </c>
      <c r="D79" s="150">
        <v>26000</v>
      </c>
    </row>
    <row r="80" spans="1:4" ht="26.25">
      <c r="A80" s="167" t="s">
        <v>279</v>
      </c>
      <c r="B80" s="112" t="s">
        <v>1473</v>
      </c>
      <c r="C80" s="96">
        <v>22000</v>
      </c>
      <c r="D80" s="150">
        <v>22000</v>
      </c>
    </row>
    <row r="81" spans="1:4" ht="14.25">
      <c r="A81" s="167" t="s">
        <v>1474</v>
      </c>
      <c r="B81" s="112" t="s">
        <v>1475</v>
      </c>
      <c r="C81" s="96">
        <v>20000</v>
      </c>
      <c r="D81" s="150">
        <v>20000</v>
      </c>
    </row>
    <row r="82" spans="1:4" ht="12.75" customHeight="1">
      <c r="A82" s="167" t="s">
        <v>1476</v>
      </c>
      <c r="B82" s="112" t="s">
        <v>1477</v>
      </c>
      <c r="C82" s="96">
        <v>27000</v>
      </c>
      <c r="D82" s="150">
        <v>27000</v>
      </c>
    </row>
    <row r="83" spans="1:4" ht="26.25">
      <c r="A83" s="167" t="s">
        <v>1478</v>
      </c>
      <c r="B83" s="112" t="s">
        <v>1479</v>
      </c>
      <c r="C83" s="96">
        <v>20000</v>
      </c>
      <c r="D83" s="150">
        <v>20000</v>
      </c>
    </row>
    <row r="84" spans="1:4" ht="14.25">
      <c r="A84" s="173" t="s">
        <v>1480</v>
      </c>
      <c r="B84" s="117"/>
      <c r="C84" s="107">
        <f>SUM(C8:C83)</f>
        <v>1792744</v>
      </c>
      <c r="D84" s="159">
        <f>SUM(D8:D83)</f>
        <v>1788876</v>
      </c>
    </row>
    <row r="85" spans="1:4" ht="26.25">
      <c r="A85" s="161" t="s">
        <v>289</v>
      </c>
      <c r="B85" s="118" t="s">
        <v>1481</v>
      </c>
      <c r="C85" s="96">
        <v>155000</v>
      </c>
      <c r="D85" s="150">
        <v>155000</v>
      </c>
    </row>
    <row r="86" spans="1:4" ht="26.25">
      <c r="A86" s="161" t="s">
        <v>281</v>
      </c>
      <c r="B86" s="118" t="s">
        <v>1482</v>
      </c>
      <c r="C86" s="96">
        <v>205000</v>
      </c>
      <c r="D86" s="150">
        <v>205000</v>
      </c>
    </row>
    <row r="87" spans="1:4" ht="14.25">
      <c r="A87" s="161" t="s">
        <v>281</v>
      </c>
      <c r="B87" s="118" t="s">
        <v>37</v>
      </c>
      <c r="C87" s="96">
        <v>195000</v>
      </c>
      <c r="D87" s="150">
        <v>195000</v>
      </c>
    </row>
    <row r="88" spans="1:4" ht="26.25">
      <c r="A88" s="161" t="s">
        <v>281</v>
      </c>
      <c r="B88" s="118" t="s">
        <v>1483</v>
      </c>
      <c r="C88" s="96">
        <v>215000</v>
      </c>
      <c r="D88" s="150">
        <v>215000</v>
      </c>
    </row>
    <row r="89" spans="1:4" ht="26.25">
      <c r="A89" s="161" t="s">
        <v>1484</v>
      </c>
      <c r="B89" s="118" t="s">
        <v>1485</v>
      </c>
      <c r="C89" s="96">
        <v>215000</v>
      </c>
      <c r="D89" s="150">
        <v>215000</v>
      </c>
    </row>
    <row r="90" spans="1:4" ht="26.25">
      <c r="A90" s="161" t="s">
        <v>1486</v>
      </c>
      <c r="B90" s="118" t="s">
        <v>1487</v>
      </c>
      <c r="C90" s="96">
        <v>315000</v>
      </c>
      <c r="D90" s="150">
        <v>315000</v>
      </c>
    </row>
    <row r="91" spans="1:4" ht="14.25">
      <c r="A91" s="161" t="s">
        <v>1488</v>
      </c>
      <c r="B91" s="118" t="s">
        <v>1489</v>
      </c>
      <c r="C91" s="96">
        <v>130000</v>
      </c>
      <c r="D91" s="150">
        <v>130000</v>
      </c>
    </row>
    <row r="92" spans="1:4" ht="39">
      <c r="A92" s="161" t="s">
        <v>1490</v>
      </c>
      <c r="B92" s="118" t="s">
        <v>1491</v>
      </c>
      <c r="C92" s="96">
        <v>185000</v>
      </c>
      <c r="D92" s="150">
        <v>185000</v>
      </c>
    </row>
    <row r="93" spans="1:4" ht="26.25">
      <c r="A93" s="161" t="s">
        <v>1492</v>
      </c>
      <c r="B93" s="118" t="s">
        <v>1493</v>
      </c>
      <c r="C93" s="96">
        <v>50000</v>
      </c>
      <c r="D93" s="150">
        <v>50000</v>
      </c>
    </row>
    <row r="94" spans="1:4" ht="26.25">
      <c r="A94" s="161" t="s">
        <v>1494</v>
      </c>
      <c r="B94" s="118" t="s">
        <v>1495</v>
      </c>
      <c r="C94" s="96">
        <v>215000</v>
      </c>
      <c r="D94" s="150">
        <v>215000</v>
      </c>
    </row>
    <row r="95" spans="1:4" ht="26.25">
      <c r="A95" s="161" t="s">
        <v>1496</v>
      </c>
      <c r="B95" s="118" t="s">
        <v>1497</v>
      </c>
      <c r="C95" s="96">
        <v>185000</v>
      </c>
      <c r="D95" s="150">
        <v>185000</v>
      </c>
    </row>
    <row r="96" spans="1:4" ht="26.25">
      <c r="A96" s="161" t="s">
        <v>1498</v>
      </c>
      <c r="B96" s="118" t="s">
        <v>1499</v>
      </c>
      <c r="C96" s="96">
        <v>205000</v>
      </c>
      <c r="D96" s="150">
        <v>205000</v>
      </c>
    </row>
    <row r="97" spans="1:4" ht="39">
      <c r="A97" s="161" t="s">
        <v>1500</v>
      </c>
      <c r="B97" s="118" t="s">
        <v>1501</v>
      </c>
      <c r="C97" s="96">
        <v>205000</v>
      </c>
      <c r="D97" s="150">
        <f>C97-10328</f>
        <v>194672</v>
      </c>
    </row>
    <row r="98" spans="1:4" ht="39">
      <c r="A98" s="161" t="s">
        <v>1502</v>
      </c>
      <c r="B98" s="118" t="s">
        <v>1503</v>
      </c>
      <c r="C98" s="96">
        <v>125000</v>
      </c>
      <c r="D98" s="150">
        <v>0</v>
      </c>
    </row>
    <row r="99" spans="1:4" ht="39">
      <c r="A99" s="161" t="s">
        <v>1504</v>
      </c>
      <c r="B99" s="118" t="s">
        <v>1505</v>
      </c>
      <c r="C99" s="96">
        <v>205000</v>
      </c>
      <c r="D99" s="150">
        <v>205000</v>
      </c>
    </row>
    <row r="100" spans="1:4" ht="39">
      <c r="A100" s="161" t="s">
        <v>284</v>
      </c>
      <c r="B100" s="118" t="s">
        <v>1506</v>
      </c>
      <c r="C100" s="96">
        <v>130000</v>
      </c>
      <c r="D100" s="150">
        <v>130000</v>
      </c>
    </row>
    <row r="101" spans="1:4" ht="39">
      <c r="A101" s="161" t="s">
        <v>1507</v>
      </c>
      <c r="B101" s="118" t="s">
        <v>1508</v>
      </c>
      <c r="C101" s="96">
        <v>100000</v>
      </c>
      <c r="D101" s="150">
        <v>100000</v>
      </c>
    </row>
    <row r="102" spans="1:4" ht="26.25">
      <c r="A102" s="161" t="s">
        <v>282</v>
      </c>
      <c r="B102" s="118" t="s">
        <v>1509</v>
      </c>
      <c r="C102" s="96">
        <v>185000</v>
      </c>
      <c r="D102" s="150">
        <v>185000</v>
      </c>
    </row>
    <row r="103" spans="1:4" ht="26.25">
      <c r="A103" s="161" t="s">
        <v>290</v>
      </c>
      <c r="B103" s="118" t="s">
        <v>1510</v>
      </c>
      <c r="C103" s="96">
        <v>165000</v>
      </c>
      <c r="D103" s="150">
        <v>165000</v>
      </c>
    </row>
    <row r="104" spans="1:4" ht="39">
      <c r="A104" s="161" t="s">
        <v>286</v>
      </c>
      <c r="B104" s="118" t="s">
        <v>1511</v>
      </c>
      <c r="C104" s="96">
        <v>190000</v>
      </c>
      <c r="D104" s="150">
        <v>190000</v>
      </c>
    </row>
    <row r="105" spans="1:4" ht="39">
      <c r="A105" s="161" t="s">
        <v>1512</v>
      </c>
      <c r="B105" s="118" t="s">
        <v>1513</v>
      </c>
      <c r="C105" s="96">
        <v>200000</v>
      </c>
      <c r="D105" s="150">
        <v>200000</v>
      </c>
    </row>
    <row r="106" spans="1:4" ht="26.25">
      <c r="A106" s="161" t="s">
        <v>253</v>
      </c>
      <c r="B106" s="118" t="s">
        <v>1514</v>
      </c>
      <c r="C106" s="96">
        <v>185000</v>
      </c>
      <c r="D106" s="150">
        <v>0</v>
      </c>
    </row>
    <row r="107" spans="1:4" ht="26.25">
      <c r="A107" s="161" t="s">
        <v>1515</v>
      </c>
      <c r="B107" s="118" t="s">
        <v>1516</v>
      </c>
      <c r="C107" s="96">
        <v>100000</v>
      </c>
      <c r="D107" s="150">
        <v>100000</v>
      </c>
    </row>
    <row r="108" spans="1:4" ht="26.25">
      <c r="A108" s="161" t="s">
        <v>1517</v>
      </c>
      <c r="B108" s="118" t="s">
        <v>1518</v>
      </c>
      <c r="C108" s="96">
        <v>35000</v>
      </c>
      <c r="D108" s="150">
        <v>35000</v>
      </c>
    </row>
    <row r="109" spans="1:4" ht="39">
      <c r="A109" s="161" t="s">
        <v>1519</v>
      </c>
      <c r="B109" s="118" t="s">
        <v>1520</v>
      </c>
      <c r="C109" s="96">
        <v>205000</v>
      </c>
      <c r="D109" s="150">
        <v>205000</v>
      </c>
    </row>
    <row r="110" spans="1:4" ht="39">
      <c r="A110" s="161" t="s">
        <v>1521</v>
      </c>
      <c r="B110" s="118" t="s">
        <v>1522</v>
      </c>
      <c r="C110" s="96">
        <v>200000</v>
      </c>
      <c r="D110" s="150">
        <v>200000</v>
      </c>
    </row>
    <row r="111" spans="1:4" ht="15" customHeight="1">
      <c r="A111" s="161" t="s">
        <v>1523</v>
      </c>
      <c r="B111" s="118" t="s">
        <v>285</v>
      </c>
      <c r="C111" s="96">
        <v>205000</v>
      </c>
      <c r="D111" s="150">
        <v>205000</v>
      </c>
    </row>
    <row r="112" spans="1:4" ht="39">
      <c r="A112" s="161" t="s">
        <v>1524</v>
      </c>
      <c r="B112" s="118" t="s">
        <v>1525</v>
      </c>
      <c r="C112" s="96">
        <v>210000</v>
      </c>
      <c r="D112" s="150">
        <v>210000</v>
      </c>
    </row>
    <row r="113" spans="1:4" ht="26.25">
      <c r="A113" s="161" t="s">
        <v>1526</v>
      </c>
      <c r="B113" s="118" t="s">
        <v>1527</v>
      </c>
      <c r="C113" s="96">
        <v>200000</v>
      </c>
      <c r="D113" s="150">
        <v>200000</v>
      </c>
    </row>
    <row r="114" spans="1:4" ht="52.5">
      <c r="A114" s="161" t="s">
        <v>1528</v>
      </c>
      <c r="B114" s="118" t="s">
        <v>1529</v>
      </c>
      <c r="C114" s="96">
        <v>65000</v>
      </c>
      <c r="D114" s="150">
        <v>65000</v>
      </c>
    </row>
    <row r="115" spans="1:4" ht="52.5">
      <c r="A115" s="161" t="s">
        <v>292</v>
      </c>
      <c r="B115" s="118" t="s">
        <v>1530</v>
      </c>
      <c r="C115" s="96">
        <v>95000</v>
      </c>
      <c r="D115" s="150">
        <v>95000</v>
      </c>
    </row>
    <row r="116" spans="1:4" ht="39">
      <c r="A116" s="161" t="s">
        <v>1531</v>
      </c>
      <c r="B116" s="118" t="s">
        <v>1532</v>
      </c>
      <c r="C116" s="96">
        <v>50000</v>
      </c>
      <c r="D116" s="150">
        <v>50000</v>
      </c>
    </row>
    <row r="117" spans="1:4" ht="52.5">
      <c r="A117" s="161" t="s">
        <v>1533</v>
      </c>
      <c r="B117" s="118" t="s">
        <v>1534</v>
      </c>
      <c r="C117" s="96">
        <v>220000</v>
      </c>
      <c r="D117" s="150">
        <v>220000</v>
      </c>
    </row>
    <row r="118" spans="1:4" ht="39">
      <c r="A118" s="161" t="s">
        <v>1535</v>
      </c>
      <c r="B118" s="118" t="s">
        <v>1536</v>
      </c>
      <c r="C118" s="96">
        <v>185000</v>
      </c>
      <c r="D118" s="150">
        <v>185000</v>
      </c>
    </row>
    <row r="119" spans="1:4" ht="39">
      <c r="A119" s="161" t="s">
        <v>1537</v>
      </c>
      <c r="B119" s="118" t="s">
        <v>1538</v>
      </c>
      <c r="C119" s="96">
        <v>100000</v>
      </c>
      <c r="D119" s="150">
        <v>100000</v>
      </c>
    </row>
    <row r="120" spans="1:4" ht="26.25">
      <c r="A120" s="161" t="s">
        <v>1539</v>
      </c>
      <c r="B120" s="118" t="s">
        <v>1540</v>
      </c>
      <c r="C120" s="96">
        <v>60000</v>
      </c>
      <c r="D120" s="150">
        <v>60000</v>
      </c>
    </row>
    <row r="121" spans="1:4" ht="26.25">
      <c r="A121" s="161" t="s">
        <v>1541</v>
      </c>
      <c r="B121" s="118" t="s">
        <v>1542</v>
      </c>
      <c r="C121" s="96">
        <v>315000</v>
      </c>
      <c r="D121" s="150">
        <v>315000</v>
      </c>
    </row>
    <row r="122" spans="1:4" ht="26.25">
      <c r="A122" s="161" t="s">
        <v>1543</v>
      </c>
      <c r="B122" s="118" t="s">
        <v>1544</v>
      </c>
      <c r="C122" s="96">
        <v>70000</v>
      </c>
      <c r="D122" s="150">
        <v>70000</v>
      </c>
    </row>
    <row r="123" spans="1:4" ht="39">
      <c r="A123" s="161" t="s">
        <v>1537</v>
      </c>
      <c r="B123" s="118" t="s">
        <v>1545</v>
      </c>
      <c r="C123" s="96">
        <v>60000</v>
      </c>
      <c r="D123" s="150">
        <v>60000</v>
      </c>
    </row>
    <row r="124" spans="1:4" ht="26.25">
      <c r="A124" s="161" t="s">
        <v>287</v>
      </c>
      <c r="B124" s="118" t="s">
        <v>1546</v>
      </c>
      <c r="C124" s="96">
        <v>210000</v>
      </c>
      <c r="D124" s="150">
        <v>210000</v>
      </c>
    </row>
    <row r="125" spans="1:4" ht="39">
      <c r="A125" s="161" t="s">
        <v>1547</v>
      </c>
      <c r="B125" s="118" t="s">
        <v>1548</v>
      </c>
      <c r="C125" s="96">
        <v>220000</v>
      </c>
      <c r="D125" s="150">
        <v>220000</v>
      </c>
    </row>
    <row r="126" spans="1:4" ht="26.25">
      <c r="A126" s="161" t="s">
        <v>288</v>
      </c>
      <c r="B126" s="118" t="s">
        <v>1549</v>
      </c>
      <c r="C126" s="96">
        <v>200000</v>
      </c>
      <c r="D126" s="150">
        <v>200000</v>
      </c>
    </row>
    <row r="127" spans="1:4" ht="26.25">
      <c r="A127" s="161" t="s">
        <v>1550</v>
      </c>
      <c r="B127" s="118" t="s">
        <v>1551</v>
      </c>
      <c r="C127" s="96">
        <v>125000</v>
      </c>
      <c r="D127" s="150">
        <v>125000</v>
      </c>
    </row>
    <row r="128" spans="1:4" ht="14.25">
      <c r="A128" s="173" t="s">
        <v>1552</v>
      </c>
      <c r="B128" s="117"/>
      <c r="C128" s="107">
        <f>SUM(C85:C127)</f>
        <v>7090000</v>
      </c>
      <c r="D128" s="159">
        <f>SUM(D85:D127)</f>
        <v>6769672</v>
      </c>
    </row>
    <row r="129" spans="1:4" ht="26.25">
      <c r="A129" s="174" t="s">
        <v>1416</v>
      </c>
      <c r="B129" s="119" t="s">
        <v>1553</v>
      </c>
      <c r="C129" s="120">
        <v>22000</v>
      </c>
      <c r="D129" s="175">
        <v>22000</v>
      </c>
    </row>
    <row r="130" spans="1:4" ht="26.25">
      <c r="A130" s="174" t="s">
        <v>1416</v>
      </c>
      <c r="B130" s="119" t="s">
        <v>1554</v>
      </c>
      <c r="C130" s="120">
        <v>31000</v>
      </c>
      <c r="D130" s="175">
        <v>31000</v>
      </c>
    </row>
    <row r="131" spans="1:4" ht="14.25">
      <c r="A131" s="174" t="s">
        <v>1555</v>
      </c>
      <c r="B131" s="119" t="s">
        <v>1556</v>
      </c>
      <c r="C131" s="120">
        <v>39000</v>
      </c>
      <c r="D131" s="175">
        <v>39000</v>
      </c>
    </row>
    <row r="132" spans="1:4" ht="26.25">
      <c r="A132" s="174" t="s">
        <v>1557</v>
      </c>
      <c r="B132" s="119" t="s">
        <v>1558</v>
      </c>
      <c r="C132" s="120">
        <v>33000</v>
      </c>
      <c r="D132" s="175">
        <v>33000</v>
      </c>
    </row>
    <row r="133" spans="1:4" ht="26.25">
      <c r="A133" s="174" t="s">
        <v>291</v>
      </c>
      <c r="B133" s="119" t="s">
        <v>1559</v>
      </c>
      <c r="C133" s="120">
        <v>41000</v>
      </c>
      <c r="D133" s="175">
        <v>41000</v>
      </c>
    </row>
    <row r="134" spans="1:4" ht="26.25">
      <c r="A134" s="174" t="s">
        <v>1560</v>
      </c>
      <c r="B134" s="119" t="s">
        <v>1561</v>
      </c>
      <c r="C134" s="120">
        <v>34000</v>
      </c>
      <c r="D134" s="175">
        <v>0</v>
      </c>
    </row>
    <row r="135" spans="1:4" ht="14.25">
      <c r="A135" s="173" t="s">
        <v>1562</v>
      </c>
      <c r="B135" s="117"/>
      <c r="C135" s="107">
        <f>SUBTOTAL(9,C129:C134)</f>
        <v>200000</v>
      </c>
      <c r="D135" s="159">
        <f>SUM(D129:D134)</f>
        <v>166000</v>
      </c>
    </row>
    <row r="136" spans="1:4" ht="24">
      <c r="A136" s="176" t="s">
        <v>1539</v>
      </c>
      <c r="B136" s="34" t="s">
        <v>1563</v>
      </c>
      <c r="C136" s="30">
        <v>120000</v>
      </c>
      <c r="D136" s="177">
        <v>120000</v>
      </c>
    </row>
    <row r="137" spans="1:4" ht="24">
      <c r="A137" s="176" t="s">
        <v>292</v>
      </c>
      <c r="B137" s="34" t="s">
        <v>1564</v>
      </c>
      <c r="C137" s="30">
        <v>100000</v>
      </c>
      <c r="D137" s="177">
        <v>100000</v>
      </c>
    </row>
    <row r="138" spans="1:4" ht="24">
      <c r="A138" s="176" t="s">
        <v>19</v>
      </c>
      <c r="B138" s="34" t="s">
        <v>1565</v>
      </c>
      <c r="C138" s="30">
        <v>185000</v>
      </c>
      <c r="D138" s="177">
        <v>185000</v>
      </c>
    </row>
    <row r="139" spans="1:4" ht="14.25">
      <c r="A139" s="176" t="s">
        <v>1566</v>
      </c>
      <c r="B139" s="34" t="s">
        <v>1567</v>
      </c>
      <c r="C139" s="30">
        <v>230000</v>
      </c>
      <c r="D139" s="177">
        <v>230000</v>
      </c>
    </row>
    <row r="140" spans="1:4" ht="14.25">
      <c r="A140" s="176" t="s">
        <v>288</v>
      </c>
      <c r="B140" s="34" t="s">
        <v>38</v>
      </c>
      <c r="C140" s="30">
        <v>135000</v>
      </c>
      <c r="D140" s="150">
        <v>135000</v>
      </c>
    </row>
    <row r="141" spans="1:4" ht="15" thickBot="1">
      <c r="A141" s="178" t="s">
        <v>1568</v>
      </c>
      <c r="B141" s="179"/>
      <c r="C141" s="164">
        <f>SUM(C136:C140)</f>
        <v>770000</v>
      </c>
      <c r="D141" s="165">
        <f>SUM(D136:D140)</f>
        <v>770000</v>
      </c>
    </row>
    <row r="142" ht="14.25">
      <c r="D142" s="35"/>
    </row>
    <row r="143" spans="4:5" ht="14.25">
      <c r="D143" s="35"/>
      <c r="E143" s="217"/>
    </row>
    <row r="144" spans="4:5" ht="14.25">
      <c r="D144" s="35"/>
      <c r="E144" s="217"/>
    </row>
    <row r="145" ht="14.25">
      <c r="D145" s="35"/>
    </row>
  </sheetData>
  <sheetProtection/>
  <mergeCells count="6">
    <mergeCell ref="A1:D1"/>
    <mergeCell ref="A2:D2"/>
    <mergeCell ref="A3:D3"/>
    <mergeCell ref="A4:D4"/>
    <mergeCell ref="E143:E144"/>
    <mergeCell ref="A7:B7"/>
  </mergeCells>
  <printOptions/>
  <pageMargins left="0.7086614173228347" right="0.7086614173228347" top="0.7874015748031497" bottom="0.7874015748031497" header="0.31496062992125984" footer="0.31496062992125984"/>
  <pageSetup firstPageNumber="27" useFirstPageNumber="1" horizontalDpi="600" verticalDpi="600" orientation="portrait" paperSize="9" r:id="rId1"/>
  <headerFooter>
    <oddFooter>&amp;C&amp;P&amp;RTab.č.14  Dotační fond - kultura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106"/>
  <sheetViews>
    <sheetView zoomScalePageLayoutView="0" workbookViewId="0" topLeftCell="A1">
      <selection activeCell="B66" sqref="B66"/>
    </sheetView>
  </sheetViews>
  <sheetFormatPr defaultColWidth="9.140625" defaultRowHeight="15"/>
  <cols>
    <col min="1" max="1" width="29.7109375" style="46" customWidth="1"/>
    <col min="2" max="2" width="31.28125" style="46" customWidth="1"/>
    <col min="3" max="3" width="12.57421875" style="47" customWidth="1"/>
    <col min="4" max="4" width="12.57421875" style="48" customWidth="1"/>
  </cols>
  <sheetData>
    <row r="1" spans="1:4" ht="14.25">
      <c r="A1" s="215" t="s">
        <v>1569</v>
      </c>
      <c r="B1" s="215"/>
      <c r="C1" s="215"/>
      <c r="D1" s="215"/>
    </row>
    <row r="2" spans="1:4" ht="14.25" customHeight="1">
      <c r="A2" s="215" t="s">
        <v>1570</v>
      </c>
      <c r="B2" s="215"/>
      <c r="C2" s="215"/>
      <c r="D2" s="215"/>
    </row>
    <row r="3" spans="1:4" ht="14.25" customHeight="1">
      <c r="A3" s="215" t="s">
        <v>1571</v>
      </c>
      <c r="B3" s="215"/>
      <c r="C3" s="215"/>
      <c r="D3" s="215"/>
    </row>
    <row r="4" spans="1:4" ht="14.25">
      <c r="A4" s="215" t="s">
        <v>1572</v>
      </c>
      <c r="B4" s="215"/>
      <c r="C4" s="215"/>
      <c r="D4" s="215"/>
    </row>
    <row r="5" spans="1:4" ht="14.25" customHeight="1">
      <c r="A5" s="215" t="s">
        <v>1573</v>
      </c>
      <c r="B5" s="215"/>
      <c r="C5" s="215"/>
      <c r="D5" s="215"/>
    </row>
    <row r="6" spans="1:4" ht="14.25" customHeight="1">
      <c r="A6" s="215" t="s">
        <v>1574</v>
      </c>
      <c r="B6" s="215"/>
      <c r="C6" s="215"/>
      <c r="D6" s="215"/>
    </row>
    <row r="7" spans="1:4" ht="14.25">
      <c r="A7" s="215" t="s">
        <v>1575</v>
      </c>
      <c r="B7" s="215"/>
      <c r="C7" s="215"/>
      <c r="D7" s="215"/>
    </row>
    <row r="8" spans="1:4" ht="14.25" customHeight="1">
      <c r="A8" s="215" t="s">
        <v>1576</v>
      </c>
      <c r="B8" s="215"/>
      <c r="C8" s="215"/>
      <c r="D8" s="215"/>
    </row>
    <row r="9" spans="1:4" ht="6.75" customHeight="1" thickBot="1">
      <c r="A9" s="45"/>
      <c r="B9" s="45"/>
      <c r="C9" s="45"/>
      <c r="D9" s="45"/>
    </row>
    <row r="10" spans="1:4" ht="22.5">
      <c r="A10" s="135" t="s">
        <v>2311</v>
      </c>
      <c r="B10" s="136" t="s">
        <v>0</v>
      </c>
      <c r="C10" s="137" t="s">
        <v>317</v>
      </c>
      <c r="D10" s="138" t="s">
        <v>423</v>
      </c>
    </row>
    <row r="11" spans="1:4" ht="21" customHeight="1">
      <c r="A11" s="207" t="s">
        <v>470</v>
      </c>
      <c r="B11" s="208"/>
      <c r="C11" s="84">
        <f>C14+C21+C38+C43+C64+C94+C100+C106</f>
        <v>6825720</v>
      </c>
      <c r="D11" s="166">
        <f>D14+D21+D38+D43+D64+D94+D100+D106</f>
        <v>6395355</v>
      </c>
    </row>
    <row r="12" spans="1:4" ht="39">
      <c r="A12" s="160" t="s">
        <v>1577</v>
      </c>
      <c r="B12" s="115" t="s">
        <v>1578</v>
      </c>
      <c r="C12" s="97">
        <v>112651</v>
      </c>
      <c r="D12" s="168">
        <v>112651</v>
      </c>
    </row>
    <row r="13" spans="1:4" ht="39">
      <c r="A13" s="160" t="s">
        <v>25</v>
      </c>
      <c r="B13" s="115" t="s">
        <v>1579</v>
      </c>
      <c r="C13" s="97">
        <v>117309</v>
      </c>
      <c r="D13" s="168">
        <v>117309</v>
      </c>
    </row>
    <row r="14" spans="1:4" ht="14.25">
      <c r="A14" s="151" t="s">
        <v>1580</v>
      </c>
      <c r="B14" s="121"/>
      <c r="C14" s="32">
        <f>SUM(C12:C13)</f>
        <v>229960</v>
      </c>
      <c r="D14" s="152">
        <f>SUM(D12:D13)</f>
        <v>229960</v>
      </c>
    </row>
    <row r="15" spans="1:6" ht="14.25">
      <c r="A15" s="160" t="s">
        <v>4</v>
      </c>
      <c r="B15" s="115" t="s">
        <v>1581</v>
      </c>
      <c r="C15" s="97">
        <v>160000</v>
      </c>
      <c r="D15" s="168">
        <v>160000</v>
      </c>
      <c r="F15" s="23"/>
    </row>
    <row r="16" spans="1:4" s="28" customFormat="1" ht="14.25">
      <c r="A16" s="160" t="s">
        <v>233</v>
      </c>
      <c r="B16" s="115" t="s">
        <v>1582</v>
      </c>
      <c r="C16" s="97">
        <v>192260</v>
      </c>
      <c r="D16" s="168">
        <v>192260</v>
      </c>
    </row>
    <row r="17" spans="1:4" ht="26.25">
      <c r="A17" s="160" t="s">
        <v>295</v>
      </c>
      <c r="B17" s="115" t="s">
        <v>1583</v>
      </c>
      <c r="C17" s="97">
        <v>140000</v>
      </c>
      <c r="D17" s="168">
        <f>C17-14560</f>
        <v>125440</v>
      </c>
    </row>
    <row r="18" spans="1:4" ht="14.25">
      <c r="A18" s="160" t="s">
        <v>1584</v>
      </c>
      <c r="B18" s="115" t="s">
        <v>1585</v>
      </c>
      <c r="C18" s="97">
        <v>400000</v>
      </c>
      <c r="D18" s="168">
        <v>400000</v>
      </c>
    </row>
    <row r="19" spans="1:4" ht="26.25">
      <c r="A19" s="160" t="s">
        <v>298</v>
      </c>
      <c r="B19" s="115" t="s">
        <v>1586</v>
      </c>
      <c r="C19" s="97">
        <v>400000</v>
      </c>
      <c r="D19" s="168">
        <v>400000</v>
      </c>
    </row>
    <row r="20" spans="1:4" ht="52.5">
      <c r="A20" s="160" t="s">
        <v>1587</v>
      </c>
      <c r="B20" s="115" t="s">
        <v>1588</v>
      </c>
      <c r="C20" s="97">
        <v>400000</v>
      </c>
      <c r="D20" s="168">
        <v>0</v>
      </c>
    </row>
    <row r="21" spans="1:4" s="28" customFormat="1" ht="14.25">
      <c r="A21" s="151" t="s">
        <v>1589</v>
      </c>
      <c r="B21" s="121"/>
      <c r="C21" s="32">
        <f>SUM(C15:C20)</f>
        <v>1692260</v>
      </c>
      <c r="D21" s="152">
        <f>SUM(D15:D20)</f>
        <v>1277700</v>
      </c>
    </row>
    <row r="22" spans="1:4" ht="14.25">
      <c r="A22" s="169" t="s">
        <v>1590</v>
      </c>
      <c r="B22" s="115" t="s">
        <v>1591</v>
      </c>
      <c r="C22" s="97">
        <v>54000</v>
      </c>
      <c r="D22" s="168">
        <v>54000</v>
      </c>
    </row>
    <row r="23" spans="1:4" ht="26.25">
      <c r="A23" s="169" t="s">
        <v>1592</v>
      </c>
      <c r="B23" s="115" t="s">
        <v>1593</v>
      </c>
      <c r="C23" s="97">
        <v>88000</v>
      </c>
      <c r="D23" s="168">
        <v>88000</v>
      </c>
    </row>
    <row r="24" spans="1:4" ht="14.25">
      <c r="A24" s="169" t="s">
        <v>1594</v>
      </c>
      <c r="B24" s="115" t="s">
        <v>1595</v>
      </c>
      <c r="C24" s="97">
        <v>79000</v>
      </c>
      <c r="D24" s="168">
        <v>79000</v>
      </c>
    </row>
    <row r="25" spans="1:4" ht="26.25">
      <c r="A25" s="169" t="s">
        <v>1596</v>
      </c>
      <c r="B25" s="115" t="s">
        <v>1597</v>
      </c>
      <c r="C25" s="97">
        <v>47000</v>
      </c>
      <c r="D25" s="168">
        <v>47000</v>
      </c>
    </row>
    <row r="26" spans="1:4" ht="26.25">
      <c r="A26" s="169" t="s">
        <v>1598</v>
      </c>
      <c r="B26" s="115" t="s">
        <v>1599</v>
      </c>
      <c r="C26" s="97">
        <v>33000</v>
      </c>
      <c r="D26" s="168">
        <v>33000</v>
      </c>
    </row>
    <row r="27" spans="1:4" ht="26.25">
      <c r="A27" s="169" t="s">
        <v>1600</v>
      </c>
      <c r="B27" s="115" t="s">
        <v>1601</v>
      </c>
      <c r="C27" s="97">
        <v>88000</v>
      </c>
      <c r="D27" s="168">
        <v>88000</v>
      </c>
    </row>
    <row r="28" spans="1:4" ht="26.25">
      <c r="A28" s="169" t="s">
        <v>1602</v>
      </c>
      <c r="B28" s="115" t="s">
        <v>1603</v>
      </c>
      <c r="C28" s="97">
        <v>128000</v>
      </c>
      <c r="D28" s="168">
        <v>128000</v>
      </c>
    </row>
    <row r="29" spans="1:4" s="28" customFormat="1" ht="26.25">
      <c r="A29" s="169" t="s">
        <v>1604</v>
      </c>
      <c r="B29" s="115" t="s">
        <v>1605</v>
      </c>
      <c r="C29" s="97">
        <v>64000</v>
      </c>
      <c r="D29" s="168">
        <v>64000</v>
      </c>
    </row>
    <row r="30" spans="1:4" ht="29.25" customHeight="1">
      <c r="A30" s="169" t="s">
        <v>1606</v>
      </c>
      <c r="B30" s="115" t="s">
        <v>1607</v>
      </c>
      <c r="C30" s="97">
        <v>34000</v>
      </c>
      <c r="D30" s="168">
        <v>34000</v>
      </c>
    </row>
    <row r="31" spans="1:4" ht="26.25">
      <c r="A31" s="169" t="s">
        <v>1608</v>
      </c>
      <c r="B31" s="115" t="s">
        <v>1609</v>
      </c>
      <c r="C31" s="97">
        <v>39000</v>
      </c>
      <c r="D31" s="168">
        <v>39000</v>
      </c>
    </row>
    <row r="32" spans="1:4" ht="26.25">
      <c r="A32" s="169" t="s">
        <v>1610</v>
      </c>
      <c r="B32" s="115" t="s">
        <v>1611</v>
      </c>
      <c r="C32" s="97">
        <v>25000</v>
      </c>
      <c r="D32" s="168">
        <v>25000</v>
      </c>
    </row>
    <row r="33" spans="1:4" ht="14.25">
      <c r="A33" s="169" t="s">
        <v>1612</v>
      </c>
      <c r="B33" s="115" t="s">
        <v>1613</v>
      </c>
      <c r="C33" s="97">
        <v>76000</v>
      </c>
      <c r="D33" s="168">
        <v>76000</v>
      </c>
    </row>
    <row r="34" spans="1:4" ht="26.25">
      <c r="A34" s="169" t="s">
        <v>1614</v>
      </c>
      <c r="B34" s="115" t="s">
        <v>1615</v>
      </c>
      <c r="C34" s="97">
        <v>61000</v>
      </c>
      <c r="D34" s="168">
        <v>61000</v>
      </c>
    </row>
    <row r="35" spans="1:4" s="28" customFormat="1" ht="26.25">
      <c r="A35" s="170" t="s">
        <v>1616</v>
      </c>
      <c r="B35" s="123" t="s">
        <v>1617</v>
      </c>
      <c r="C35" s="97">
        <v>110000</v>
      </c>
      <c r="D35" s="168">
        <f>C35-8705</f>
        <v>101295</v>
      </c>
    </row>
    <row r="36" spans="1:4" ht="26.25">
      <c r="A36" s="169" t="s">
        <v>1618</v>
      </c>
      <c r="B36" s="115" t="s">
        <v>1619</v>
      </c>
      <c r="C36" s="97">
        <v>185000</v>
      </c>
      <c r="D36" s="168">
        <v>185000</v>
      </c>
    </row>
    <row r="37" spans="1:4" ht="38.25" customHeight="1">
      <c r="A37" s="169" t="s">
        <v>1620</v>
      </c>
      <c r="B37" s="115" t="s">
        <v>400</v>
      </c>
      <c r="C37" s="97">
        <v>89000</v>
      </c>
      <c r="D37" s="168">
        <v>89000</v>
      </c>
    </row>
    <row r="38" spans="1:4" ht="14.25">
      <c r="A38" s="151" t="s">
        <v>1621</v>
      </c>
      <c r="B38" s="121"/>
      <c r="C38" s="32">
        <f>SUM(C22:C37)</f>
        <v>1200000</v>
      </c>
      <c r="D38" s="152">
        <f>SUM(D22:D37)</f>
        <v>1191295</v>
      </c>
    </row>
    <row r="39" spans="1:4" ht="39">
      <c r="A39" s="160" t="s">
        <v>401</v>
      </c>
      <c r="B39" s="115" t="s">
        <v>402</v>
      </c>
      <c r="C39" s="97">
        <v>112000</v>
      </c>
      <c r="D39" s="168">
        <v>112000</v>
      </c>
    </row>
    <row r="40" spans="1:4" ht="26.25">
      <c r="A40" s="171" t="s">
        <v>1622</v>
      </c>
      <c r="B40" s="123" t="s">
        <v>1623</v>
      </c>
      <c r="C40" s="97">
        <v>220000</v>
      </c>
      <c r="D40" s="168">
        <v>220000</v>
      </c>
    </row>
    <row r="41" spans="1:4" ht="26.25">
      <c r="A41" s="160" t="s">
        <v>1624</v>
      </c>
      <c r="B41" s="115" t="s">
        <v>1625</v>
      </c>
      <c r="C41" s="97">
        <v>35000</v>
      </c>
      <c r="D41" s="168">
        <v>35000</v>
      </c>
    </row>
    <row r="42" spans="1:4" ht="39">
      <c r="A42" s="160" t="s">
        <v>100</v>
      </c>
      <c r="B42" s="115" t="s">
        <v>101</v>
      </c>
      <c r="C42" s="97">
        <v>300000</v>
      </c>
      <c r="D42" s="168">
        <v>300000</v>
      </c>
    </row>
    <row r="43" spans="1:4" ht="14.25">
      <c r="A43" s="151" t="s">
        <v>1626</v>
      </c>
      <c r="B43" s="121"/>
      <c r="C43" s="32">
        <f>SUM(C39:C42)</f>
        <v>667000</v>
      </c>
      <c r="D43" s="152">
        <f>SUM(D39:D42)</f>
        <v>667000</v>
      </c>
    </row>
    <row r="44" spans="1:4" ht="26.25">
      <c r="A44" s="160" t="s">
        <v>1627</v>
      </c>
      <c r="B44" s="115" t="s">
        <v>1628</v>
      </c>
      <c r="C44" s="97">
        <v>82000</v>
      </c>
      <c r="D44" s="168">
        <v>82000</v>
      </c>
    </row>
    <row r="45" spans="1:4" ht="26.25">
      <c r="A45" s="160" t="s">
        <v>15</v>
      </c>
      <c r="B45" s="115" t="s">
        <v>1629</v>
      </c>
      <c r="C45" s="97">
        <v>100000</v>
      </c>
      <c r="D45" s="168">
        <v>100000</v>
      </c>
    </row>
    <row r="46" spans="1:4" ht="26.25">
      <c r="A46" s="171" t="s">
        <v>253</v>
      </c>
      <c r="B46" s="123" t="s">
        <v>1630</v>
      </c>
      <c r="C46" s="97">
        <v>123000</v>
      </c>
      <c r="D46" s="168">
        <v>123000</v>
      </c>
    </row>
    <row r="47" spans="1:4" ht="26.25">
      <c r="A47" s="160" t="s">
        <v>599</v>
      </c>
      <c r="B47" s="115" t="s">
        <v>1631</v>
      </c>
      <c r="C47" s="97">
        <v>112000</v>
      </c>
      <c r="D47" s="168">
        <v>112000</v>
      </c>
    </row>
    <row r="48" spans="1:4" ht="39">
      <c r="A48" s="160" t="s">
        <v>63</v>
      </c>
      <c r="B48" s="115" t="s">
        <v>1632</v>
      </c>
      <c r="C48" s="97">
        <v>60000</v>
      </c>
      <c r="D48" s="168">
        <v>60000</v>
      </c>
    </row>
    <row r="49" spans="1:4" ht="26.25">
      <c r="A49" s="160" t="s">
        <v>1633</v>
      </c>
      <c r="B49" s="115" t="s">
        <v>1634</v>
      </c>
      <c r="C49" s="97">
        <v>29000</v>
      </c>
      <c r="D49" s="168">
        <v>29000</v>
      </c>
    </row>
    <row r="50" spans="1:4" ht="14.25">
      <c r="A50" s="160" t="s">
        <v>1635</v>
      </c>
      <c r="B50" s="115" t="s">
        <v>1636</v>
      </c>
      <c r="C50" s="97">
        <v>22000</v>
      </c>
      <c r="D50" s="168">
        <v>22000</v>
      </c>
    </row>
    <row r="51" spans="1:4" ht="14.25">
      <c r="A51" s="160" t="s">
        <v>1635</v>
      </c>
      <c r="B51" s="115" t="s">
        <v>1637</v>
      </c>
      <c r="C51" s="97">
        <v>80000</v>
      </c>
      <c r="D51" s="168">
        <v>80000</v>
      </c>
    </row>
    <row r="52" spans="1:4" ht="39">
      <c r="A52" s="160" t="s">
        <v>102</v>
      </c>
      <c r="B52" s="115" t="s">
        <v>1638</v>
      </c>
      <c r="C52" s="97">
        <v>115000</v>
      </c>
      <c r="D52" s="168">
        <v>115000</v>
      </c>
    </row>
    <row r="53" spans="1:4" ht="14.25">
      <c r="A53" s="172" t="s">
        <v>1639</v>
      </c>
      <c r="B53" s="124" t="s">
        <v>1640</v>
      </c>
      <c r="C53" s="97">
        <v>136000</v>
      </c>
      <c r="D53" s="168">
        <v>136000</v>
      </c>
    </row>
    <row r="54" spans="1:4" s="28" customFormat="1" ht="26.25">
      <c r="A54" s="160" t="s">
        <v>297</v>
      </c>
      <c r="B54" s="115" t="s">
        <v>1641</v>
      </c>
      <c r="C54" s="97">
        <v>27000</v>
      </c>
      <c r="D54" s="168">
        <v>27000</v>
      </c>
    </row>
    <row r="55" spans="1:4" ht="26.25">
      <c r="A55" s="160" t="s">
        <v>1642</v>
      </c>
      <c r="B55" s="115" t="s">
        <v>1643</v>
      </c>
      <c r="C55" s="97">
        <v>116000</v>
      </c>
      <c r="D55" s="168">
        <v>116000</v>
      </c>
    </row>
    <row r="56" spans="1:4" ht="26.25">
      <c r="A56" s="160" t="s">
        <v>1644</v>
      </c>
      <c r="B56" s="115" t="s">
        <v>1645</v>
      </c>
      <c r="C56" s="97">
        <v>27000</v>
      </c>
      <c r="D56" s="168">
        <v>27000</v>
      </c>
    </row>
    <row r="57" spans="1:4" ht="26.25">
      <c r="A57" s="171" t="s">
        <v>1307</v>
      </c>
      <c r="B57" s="123" t="s">
        <v>1646</v>
      </c>
      <c r="C57" s="97">
        <v>72000</v>
      </c>
      <c r="D57" s="168">
        <v>72000</v>
      </c>
    </row>
    <row r="58" spans="1:4" ht="39">
      <c r="A58" s="160" t="s">
        <v>1647</v>
      </c>
      <c r="B58" s="115" t="s">
        <v>1648</v>
      </c>
      <c r="C58" s="97">
        <v>30000</v>
      </c>
      <c r="D58" s="168">
        <v>30000</v>
      </c>
    </row>
    <row r="59" spans="1:4" ht="26.25">
      <c r="A59" s="160" t="s">
        <v>1649</v>
      </c>
      <c r="B59" s="115" t="s">
        <v>1650</v>
      </c>
      <c r="C59" s="97">
        <v>50000</v>
      </c>
      <c r="D59" s="168">
        <v>50000</v>
      </c>
    </row>
    <row r="60" spans="1:4" ht="14.25">
      <c r="A60" s="160" t="s">
        <v>1651</v>
      </c>
      <c r="B60" s="115" t="s">
        <v>1652</v>
      </c>
      <c r="C60" s="97">
        <v>118000</v>
      </c>
      <c r="D60" s="168">
        <v>118000</v>
      </c>
    </row>
    <row r="61" spans="1:4" ht="26.25">
      <c r="A61" s="160" t="s">
        <v>99</v>
      </c>
      <c r="B61" s="115" t="s">
        <v>1653</v>
      </c>
      <c r="C61" s="97">
        <v>88000</v>
      </c>
      <c r="D61" s="168">
        <v>88000</v>
      </c>
    </row>
    <row r="62" spans="1:4" ht="14.25">
      <c r="A62" s="160" t="s">
        <v>247</v>
      </c>
      <c r="B62" s="115" t="s">
        <v>1654</v>
      </c>
      <c r="C62" s="97">
        <v>29000</v>
      </c>
      <c r="D62" s="168">
        <v>29000</v>
      </c>
    </row>
    <row r="63" spans="1:4" ht="26.25">
      <c r="A63" s="160" t="s">
        <v>100</v>
      </c>
      <c r="B63" s="115" t="s">
        <v>403</v>
      </c>
      <c r="C63" s="97">
        <v>106000</v>
      </c>
      <c r="D63" s="168">
        <v>106000</v>
      </c>
    </row>
    <row r="64" spans="1:4" ht="14.25">
      <c r="A64" s="151" t="s">
        <v>1655</v>
      </c>
      <c r="B64" s="121"/>
      <c r="C64" s="32">
        <f>SUM(C44:C63)</f>
        <v>1522000</v>
      </c>
      <c r="D64" s="152">
        <f>SUM(D44:D63)</f>
        <v>1522000</v>
      </c>
    </row>
    <row r="65" spans="1:4" ht="16.5" customHeight="1">
      <c r="A65" s="160" t="s">
        <v>1656</v>
      </c>
      <c r="B65" s="115" t="s">
        <v>1657</v>
      </c>
      <c r="C65" s="97">
        <v>20000</v>
      </c>
      <c r="D65" s="168">
        <v>20000</v>
      </c>
    </row>
    <row r="66" spans="1:4" ht="66">
      <c r="A66" s="160" t="s">
        <v>1658</v>
      </c>
      <c r="B66" s="115" t="s">
        <v>1659</v>
      </c>
      <c r="C66" s="97">
        <v>35500</v>
      </c>
      <c r="D66" s="168">
        <v>35500</v>
      </c>
    </row>
    <row r="67" spans="1:4" ht="14.25">
      <c r="A67" s="160" t="s">
        <v>1660</v>
      </c>
      <c r="B67" s="115" t="s">
        <v>1661</v>
      </c>
      <c r="C67" s="97">
        <v>32000</v>
      </c>
      <c r="D67" s="168">
        <v>32000</v>
      </c>
    </row>
    <row r="68" spans="1:4" ht="14.25">
      <c r="A68" s="160" t="s">
        <v>1662</v>
      </c>
      <c r="B68" s="115" t="s">
        <v>1663</v>
      </c>
      <c r="C68" s="97">
        <v>47000</v>
      </c>
      <c r="D68" s="168">
        <v>47000</v>
      </c>
    </row>
    <row r="69" spans="1:4" ht="39">
      <c r="A69" s="160" t="s">
        <v>1664</v>
      </c>
      <c r="B69" s="115" t="s">
        <v>1665</v>
      </c>
      <c r="C69" s="97">
        <v>20000</v>
      </c>
      <c r="D69" s="168">
        <v>20000</v>
      </c>
    </row>
    <row r="70" spans="1:4" ht="26.25">
      <c r="A70" s="160" t="s">
        <v>15</v>
      </c>
      <c r="B70" s="115" t="s">
        <v>1666</v>
      </c>
      <c r="C70" s="97">
        <v>25000</v>
      </c>
      <c r="D70" s="168">
        <v>25000</v>
      </c>
    </row>
    <row r="71" spans="1:4" ht="39">
      <c r="A71" s="160" t="s">
        <v>1667</v>
      </c>
      <c r="B71" s="115" t="s">
        <v>1668</v>
      </c>
      <c r="C71" s="97">
        <v>35500</v>
      </c>
      <c r="D71" s="168">
        <v>35500</v>
      </c>
    </row>
    <row r="72" spans="1:4" ht="26.25">
      <c r="A72" s="160" t="s">
        <v>1669</v>
      </c>
      <c r="B72" s="115" t="s">
        <v>1670</v>
      </c>
      <c r="C72" s="97">
        <v>90000</v>
      </c>
      <c r="D72" s="168">
        <v>90000</v>
      </c>
    </row>
    <row r="73" spans="1:4" ht="26.25">
      <c r="A73" s="160" t="s">
        <v>1671</v>
      </c>
      <c r="B73" s="115" t="s">
        <v>1672</v>
      </c>
      <c r="C73" s="97">
        <v>90000</v>
      </c>
      <c r="D73" s="168">
        <v>90000</v>
      </c>
    </row>
    <row r="74" spans="1:4" ht="14.25">
      <c r="A74" s="160" t="s">
        <v>1673</v>
      </c>
      <c r="B74" s="115" t="s">
        <v>1674</v>
      </c>
      <c r="C74" s="97">
        <v>43500</v>
      </c>
      <c r="D74" s="168">
        <v>43500</v>
      </c>
    </row>
    <row r="75" spans="1:4" ht="39">
      <c r="A75" s="160" t="s">
        <v>1675</v>
      </c>
      <c r="B75" s="115" t="s">
        <v>1676</v>
      </c>
      <c r="C75" s="97">
        <v>23000</v>
      </c>
      <c r="D75" s="168">
        <v>23000</v>
      </c>
    </row>
    <row r="76" spans="1:4" ht="14.25">
      <c r="A76" s="160" t="s">
        <v>1677</v>
      </c>
      <c r="B76" s="115" t="s">
        <v>1678</v>
      </c>
      <c r="C76" s="97">
        <v>24000</v>
      </c>
      <c r="D76" s="168">
        <v>24000</v>
      </c>
    </row>
    <row r="77" spans="1:4" ht="26.25">
      <c r="A77" s="160" t="s">
        <v>1679</v>
      </c>
      <c r="B77" s="115" t="s">
        <v>1680</v>
      </c>
      <c r="C77" s="97">
        <v>40000</v>
      </c>
      <c r="D77" s="168">
        <v>40000</v>
      </c>
    </row>
    <row r="78" spans="1:4" ht="26.25" customHeight="1">
      <c r="A78" s="160" t="s">
        <v>1681</v>
      </c>
      <c r="B78" s="115" t="s">
        <v>1682</v>
      </c>
      <c r="C78" s="97">
        <v>21000</v>
      </c>
      <c r="D78" s="168">
        <v>21000</v>
      </c>
    </row>
    <row r="79" spans="1:4" ht="52.5">
      <c r="A79" s="160" t="s">
        <v>1683</v>
      </c>
      <c r="B79" s="115" t="s">
        <v>1684</v>
      </c>
      <c r="C79" s="97">
        <v>20000</v>
      </c>
      <c r="D79" s="168">
        <v>20000</v>
      </c>
    </row>
    <row r="80" spans="1:4" ht="26.25">
      <c r="A80" s="160" t="s">
        <v>1685</v>
      </c>
      <c r="B80" s="115" t="s">
        <v>1686</v>
      </c>
      <c r="C80" s="97">
        <v>50000</v>
      </c>
      <c r="D80" s="168">
        <v>50000</v>
      </c>
    </row>
    <row r="81" spans="1:4" ht="14.25">
      <c r="A81" s="160" t="s">
        <v>1687</v>
      </c>
      <c r="B81" s="115" t="s">
        <v>1688</v>
      </c>
      <c r="C81" s="97">
        <v>36000</v>
      </c>
      <c r="D81" s="168">
        <v>36000</v>
      </c>
    </row>
    <row r="82" spans="1:4" ht="26.25">
      <c r="A82" s="160" t="s">
        <v>1689</v>
      </c>
      <c r="B82" s="115" t="s">
        <v>1690</v>
      </c>
      <c r="C82" s="97">
        <v>35000</v>
      </c>
      <c r="D82" s="168">
        <v>35000</v>
      </c>
    </row>
    <row r="83" spans="1:4" ht="26.25">
      <c r="A83" s="160" t="s">
        <v>1691</v>
      </c>
      <c r="B83" s="115" t="s">
        <v>1692</v>
      </c>
      <c r="C83" s="97">
        <v>30000</v>
      </c>
      <c r="D83" s="168">
        <v>30000</v>
      </c>
    </row>
    <row r="84" spans="1:4" s="28" customFormat="1" ht="14.25">
      <c r="A84" s="160" t="s">
        <v>1693</v>
      </c>
      <c r="B84" s="115" t="s">
        <v>1694</v>
      </c>
      <c r="C84" s="97">
        <v>33500</v>
      </c>
      <c r="D84" s="168">
        <v>33500</v>
      </c>
    </row>
    <row r="85" spans="1:4" ht="26.25">
      <c r="A85" s="160" t="s">
        <v>1695</v>
      </c>
      <c r="B85" s="115" t="s">
        <v>1696</v>
      </c>
      <c r="C85" s="97">
        <v>90000</v>
      </c>
      <c r="D85" s="168">
        <v>90000</v>
      </c>
    </row>
    <row r="86" spans="1:4" ht="26.25">
      <c r="A86" s="160" t="s">
        <v>1697</v>
      </c>
      <c r="B86" s="115" t="s">
        <v>1698</v>
      </c>
      <c r="C86" s="97">
        <v>35000</v>
      </c>
      <c r="D86" s="168">
        <v>35000</v>
      </c>
    </row>
    <row r="87" spans="1:4" ht="14.25">
      <c r="A87" s="160" t="s">
        <v>1699</v>
      </c>
      <c r="B87" s="115" t="s">
        <v>1700</v>
      </c>
      <c r="C87" s="97">
        <v>37000</v>
      </c>
      <c r="D87" s="168">
        <v>37000</v>
      </c>
    </row>
    <row r="88" spans="1:4" ht="39" customHeight="1">
      <c r="A88" s="160" t="s">
        <v>1701</v>
      </c>
      <c r="B88" s="115" t="s">
        <v>1702</v>
      </c>
      <c r="C88" s="97">
        <v>20500</v>
      </c>
      <c r="D88" s="168">
        <v>20500</v>
      </c>
    </row>
    <row r="89" spans="1:4" ht="26.25">
      <c r="A89" s="160" t="s">
        <v>1703</v>
      </c>
      <c r="B89" s="115" t="s">
        <v>1704</v>
      </c>
      <c r="C89" s="97">
        <v>20000</v>
      </c>
      <c r="D89" s="168">
        <v>20000</v>
      </c>
    </row>
    <row r="90" spans="1:4" ht="26.25">
      <c r="A90" s="160" t="s">
        <v>1705</v>
      </c>
      <c r="B90" s="115" t="s">
        <v>1706</v>
      </c>
      <c r="C90" s="97">
        <v>42000</v>
      </c>
      <c r="D90" s="168">
        <v>42000</v>
      </c>
    </row>
    <row r="91" spans="1:4" ht="14.25">
      <c r="A91" s="160" t="s">
        <v>404</v>
      </c>
      <c r="B91" s="115" t="s">
        <v>1707</v>
      </c>
      <c r="C91" s="97">
        <v>33000</v>
      </c>
      <c r="D91" s="168">
        <v>33000</v>
      </c>
    </row>
    <row r="92" spans="1:4" ht="52.5">
      <c r="A92" s="160" t="s">
        <v>1708</v>
      </c>
      <c r="B92" s="115" t="s">
        <v>1709</v>
      </c>
      <c r="C92" s="97">
        <v>29000</v>
      </c>
      <c r="D92" s="168">
        <v>29000</v>
      </c>
    </row>
    <row r="93" spans="1:4" s="28" customFormat="1" ht="14.25">
      <c r="A93" s="160" t="s">
        <v>1710</v>
      </c>
      <c r="B93" s="115" t="s">
        <v>1711</v>
      </c>
      <c r="C93" s="97">
        <v>32000</v>
      </c>
      <c r="D93" s="168">
        <v>32000</v>
      </c>
    </row>
    <row r="94" spans="1:4" ht="14.25">
      <c r="A94" s="151" t="s">
        <v>1712</v>
      </c>
      <c r="B94" s="121"/>
      <c r="C94" s="32">
        <f>SUM(C65:C93)</f>
        <v>1089500</v>
      </c>
      <c r="D94" s="152">
        <f>SUM(D65:D93)</f>
        <v>1089500</v>
      </c>
    </row>
    <row r="95" spans="1:4" ht="14.25">
      <c r="A95" s="160" t="s">
        <v>405</v>
      </c>
      <c r="B95" s="115" t="s">
        <v>1713</v>
      </c>
      <c r="C95" s="97">
        <v>68000</v>
      </c>
      <c r="D95" s="168">
        <v>68000</v>
      </c>
    </row>
    <row r="96" spans="1:4" ht="26.25">
      <c r="A96" s="160" t="s">
        <v>52</v>
      </c>
      <c r="B96" s="115" t="s">
        <v>1714</v>
      </c>
      <c r="C96" s="97">
        <v>44000</v>
      </c>
      <c r="D96" s="168">
        <v>44000</v>
      </c>
    </row>
    <row r="97" spans="1:4" ht="26.25">
      <c r="A97" s="160" t="s">
        <v>31</v>
      </c>
      <c r="B97" s="115" t="s">
        <v>1715</v>
      </c>
      <c r="C97" s="97">
        <v>69500</v>
      </c>
      <c r="D97" s="168">
        <v>69500</v>
      </c>
    </row>
    <row r="98" spans="1:4" ht="26.25">
      <c r="A98" s="160" t="s">
        <v>1716</v>
      </c>
      <c r="B98" s="115" t="s">
        <v>1717</v>
      </c>
      <c r="C98" s="97">
        <v>56500</v>
      </c>
      <c r="D98" s="168">
        <v>56500</v>
      </c>
    </row>
    <row r="99" spans="1:4" ht="14.25">
      <c r="A99" s="160" t="s">
        <v>1587</v>
      </c>
      <c r="B99" s="115" t="s">
        <v>1718</v>
      </c>
      <c r="C99" s="97">
        <v>37000</v>
      </c>
      <c r="D99" s="168">
        <f>C99-7100</f>
        <v>29900</v>
      </c>
    </row>
    <row r="100" spans="1:4" ht="14.25">
      <c r="A100" s="151" t="s">
        <v>1719</v>
      </c>
      <c r="B100" s="121"/>
      <c r="C100" s="32">
        <f>SUM(C95:C99)</f>
        <v>275000</v>
      </c>
      <c r="D100" s="152">
        <f>SUM(D95:D99)</f>
        <v>267900</v>
      </c>
    </row>
    <row r="101" spans="1:4" ht="26.25">
      <c r="A101" s="160" t="s">
        <v>1720</v>
      </c>
      <c r="B101" s="115" t="s">
        <v>1721</v>
      </c>
      <c r="C101" s="97">
        <v>62000</v>
      </c>
      <c r="D101" s="168">
        <v>62000</v>
      </c>
    </row>
    <row r="102" spans="1:4" ht="26.25">
      <c r="A102" s="160" t="s">
        <v>1722</v>
      </c>
      <c r="B102" s="115" t="s">
        <v>1723</v>
      </c>
      <c r="C102" s="97">
        <v>19500</v>
      </c>
      <c r="D102" s="168">
        <v>19500</v>
      </c>
    </row>
    <row r="103" spans="1:4" ht="26.25">
      <c r="A103" s="160" t="s">
        <v>1724</v>
      </c>
      <c r="B103" s="115" t="s">
        <v>1725</v>
      </c>
      <c r="C103" s="97">
        <v>19000</v>
      </c>
      <c r="D103" s="168">
        <v>19000</v>
      </c>
    </row>
    <row r="104" spans="1:4" ht="14.25">
      <c r="A104" s="160" t="s">
        <v>1726</v>
      </c>
      <c r="B104" s="115" t="s">
        <v>1727</v>
      </c>
      <c r="C104" s="97">
        <v>24500</v>
      </c>
      <c r="D104" s="168">
        <v>24500</v>
      </c>
    </row>
    <row r="105" spans="1:4" ht="26.25">
      <c r="A105" s="160" t="s">
        <v>1728</v>
      </c>
      <c r="B105" s="115" t="s">
        <v>1729</v>
      </c>
      <c r="C105" s="97">
        <v>25000</v>
      </c>
      <c r="D105" s="168">
        <v>25000</v>
      </c>
    </row>
    <row r="106" spans="1:4" ht="15" thickBot="1">
      <c r="A106" s="154" t="s">
        <v>1730</v>
      </c>
      <c r="B106" s="155"/>
      <c r="C106" s="156">
        <f>SUM(C101:C105)</f>
        <v>150000</v>
      </c>
      <c r="D106" s="157">
        <f>SUM(D101:D105)</f>
        <v>150000</v>
      </c>
    </row>
  </sheetData>
  <sheetProtection/>
  <mergeCells count="9">
    <mergeCell ref="A11:B11"/>
    <mergeCell ref="A8:D8"/>
    <mergeCell ref="A7:D7"/>
    <mergeCell ref="A1:D1"/>
    <mergeCell ref="A2:D2"/>
    <mergeCell ref="A3:D3"/>
    <mergeCell ref="A4:D4"/>
    <mergeCell ref="A5:D5"/>
    <mergeCell ref="A6:D6"/>
  </mergeCells>
  <printOptions/>
  <pageMargins left="0.7086614173228347" right="0.7086614173228347" top="0.7874015748031497" bottom="0.7874015748031497" header="0.31496062992125984" footer="0.31496062992125984"/>
  <pageSetup firstPageNumber="32" useFirstPageNumber="1" horizontalDpi="600" verticalDpi="600" orientation="portrait" paperSize="9" r:id="rId1"/>
  <headerFooter>
    <oddFooter>&amp;C&amp;P&amp;RTab.č.14 Dotační fond - životní prostředí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F104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29.7109375" style="20" customWidth="1"/>
    <col min="2" max="2" width="31.28125" style="20" customWidth="1"/>
    <col min="3" max="3" width="12.57421875" style="21" customWidth="1"/>
    <col min="4" max="4" width="12.57421875" style="22" customWidth="1"/>
    <col min="6" max="6" width="9.8515625" style="0" bestFit="1" customWidth="1"/>
  </cols>
  <sheetData>
    <row r="1" spans="1:4" ht="14.25" customHeight="1">
      <c r="A1" s="209" t="s">
        <v>1731</v>
      </c>
      <c r="B1" s="209"/>
      <c r="C1" s="209"/>
      <c r="D1" s="209"/>
    </row>
    <row r="2" spans="1:4" s="31" customFormat="1" ht="14.25" customHeight="1">
      <c r="A2" s="209" t="s">
        <v>1732</v>
      </c>
      <c r="B2" s="209"/>
      <c r="C2" s="209"/>
      <c r="D2" s="209"/>
    </row>
    <row r="3" spans="1:4" s="31" customFormat="1" ht="14.25" customHeight="1">
      <c r="A3" s="209" t="s">
        <v>1733</v>
      </c>
      <c r="B3" s="209"/>
      <c r="C3" s="209"/>
      <c r="D3" s="209"/>
    </row>
    <row r="4" spans="1:4" s="31" customFormat="1" ht="14.25" customHeight="1">
      <c r="A4" s="209" t="s">
        <v>1734</v>
      </c>
      <c r="B4" s="209"/>
      <c r="C4" s="209"/>
      <c r="D4" s="209"/>
    </row>
    <row r="5" spans="1:4" s="31" customFormat="1" ht="14.25" customHeight="1">
      <c r="A5" s="209" t="s">
        <v>1735</v>
      </c>
      <c r="B5" s="209"/>
      <c r="C5" s="209"/>
      <c r="D5" s="209"/>
    </row>
    <row r="6" spans="1:4" s="31" customFormat="1" ht="14.25" customHeight="1">
      <c r="A6" s="209" t="s">
        <v>1736</v>
      </c>
      <c r="B6" s="209"/>
      <c r="C6" s="209"/>
      <c r="D6" s="209"/>
    </row>
    <row r="7" ht="9" customHeight="1" thickBot="1"/>
    <row r="8" spans="1:4" ht="22.5" customHeight="1">
      <c r="A8" s="135" t="s">
        <v>2311</v>
      </c>
      <c r="B8" s="136" t="s">
        <v>0</v>
      </c>
      <c r="C8" s="137" t="s">
        <v>317</v>
      </c>
      <c r="D8" s="138" t="s">
        <v>423</v>
      </c>
    </row>
    <row r="9" spans="1:4" ht="21" customHeight="1">
      <c r="A9" s="207" t="s">
        <v>474</v>
      </c>
      <c r="B9" s="208"/>
      <c r="C9" s="84">
        <f>C13+C45+C53+C71+C76+C94+C104</f>
        <v>29814457</v>
      </c>
      <c r="D9" s="166">
        <f>D13+D45+D53+D71+D76+D94+D104</f>
        <v>23134321.509999998</v>
      </c>
    </row>
    <row r="10" spans="1:4" s="31" customFormat="1" ht="14.25">
      <c r="A10" s="149" t="s">
        <v>1737</v>
      </c>
      <c r="B10" s="111" t="s">
        <v>1738</v>
      </c>
      <c r="C10" s="96">
        <v>760000</v>
      </c>
      <c r="D10" s="150">
        <v>760000</v>
      </c>
    </row>
    <row r="11" spans="1:4" s="31" customFormat="1" ht="39">
      <c r="A11" s="149" t="s">
        <v>241</v>
      </c>
      <c r="B11" s="111" t="s">
        <v>1739</v>
      </c>
      <c r="C11" s="96">
        <v>1000000</v>
      </c>
      <c r="D11" s="150">
        <f>C11-81233</f>
        <v>918767</v>
      </c>
    </row>
    <row r="12" spans="1:4" s="31" customFormat="1" ht="26.25">
      <c r="A12" s="149" t="s">
        <v>1584</v>
      </c>
      <c r="B12" s="111" t="s">
        <v>1740</v>
      </c>
      <c r="C12" s="96">
        <v>1000000</v>
      </c>
      <c r="D12" s="150">
        <v>1000000</v>
      </c>
    </row>
    <row r="13" spans="1:4" s="31" customFormat="1" ht="14.25">
      <c r="A13" s="151" t="s">
        <v>1741</v>
      </c>
      <c r="B13" s="121"/>
      <c r="C13" s="32">
        <f>SUM(C10:C12)</f>
        <v>2760000</v>
      </c>
      <c r="D13" s="152">
        <f>SUM(D10:D12)</f>
        <v>2678767</v>
      </c>
    </row>
    <row r="14" spans="1:6" s="31" customFormat="1" ht="26.25">
      <c r="A14" s="149" t="s">
        <v>56</v>
      </c>
      <c r="B14" s="111" t="s">
        <v>57</v>
      </c>
      <c r="C14" s="96">
        <v>30000</v>
      </c>
      <c r="D14" s="150">
        <v>30000</v>
      </c>
      <c r="F14" s="38"/>
    </row>
    <row r="15" spans="1:4" s="31" customFormat="1" ht="26.25">
      <c r="A15" s="149" t="s">
        <v>50</v>
      </c>
      <c r="B15" s="111" t="s">
        <v>1742</v>
      </c>
      <c r="C15" s="96">
        <v>49000</v>
      </c>
      <c r="D15" s="150">
        <v>49000</v>
      </c>
    </row>
    <row r="16" spans="1:4" s="31" customFormat="1" ht="26.25">
      <c r="A16" s="149" t="s">
        <v>45</v>
      </c>
      <c r="B16" s="111" t="s">
        <v>1743</v>
      </c>
      <c r="C16" s="96">
        <v>57000</v>
      </c>
      <c r="D16" s="150">
        <f>C16-21902</f>
        <v>35098</v>
      </c>
    </row>
    <row r="17" spans="1:4" ht="14.25">
      <c r="A17" s="149" t="s">
        <v>58</v>
      </c>
      <c r="B17" s="111" t="s">
        <v>59</v>
      </c>
      <c r="C17" s="96">
        <v>47000</v>
      </c>
      <c r="D17" s="150">
        <v>47000</v>
      </c>
    </row>
    <row r="18" spans="1:4" s="31" customFormat="1" ht="26.25">
      <c r="A18" s="149" t="s">
        <v>49</v>
      </c>
      <c r="B18" s="111" t="s">
        <v>1744</v>
      </c>
      <c r="C18" s="96">
        <v>44000</v>
      </c>
      <c r="D18" s="150">
        <v>44000</v>
      </c>
    </row>
    <row r="19" spans="1:4" s="31" customFormat="1" ht="26.25">
      <c r="A19" s="149" t="s">
        <v>60</v>
      </c>
      <c r="B19" s="111" t="s">
        <v>1745</v>
      </c>
      <c r="C19" s="96">
        <v>47000</v>
      </c>
      <c r="D19" s="150">
        <v>47000</v>
      </c>
    </row>
    <row r="20" spans="1:4" s="31" customFormat="1" ht="14.25">
      <c r="A20" s="149" t="s">
        <v>53</v>
      </c>
      <c r="B20" s="111" t="s">
        <v>54</v>
      </c>
      <c r="C20" s="96">
        <v>33000</v>
      </c>
      <c r="D20" s="150">
        <v>33000</v>
      </c>
    </row>
    <row r="21" spans="1:4" s="31" customFormat="1" ht="27" customHeight="1">
      <c r="A21" s="149" t="s">
        <v>46</v>
      </c>
      <c r="B21" s="111" t="s">
        <v>47</v>
      </c>
      <c r="C21" s="96">
        <v>53000</v>
      </c>
      <c r="D21" s="150">
        <v>53000</v>
      </c>
    </row>
    <row r="22" spans="1:4" s="31" customFormat="1" ht="26.25">
      <c r="A22" s="149" t="s">
        <v>52</v>
      </c>
      <c r="B22" s="111" t="s">
        <v>1746</v>
      </c>
      <c r="C22" s="96">
        <v>31000</v>
      </c>
      <c r="D22" s="150">
        <v>31000</v>
      </c>
    </row>
    <row r="23" spans="1:4" s="31" customFormat="1" ht="26.25">
      <c r="A23" s="149" t="s">
        <v>63</v>
      </c>
      <c r="B23" s="111" t="s">
        <v>1747</v>
      </c>
      <c r="C23" s="96">
        <v>37000</v>
      </c>
      <c r="D23" s="150">
        <v>37000</v>
      </c>
    </row>
    <row r="24" spans="1:4" s="31" customFormat="1" ht="14.25">
      <c r="A24" s="149" t="s">
        <v>51</v>
      </c>
      <c r="B24" s="111" t="s">
        <v>1748</v>
      </c>
      <c r="C24" s="96">
        <v>58000</v>
      </c>
      <c r="D24" s="150">
        <v>58000</v>
      </c>
    </row>
    <row r="25" spans="1:4" s="31" customFormat="1" ht="26.25">
      <c r="A25" s="149" t="s">
        <v>62</v>
      </c>
      <c r="B25" s="111" t="s">
        <v>1749</v>
      </c>
      <c r="C25" s="96">
        <v>47000</v>
      </c>
      <c r="D25" s="150">
        <v>47000</v>
      </c>
    </row>
    <row r="26" spans="1:4" s="31" customFormat="1" ht="14.25">
      <c r="A26" s="149" t="s">
        <v>61</v>
      </c>
      <c r="B26" s="111" t="s">
        <v>1750</v>
      </c>
      <c r="C26" s="96">
        <v>49000</v>
      </c>
      <c r="D26" s="150">
        <v>49000</v>
      </c>
    </row>
    <row r="27" spans="1:4" s="31" customFormat="1" ht="14.25">
      <c r="A27" s="149" t="s">
        <v>307</v>
      </c>
      <c r="B27" s="111" t="s">
        <v>1751</v>
      </c>
      <c r="C27" s="96">
        <v>46000</v>
      </c>
      <c r="D27" s="150">
        <v>46000</v>
      </c>
    </row>
    <row r="28" spans="1:4" s="31" customFormat="1" ht="14.25">
      <c r="A28" s="149" t="s">
        <v>43</v>
      </c>
      <c r="B28" s="111" t="s">
        <v>44</v>
      </c>
      <c r="C28" s="96">
        <v>35000</v>
      </c>
      <c r="D28" s="150">
        <v>35000</v>
      </c>
    </row>
    <row r="29" spans="1:4" s="31" customFormat="1" ht="14.25">
      <c r="A29" s="149" t="s">
        <v>41</v>
      </c>
      <c r="B29" s="111" t="s">
        <v>42</v>
      </c>
      <c r="C29" s="96">
        <v>47000</v>
      </c>
      <c r="D29" s="150">
        <v>47000</v>
      </c>
    </row>
    <row r="30" spans="1:4" s="31" customFormat="1" ht="26.25">
      <c r="A30" s="149" t="s">
        <v>1752</v>
      </c>
      <c r="B30" s="111" t="s">
        <v>1753</v>
      </c>
      <c r="C30" s="96">
        <v>42000</v>
      </c>
      <c r="D30" s="150">
        <v>42000</v>
      </c>
    </row>
    <row r="31" spans="1:4" s="31" customFormat="1" ht="37.5" customHeight="1">
      <c r="A31" s="149" t="s">
        <v>67</v>
      </c>
      <c r="B31" s="111" t="s">
        <v>1754</v>
      </c>
      <c r="C31" s="96">
        <v>50000</v>
      </c>
      <c r="D31" s="150">
        <v>50000</v>
      </c>
    </row>
    <row r="32" spans="1:4" s="31" customFormat="1" ht="26.25">
      <c r="A32" s="149" t="s">
        <v>68</v>
      </c>
      <c r="B32" s="111" t="s">
        <v>1755</v>
      </c>
      <c r="C32" s="96">
        <v>49000</v>
      </c>
      <c r="D32" s="150">
        <v>49000</v>
      </c>
    </row>
    <row r="33" spans="1:4" s="31" customFormat="1" ht="26.25">
      <c r="A33" s="149" t="s">
        <v>1756</v>
      </c>
      <c r="B33" s="111" t="s">
        <v>1757</v>
      </c>
      <c r="C33" s="96">
        <v>36000</v>
      </c>
      <c r="D33" s="150">
        <v>36000</v>
      </c>
    </row>
    <row r="34" spans="1:4" s="31" customFormat="1" ht="26.25">
      <c r="A34" s="149" t="s">
        <v>55</v>
      </c>
      <c r="B34" s="111" t="s">
        <v>1758</v>
      </c>
      <c r="C34" s="96">
        <v>42000</v>
      </c>
      <c r="D34" s="150">
        <v>42000</v>
      </c>
    </row>
    <row r="35" spans="1:4" s="31" customFormat="1" ht="14.25">
      <c r="A35" s="149" t="s">
        <v>48</v>
      </c>
      <c r="B35" s="111" t="s">
        <v>1759</v>
      </c>
      <c r="C35" s="96">
        <v>47000</v>
      </c>
      <c r="D35" s="150">
        <v>47000</v>
      </c>
    </row>
    <row r="36" spans="1:4" s="31" customFormat="1" ht="26.25">
      <c r="A36" s="149" t="s">
        <v>308</v>
      </c>
      <c r="B36" s="111" t="s">
        <v>309</v>
      </c>
      <c r="C36" s="96">
        <v>49000</v>
      </c>
      <c r="D36" s="150">
        <v>49000</v>
      </c>
    </row>
    <row r="37" spans="1:4" s="31" customFormat="1" ht="26.25">
      <c r="A37" s="149" t="s">
        <v>65</v>
      </c>
      <c r="B37" s="111" t="s">
        <v>66</v>
      </c>
      <c r="C37" s="96">
        <v>48000</v>
      </c>
      <c r="D37" s="150">
        <v>48000</v>
      </c>
    </row>
    <row r="38" spans="1:4" s="31" customFormat="1" ht="14.25">
      <c r="A38" s="149" t="s">
        <v>64</v>
      </c>
      <c r="B38" s="111" t="s">
        <v>1760</v>
      </c>
      <c r="C38" s="96">
        <v>36000</v>
      </c>
      <c r="D38" s="150">
        <v>36000</v>
      </c>
    </row>
    <row r="39" spans="1:4" s="31" customFormat="1" ht="26.25">
      <c r="A39" s="149" t="s">
        <v>310</v>
      </c>
      <c r="B39" s="111" t="s">
        <v>1761</v>
      </c>
      <c r="C39" s="96">
        <v>36000</v>
      </c>
      <c r="D39" s="150">
        <v>36000</v>
      </c>
    </row>
    <row r="40" spans="1:4" s="31" customFormat="1" ht="14.25">
      <c r="A40" s="149" t="s">
        <v>311</v>
      </c>
      <c r="B40" s="111" t="s">
        <v>1762</v>
      </c>
      <c r="C40" s="96">
        <v>50000</v>
      </c>
      <c r="D40" s="150">
        <v>50000</v>
      </c>
    </row>
    <row r="41" spans="1:4" s="31" customFormat="1" ht="26.25">
      <c r="A41" s="149" t="s">
        <v>1763</v>
      </c>
      <c r="B41" s="111" t="s">
        <v>312</v>
      </c>
      <c r="C41" s="96">
        <v>36000</v>
      </c>
      <c r="D41" s="150">
        <v>36000</v>
      </c>
    </row>
    <row r="42" spans="1:4" s="31" customFormat="1" ht="14.25">
      <c r="A42" s="149" t="s">
        <v>69</v>
      </c>
      <c r="B42" s="111" t="s">
        <v>1764</v>
      </c>
      <c r="C42" s="96">
        <v>38000</v>
      </c>
      <c r="D42" s="150">
        <v>38000</v>
      </c>
    </row>
    <row r="43" spans="1:4" s="31" customFormat="1" ht="26.25">
      <c r="A43" s="149" t="s">
        <v>6</v>
      </c>
      <c r="B43" s="111" t="s">
        <v>1765</v>
      </c>
      <c r="C43" s="96">
        <v>55000</v>
      </c>
      <c r="D43" s="150">
        <v>55000</v>
      </c>
    </row>
    <row r="44" spans="1:4" s="31" customFormat="1" ht="18" customHeight="1">
      <c r="A44" s="149" t="s">
        <v>3</v>
      </c>
      <c r="B44" s="111" t="s">
        <v>1766</v>
      </c>
      <c r="C44" s="96">
        <v>57000</v>
      </c>
      <c r="D44" s="150">
        <v>57000</v>
      </c>
    </row>
    <row r="45" spans="1:4" s="31" customFormat="1" ht="14.25">
      <c r="A45" s="151" t="s">
        <v>1767</v>
      </c>
      <c r="B45" s="121"/>
      <c r="C45" s="32">
        <f>SUM(C14:C44)</f>
        <v>1381000</v>
      </c>
      <c r="D45" s="152">
        <f>SUM(D14:D44)</f>
        <v>1359098</v>
      </c>
    </row>
    <row r="46" spans="1:4" s="31" customFormat="1" ht="14.25">
      <c r="A46" s="167" t="s">
        <v>1768</v>
      </c>
      <c r="B46" s="112" t="s">
        <v>1769</v>
      </c>
      <c r="C46" s="97">
        <v>118500</v>
      </c>
      <c r="D46" s="168">
        <v>118500</v>
      </c>
    </row>
    <row r="47" spans="1:4" s="31" customFormat="1" ht="14.25">
      <c r="A47" s="167" t="s">
        <v>1770</v>
      </c>
      <c r="B47" s="112" t="s">
        <v>1771</v>
      </c>
      <c r="C47" s="97">
        <v>150000</v>
      </c>
      <c r="D47" s="168">
        <v>0</v>
      </c>
    </row>
    <row r="48" spans="1:4" s="31" customFormat="1" ht="14.25">
      <c r="A48" s="167" t="s">
        <v>1772</v>
      </c>
      <c r="B48" s="112" t="s">
        <v>1773</v>
      </c>
      <c r="C48" s="97">
        <v>150000</v>
      </c>
      <c r="D48" s="168">
        <v>150000</v>
      </c>
    </row>
    <row r="49" spans="1:4" s="31" customFormat="1" ht="15" customHeight="1">
      <c r="A49" s="167" t="s">
        <v>1774</v>
      </c>
      <c r="B49" s="112" t="s">
        <v>1775</v>
      </c>
      <c r="C49" s="97">
        <v>200000</v>
      </c>
      <c r="D49" s="168">
        <v>200000</v>
      </c>
    </row>
    <row r="50" spans="1:4" s="31" customFormat="1" ht="14.25" customHeight="1">
      <c r="A50" s="167" t="s">
        <v>1776</v>
      </c>
      <c r="B50" s="112" t="s">
        <v>1777</v>
      </c>
      <c r="C50" s="97">
        <v>150000</v>
      </c>
      <c r="D50" s="168">
        <v>150000</v>
      </c>
    </row>
    <row r="51" spans="1:4" ht="26.25">
      <c r="A51" s="167" t="s">
        <v>305</v>
      </c>
      <c r="B51" s="112" t="s">
        <v>1778</v>
      </c>
      <c r="C51" s="97">
        <v>80000</v>
      </c>
      <c r="D51" s="168">
        <v>80000</v>
      </c>
    </row>
    <row r="52" spans="1:4" s="31" customFormat="1" ht="14.25">
      <c r="A52" s="167" t="s">
        <v>1587</v>
      </c>
      <c r="B52" s="112" t="s">
        <v>1779</v>
      </c>
      <c r="C52" s="97">
        <v>150000</v>
      </c>
      <c r="D52" s="168">
        <v>150000</v>
      </c>
    </row>
    <row r="53" spans="1:4" s="31" customFormat="1" ht="14.25">
      <c r="A53" s="151" t="s">
        <v>1780</v>
      </c>
      <c r="B53" s="121"/>
      <c r="C53" s="32">
        <f>SUM(C46:C52)</f>
        <v>998500</v>
      </c>
      <c r="D53" s="152">
        <f>SUM(D46:D52)</f>
        <v>848500</v>
      </c>
    </row>
    <row r="54" spans="1:4" s="31" customFormat="1" ht="14.25">
      <c r="A54" s="167" t="s">
        <v>1781</v>
      </c>
      <c r="B54" s="112" t="s">
        <v>1782</v>
      </c>
      <c r="C54" s="97">
        <v>200000</v>
      </c>
      <c r="D54" s="168">
        <v>200000</v>
      </c>
    </row>
    <row r="55" spans="1:4" s="31" customFormat="1" ht="26.25">
      <c r="A55" s="167" t="s">
        <v>1783</v>
      </c>
      <c r="B55" s="112" t="s">
        <v>1784</v>
      </c>
      <c r="C55" s="97">
        <v>286000</v>
      </c>
      <c r="D55" s="168">
        <v>286000</v>
      </c>
    </row>
    <row r="56" spans="1:4" ht="26.25">
      <c r="A56" s="167" t="s">
        <v>1752</v>
      </c>
      <c r="B56" s="112" t="s">
        <v>1785</v>
      </c>
      <c r="C56" s="97">
        <v>1380000</v>
      </c>
      <c r="D56" s="168">
        <v>1380000</v>
      </c>
    </row>
    <row r="57" spans="1:4" s="31" customFormat="1" ht="26.25">
      <c r="A57" s="167" t="s">
        <v>4</v>
      </c>
      <c r="B57" s="112" t="s">
        <v>1786</v>
      </c>
      <c r="C57" s="97">
        <v>698000</v>
      </c>
      <c r="D57" s="168">
        <v>698000</v>
      </c>
    </row>
    <row r="58" spans="1:4" s="31" customFormat="1" ht="26.25">
      <c r="A58" s="167" t="s">
        <v>1787</v>
      </c>
      <c r="B58" s="112" t="s">
        <v>1788</v>
      </c>
      <c r="C58" s="97">
        <v>208000</v>
      </c>
      <c r="D58" s="168">
        <v>208000</v>
      </c>
    </row>
    <row r="59" spans="1:4" s="31" customFormat="1" ht="39">
      <c r="A59" s="167" t="s">
        <v>1752</v>
      </c>
      <c r="B59" s="112" t="s">
        <v>1789</v>
      </c>
      <c r="C59" s="97">
        <v>308000</v>
      </c>
      <c r="D59" s="168">
        <v>0</v>
      </c>
    </row>
    <row r="60" spans="1:4" s="31" customFormat="1" ht="26.25">
      <c r="A60" s="167" t="s">
        <v>1752</v>
      </c>
      <c r="B60" s="112" t="s">
        <v>1790</v>
      </c>
      <c r="C60" s="97">
        <v>200000</v>
      </c>
      <c r="D60" s="168">
        <v>200000</v>
      </c>
    </row>
    <row r="61" spans="1:4" ht="14.25">
      <c r="A61" s="167" t="s">
        <v>315</v>
      </c>
      <c r="B61" s="112" t="s">
        <v>1791</v>
      </c>
      <c r="C61" s="97">
        <v>1195353</v>
      </c>
      <c r="D61" s="168">
        <v>1195352.95</v>
      </c>
    </row>
    <row r="62" spans="1:4" s="31" customFormat="1" ht="14.25">
      <c r="A62" s="167" t="s">
        <v>1792</v>
      </c>
      <c r="B62" s="112" t="s">
        <v>1793</v>
      </c>
      <c r="C62" s="97">
        <v>209000</v>
      </c>
      <c r="D62" s="168">
        <v>209000</v>
      </c>
    </row>
    <row r="63" spans="1:4" s="31" customFormat="1" ht="26.25">
      <c r="A63" s="167" t="s">
        <v>265</v>
      </c>
      <c r="B63" s="112" t="s">
        <v>1794</v>
      </c>
      <c r="C63" s="97">
        <v>1777000</v>
      </c>
      <c r="D63" s="168">
        <v>0</v>
      </c>
    </row>
    <row r="64" spans="1:4" s="31" customFormat="1" ht="14.25">
      <c r="A64" s="167" t="s">
        <v>233</v>
      </c>
      <c r="B64" s="112" t="s">
        <v>1795</v>
      </c>
      <c r="C64" s="97">
        <v>137000</v>
      </c>
      <c r="D64" s="168">
        <v>0</v>
      </c>
    </row>
    <row r="65" spans="1:4" s="31" customFormat="1" ht="14.25">
      <c r="A65" s="167" t="s">
        <v>315</v>
      </c>
      <c r="B65" s="112" t="s">
        <v>1796</v>
      </c>
      <c r="C65" s="97">
        <v>1613604</v>
      </c>
      <c r="D65" s="168">
        <v>1613603.56</v>
      </c>
    </row>
    <row r="66" spans="1:4" s="31" customFormat="1" ht="26.25">
      <c r="A66" s="167" t="s">
        <v>254</v>
      </c>
      <c r="B66" s="112" t="s">
        <v>1797</v>
      </c>
      <c r="C66" s="97">
        <v>332000</v>
      </c>
      <c r="D66" s="168">
        <v>332000</v>
      </c>
    </row>
    <row r="67" spans="1:4" s="31" customFormat="1" ht="26.25">
      <c r="A67" s="167" t="s">
        <v>247</v>
      </c>
      <c r="B67" s="112" t="s">
        <v>1798</v>
      </c>
      <c r="C67" s="97">
        <v>1308000</v>
      </c>
      <c r="D67" s="168">
        <v>1308000</v>
      </c>
    </row>
    <row r="68" spans="1:4" s="31" customFormat="1" ht="52.5">
      <c r="A68" s="167" t="s">
        <v>247</v>
      </c>
      <c r="B68" s="112" t="s">
        <v>1799</v>
      </c>
      <c r="C68" s="97">
        <v>691000</v>
      </c>
      <c r="D68" s="168">
        <v>0</v>
      </c>
    </row>
    <row r="69" spans="1:4" s="31" customFormat="1" ht="26.25">
      <c r="A69" s="167" t="s">
        <v>254</v>
      </c>
      <c r="B69" s="112" t="s">
        <v>1800</v>
      </c>
      <c r="C69" s="97">
        <v>1624000</v>
      </c>
      <c r="D69" s="168">
        <v>0</v>
      </c>
    </row>
    <row r="70" spans="1:4" s="31" customFormat="1" ht="26.25">
      <c r="A70" s="167" t="s">
        <v>3</v>
      </c>
      <c r="B70" s="112" t="s">
        <v>1801</v>
      </c>
      <c r="C70" s="97">
        <v>1890000</v>
      </c>
      <c r="D70" s="168">
        <v>0</v>
      </c>
    </row>
    <row r="71" spans="1:4" s="31" customFormat="1" ht="14.25">
      <c r="A71" s="151" t="s">
        <v>1802</v>
      </c>
      <c r="B71" s="121"/>
      <c r="C71" s="32">
        <f>SUM(C54:C70)</f>
        <v>14056957</v>
      </c>
      <c r="D71" s="152">
        <f>SUM(D54:D70)</f>
        <v>7629956.51</v>
      </c>
    </row>
    <row r="72" spans="1:4" s="31" customFormat="1" ht="14.25">
      <c r="A72" s="167" t="s">
        <v>6</v>
      </c>
      <c r="B72" s="112" t="s">
        <v>1803</v>
      </c>
      <c r="C72" s="97">
        <v>164000</v>
      </c>
      <c r="D72" s="168">
        <v>164000</v>
      </c>
    </row>
    <row r="73" spans="1:4" s="31" customFormat="1" ht="26.25">
      <c r="A73" s="167" t="s">
        <v>72</v>
      </c>
      <c r="B73" s="112" t="s">
        <v>1804</v>
      </c>
      <c r="C73" s="97">
        <v>150000</v>
      </c>
      <c r="D73" s="168">
        <v>150000</v>
      </c>
    </row>
    <row r="74" spans="1:4" s="31" customFormat="1" ht="14.25">
      <c r="A74" s="167" t="s">
        <v>53</v>
      </c>
      <c r="B74" s="112" t="s">
        <v>73</v>
      </c>
      <c r="C74" s="97">
        <v>55000</v>
      </c>
      <c r="D74" s="168">
        <v>55000</v>
      </c>
    </row>
    <row r="75" spans="1:4" s="31" customFormat="1" ht="14.25">
      <c r="A75" s="161" t="s">
        <v>5</v>
      </c>
      <c r="B75" s="118" t="s">
        <v>1805</v>
      </c>
      <c r="C75" s="97">
        <v>109000</v>
      </c>
      <c r="D75" s="168">
        <v>109000</v>
      </c>
    </row>
    <row r="76" spans="1:4" ht="14.25">
      <c r="A76" s="151" t="s">
        <v>1806</v>
      </c>
      <c r="B76" s="121"/>
      <c r="C76" s="32">
        <f>SUM(C72:C75)</f>
        <v>478000</v>
      </c>
      <c r="D76" s="152">
        <f>SUM(D72:D75)</f>
        <v>478000</v>
      </c>
    </row>
    <row r="77" spans="1:4" ht="14.25">
      <c r="A77" s="149" t="s">
        <v>300</v>
      </c>
      <c r="B77" s="111" t="s">
        <v>1807</v>
      </c>
      <c r="C77" s="96">
        <v>1270000</v>
      </c>
      <c r="D77" s="150">
        <v>1270000</v>
      </c>
    </row>
    <row r="78" spans="1:4" ht="14.25">
      <c r="A78" s="149" t="s">
        <v>1808</v>
      </c>
      <c r="B78" s="111" t="s">
        <v>1809</v>
      </c>
      <c r="C78" s="96">
        <v>249000</v>
      </c>
      <c r="D78" s="150">
        <v>249000</v>
      </c>
    </row>
    <row r="79" spans="1:4" ht="26.25">
      <c r="A79" s="149" t="s">
        <v>1810</v>
      </c>
      <c r="B79" s="111" t="s">
        <v>1811</v>
      </c>
      <c r="C79" s="96">
        <v>2272000</v>
      </c>
      <c r="D79" s="150">
        <v>2272000</v>
      </c>
    </row>
    <row r="80" spans="1:4" ht="26.25">
      <c r="A80" s="149" t="s">
        <v>236</v>
      </c>
      <c r="B80" s="111" t="s">
        <v>1812</v>
      </c>
      <c r="C80" s="96">
        <v>249000</v>
      </c>
      <c r="D80" s="150">
        <v>249000</v>
      </c>
    </row>
    <row r="81" spans="1:4" ht="26.25">
      <c r="A81" s="149" t="s">
        <v>98</v>
      </c>
      <c r="B81" s="111" t="s">
        <v>1813</v>
      </c>
      <c r="C81" s="96">
        <v>249000</v>
      </c>
      <c r="D81" s="150">
        <v>249000</v>
      </c>
    </row>
    <row r="82" spans="1:4" ht="14.25">
      <c r="A82" s="149" t="s">
        <v>1814</v>
      </c>
      <c r="B82" s="111" t="s">
        <v>1815</v>
      </c>
      <c r="C82" s="96">
        <v>249000</v>
      </c>
      <c r="D82" s="150">
        <f>C82</f>
        <v>249000</v>
      </c>
    </row>
    <row r="83" spans="1:4" ht="26.25">
      <c r="A83" s="149" t="s">
        <v>1816</v>
      </c>
      <c r="B83" s="111" t="s">
        <v>1817</v>
      </c>
      <c r="C83" s="96">
        <v>249000</v>
      </c>
      <c r="D83" s="150">
        <v>249000</v>
      </c>
    </row>
    <row r="84" spans="1:4" ht="14.25">
      <c r="A84" s="149" t="s">
        <v>298</v>
      </c>
      <c r="B84" s="111" t="s">
        <v>1818</v>
      </c>
      <c r="C84" s="96">
        <v>249000</v>
      </c>
      <c r="D84" s="150">
        <v>249000</v>
      </c>
    </row>
    <row r="85" spans="1:4" ht="14.25">
      <c r="A85" s="149" t="s">
        <v>1819</v>
      </c>
      <c r="B85" s="111" t="s">
        <v>1820</v>
      </c>
      <c r="C85" s="96">
        <v>249000</v>
      </c>
      <c r="D85" s="150">
        <v>249000</v>
      </c>
    </row>
    <row r="86" spans="1:4" ht="39">
      <c r="A86" s="149" t="s">
        <v>1821</v>
      </c>
      <c r="B86" s="111" t="s">
        <v>1822</v>
      </c>
      <c r="C86" s="96">
        <v>249000</v>
      </c>
      <c r="D86" s="150">
        <v>249000</v>
      </c>
    </row>
    <row r="87" spans="1:4" ht="26.25">
      <c r="A87" s="149" t="s">
        <v>1823</v>
      </c>
      <c r="B87" s="111" t="s">
        <v>1824</v>
      </c>
      <c r="C87" s="96">
        <v>249000</v>
      </c>
      <c r="D87" s="150">
        <v>249000</v>
      </c>
    </row>
    <row r="88" spans="1:4" ht="26.25">
      <c r="A88" s="149" t="s">
        <v>1825</v>
      </c>
      <c r="B88" s="111" t="s">
        <v>1826</v>
      </c>
      <c r="C88" s="96">
        <v>249000</v>
      </c>
      <c r="D88" s="150">
        <v>249000</v>
      </c>
    </row>
    <row r="89" spans="1:4" ht="14.25">
      <c r="A89" s="149" t="s">
        <v>1827</v>
      </c>
      <c r="B89" s="111" t="s">
        <v>1828</v>
      </c>
      <c r="C89" s="96">
        <v>249000</v>
      </c>
      <c r="D89" s="150">
        <v>249000</v>
      </c>
    </row>
    <row r="90" spans="1:4" ht="39">
      <c r="A90" s="149" t="s">
        <v>1829</v>
      </c>
      <c r="B90" s="111" t="s">
        <v>1830</v>
      </c>
      <c r="C90" s="96">
        <v>249000</v>
      </c>
      <c r="D90" s="150">
        <v>249000</v>
      </c>
    </row>
    <row r="91" spans="1:4" ht="39">
      <c r="A91" s="149" t="s">
        <v>20</v>
      </c>
      <c r="B91" s="111" t="s">
        <v>1831</v>
      </c>
      <c r="C91" s="96">
        <v>2972000</v>
      </c>
      <c r="D91" s="150">
        <v>2972000</v>
      </c>
    </row>
    <row r="92" spans="1:4" ht="26.25">
      <c r="A92" s="149" t="s">
        <v>1832</v>
      </c>
      <c r="B92" s="111" t="s">
        <v>1833</v>
      </c>
      <c r="C92" s="96">
        <v>249000</v>
      </c>
      <c r="D92" s="150">
        <v>249000</v>
      </c>
    </row>
    <row r="93" spans="1:4" ht="39">
      <c r="A93" s="149" t="s">
        <v>1834</v>
      </c>
      <c r="B93" s="111" t="s">
        <v>1835</v>
      </c>
      <c r="C93" s="96">
        <v>249000</v>
      </c>
      <c r="D93" s="150">
        <v>249000</v>
      </c>
    </row>
    <row r="94" spans="1:4" ht="14.25">
      <c r="A94" s="151" t="s">
        <v>1836</v>
      </c>
      <c r="B94" s="121"/>
      <c r="C94" s="32">
        <f>SUM(C77:C93)</f>
        <v>10000000</v>
      </c>
      <c r="D94" s="152">
        <f>SUM(D77:D93)</f>
        <v>10000000</v>
      </c>
    </row>
    <row r="95" spans="1:4" ht="26.25">
      <c r="A95" s="149" t="s">
        <v>1837</v>
      </c>
      <c r="B95" s="111" t="s">
        <v>1838</v>
      </c>
      <c r="C95" s="96">
        <v>20000</v>
      </c>
      <c r="D95" s="150">
        <v>20000</v>
      </c>
    </row>
    <row r="96" spans="1:4" ht="26.25">
      <c r="A96" s="149" t="s">
        <v>24</v>
      </c>
      <c r="B96" s="111" t="s">
        <v>1839</v>
      </c>
      <c r="C96" s="96">
        <v>20000</v>
      </c>
      <c r="D96" s="150">
        <v>20000</v>
      </c>
    </row>
    <row r="97" spans="1:4" ht="14.25">
      <c r="A97" s="149" t="s">
        <v>283</v>
      </c>
      <c r="B97" s="111" t="s">
        <v>1840</v>
      </c>
      <c r="C97" s="96">
        <v>10000</v>
      </c>
      <c r="D97" s="150">
        <v>10000</v>
      </c>
    </row>
    <row r="98" spans="1:4" ht="26.25">
      <c r="A98" s="149" t="s">
        <v>39</v>
      </c>
      <c r="B98" s="111" t="s">
        <v>1841</v>
      </c>
      <c r="C98" s="96">
        <v>10000</v>
      </c>
      <c r="D98" s="150">
        <v>10000</v>
      </c>
    </row>
    <row r="99" spans="1:4" ht="26.25">
      <c r="A99" s="149" t="s">
        <v>1842</v>
      </c>
      <c r="B99" s="111" t="s">
        <v>1843</v>
      </c>
      <c r="C99" s="96">
        <v>10000</v>
      </c>
      <c r="D99" s="150">
        <v>10000</v>
      </c>
    </row>
    <row r="100" spans="1:4" ht="26.25">
      <c r="A100" s="149" t="s">
        <v>230</v>
      </c>
      <c r="B100" s="111" t="s">
        <v>1843</v>
      </c>
      <c r="C100" s="96">
        <v>20000</v>
      </c>
      <c r="D100" s="150">
        <v>20000</v>
      </c>
    </row>
    <row r="101" spans="1:4" ht="14.25">
      <c r="A101" s="149" t="s">
        <v>236</v>
      </c>
      <c r="B101" s="111" t="s">
        <v>1844</v>
      </c>
      <c r="C101" s="96">
        <v>20000</v>
      </c>
      <c r="D101" s="150">
        <v>20000</v>
      </c>
    </row>
    <row r="102" spans="1:4" ht="14.25">
      <c r="A102" s="149" t="s">
        <v>306</v>
      </c>
      <c r="B102" s="111" t="s">
        <v>1845</v>
      </c>
      <c r="C102" s="96">
        <v>10000</v>
      </c>
      <c r="D102" s="150">
        <v>10000</v>
      </c>
    </row>
    <row r="103" spans="1:4" ht="26.25">
      <c r="A103" s="149" t="s">
        <v>1792</v>
      </c>
      <c r="B103" s="111" t="s">
        <v>1846</v>
      </c>
      <c r="C103" s="96">
        <v>20000</v>
      </c>
      <c r="D103" s="150">
        <v>20000</v>
      </c>
    </row>
    <row r="104" spans="1:4" ht="15" thickBot="1">
      <c r="A104" s="154" t="s">
        <v>1847</v>
      </c>
      <c r="B104" s="155"/>
      <c r="C104" s="156">
        <f>SUM(C95:C103)</f>
        <v>140000</v>
      </c>
      <c r="D104" s="157">
        <f>SUM(D95:D103)</f>
        <v>140000</v>
      </c>
    </row>
  </sheetData>
  <sheetProtection/>
  <mergeCells count="7">
    <mergeCell ref="A1:D1"/>
    <mergeCell ref="A2:D2"/>
    <mergeCell ref="A3:D3"/>
    <mergeCell ref="A4:D4"/>
    <mergeCell ref="A5:D5"/>
    <mergeCell ref="A9:B9"/>
    <mergeCell ref="A6:D6"/>
  </mergeCells>
  <printOptions/>
  <pageMargins left="0.7086614173228347" right="0.7086614173228347" top="0.7874015748031497" bottom="0.7874015748031497" header="0.31496062992125984" footer="0.31496062992125984"/>
  <pageSetup firstPageNumber="36" useFirstPageNumber="1" horizontalDpi="600" verticalDpi="600" orientation="portrait" paperSize="9" r:id="rId1"/>
  <headerFooter>
    <oddFooter>&amp;C&amp;P&amp;RTab.č.14 Dotační fond - regionální rozvoj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E63"/>
  <sheetViews>
    <sheetView zoomScalePageLayoutView="0" workbookViewId="0" topLeftCell="A22">
      <selection activeCell="A5" sqref="A5"/>
    </sheetView>
  </sheetViews>
  <sheetFormatPr defaultColWidth="9.140625" defaultRowHeight="15"/>
  <cols>
    <col min="1" max="1" width="29.7109375" style="31" customWidth="1"/>
    <col min="2" max="2" width="31.28125" style="31" customWidth="1"/>
    <col min="3" max="4" width="12.57421875" style="31" customWidth="1"/>
  </cols>
  <sheetData>
    <row r="1" spans="1:5" s="1" customFormat="1" ht="14.25" customHeight="1">
      <c r="A1" s="218" t="s">
        <v>1848</v>
      </c>
      <c r="B1" s="218"/>
      <c r="C1" s="218"/>
      <c r="D1" s="218"/>
      <c r="E1" s="11"/>
    </row>
    <row r="2" spans="1:4" ht="14.25" customHeight="1">
      <c r="A2" s="219" t="s">
        <v>1849</v>
      </c>
      <c r="B2" s="220"/>
      <c r="C2" s="220"/>
      <c r="D2" s="220"/>
    </row>
    <row r="3" spans="1:4" s="12" customFormat="1" ht="14.25" customHeight="1">
      <c r="A3" s="209" t="s">
        <v>1850</v>
      </c>
      <c r="B3" s="209"/>
      <c r="C3" s="209"/>
      <c r="D3" s="209"/>
    </row>
    <row r="4" spans="1:4" s="12" customFormat="1" ht="8.25" customHeight="1" thickBot="1">
      <c r="A4" s="65"/>
      <c r="B4" s="65"/>
      <c r="C4" s="65"/>
      <c r="D4" s="65"/>
    </row>
    <row r="5" spans="1:4" ht="22.5" customHeight="1">
      <c r="A5" s="135" t="s">
        <v>2311</v>
      </c>
      <c r="B5" s="136" t="s">
        <v>0</v>
      </c>
      <c r="C5" s="137" t="s">
        <v>317</v>
      </c>
      <c r="D5" s="138" t="s">
        <v>423</v>
      </c>
    </row>
    <row r="6" spans="1:4" ht="21" customHeight="1">
      <c r="A6" s="207" t="s">
        <v>477</v>
      </c>
      <c r="B6" s="208"/>
      <c r="C6" s="108">
        <f>C17+C55+C62</f>
        <v>4424500</v>
      </c>
      <c r="D6" s="139">
        <f>D17+D55+D62</f>
        <v>4424500</v>
      </c>
    </row>
    <row r="7" spans="1:4" ht="29.25" customHeight="1">
      <c r="A7" s="149" t="s">
        <v>1851</v>
      </c>
      <c r="B7" s="112" t="s">
        <v>1852</v>
      </c>
      <c r="C7" s="96">
        <v>37500</v>
      </c>
      <c r="D7" s="150">
        <v>37500</v>
      </c>
    </row>
    <row r="8" spans="1:4" ht="29.25" customHeight="1">
      <c r="A8" s="149" t="s">
        <v>913</v>
      </c>
      <c r="B8" s="112" t="s">
        <v>1</v>
      </c>
      <c r="C8" s="96">
        <v>30000</v>
      </c>
      <c r="D8" s="150">
        <v>30000</v>
      </c>
    </row>
    <row r="9" spans="1:4" ht="24.75" customHeight="1">
      <c r="A9" s="149" t="s">
        <v>3</v>
      </c>
      <c r="B9" s="112" t="s">
        <v>227</v>
      </c>
      <c r="C9" s="96">
        <v>170000</v>
      </c>
      <c r="D9" s="150">
        <v>170000</v>
      </c>
    </row>
    <row r="10" spans="1:4" ht="29.25" customHeight="1">
      <c r="A10" s="149" t="s">
        <v>8</v>
      </c>
      <c r="B10" s="112" t="s">
        <v>1853</v>
      </c>
      <c r="C10" s="96">
        <v>225000</v>
      </c>
      <c r="D10" s="150">
        <v>225000</v>
      </c>
    </row>
    <row r="11" spans="1:4" ht="23.25" customHeight="1">
      <c r="A11" s="149" t="s">
        <v>2</v>
      </c>
      <c r="B11" s="112" t="s">
        <v>1854</v>
      </c>
      <c r="C11" s="96">
        <v>65000</v>
      </c>
      <c r="D11" s="150">
        <v>65000</v>
      </c>
    </row>
    <row r="12" spans="1:4" ht="26.25">
      <c r="A12" s="149" t="s">
        <v>6</v>
      </c>
      <c r="B12" s="112" t="s">
        <v>1855</v>
      </c>
      <c r="C12" s="96">
        <v>630000</v>
      </c>
      <c r="D12" s="150">
        <v>630000</v>
      </c>
    </row>
    <row r="13" spans="1:4" ht="14.25">
      <c r="A13" s="149" t="s">
        <v>4</v>
      </c>
      <c r="B13" s="112" t="s">
        <v>1856</v>
      </c>
      <c r="C13" s="96">
        <v>34500</v>
      </c>
      <c r="D13" s="150">
        <v>34500</v>
      </c>
    </row>
    <row r="14" spans="1:4" ht="26.25">
      <c r="A14" s="149" t="s">
        <v>10</v>
      </c>
      <c r="B14" s="112" t="s">
        <v>1857</v>
      </c>
      <c r="C14" s="96">
        <v>145000</v>
      </c>
      <c r="D14" s="150">
        <v>145000</v>
      </c>
    </row>
    <row r="15" spans="1:4" ht="26.25">
      <c r="A15" s="149" t="s">
        <v>9</v>
      </c>
      <c r="B15" s="112" t="s">
        <v>1858</v>
      </c>
      <c r="C15" s="96">
        <v>162500</v>
      </c>
      <c r="D15" s="150">
        <v>162500</v>
      </c>
    </row>
    <row r="16" spans="1:4" ht="26.25" customHeight="1">
      <c r="A16" s="149" t="s">
        <v>7</v>
      </c>
      <c r="B16" s="112" t="s">
        <v>1859</v>
      </c>
      <c r="C16" s="96">
        <v>98000</v>
      </c>
      <c r="D16" s="150">
        <v>98000</v>
      </c>
    </row>
    <row r="17" spans="1:4" ht="14.25">
      <c r="A17" s="158" t="s">
        <v>1860</v>
      </c>
      <c r="B17" s="106"/>
      <c r="C17" s="107">
        <f>SUM(C7:C16)</f>
        <v>1597500</v>
      </c>
      <c r="D17" s="159">
        <f>SUM(D7:D16)</f>
        <v>1597500</v>
      </c>
    </row>
    <row r="18" spans="1:4" ht="14.25">
      <c r="A18" s="160" t="s">
        <v>241</v>
      </c>
      <c r="B18" s="122" t="s">
        <v>242</v>
      </c>
      <c r="C18" s="96">
        <v>33500</v>
      </c>
      <c r="D18" s="150">
        <v>33500</v>
      </c>
    </row>
    <row r="19" spans="1:4" ht="26.25">
      <c r="A19" s="160" t="s">
        <v>237</v>
      </c>
      <c r="B19" s="122" t="s">
        <v>238</v>
      </c>
      <c r="C19" s="96">
        <v>50000</v>
      </c>
      <c r="D19" s="150">
        <v>50000</v>
      </c>
    </row>
    <row r="20" spans="1:4" ht="14.25">
      <c r="A20" s="160" t="s">
        <v>232</v>
      </c>
      <c r="B20" s="122" t="s">
        <v>1861</v>
      </c>
      <c r="C20" s="96">
        <v>32000</v>
      </c>
      <c r="D20" s="150">
        <v>32000</v>
      </c>
    </row>
    <row r="21" spans="1:4" ht="14.25">
      <c r="A21" s="160" t="s">
        <v>7</v>
      </c>
      <c r="B21" s="122" t="s">
        <v>1862</v>
      </c>
      <c r="C21" s="96">
        <v>32500</v>
      </c>
      <c r="D21" s="150">
        <v>32500</v>
      </c>
    </row>
    <row r="22" spans="1:4" ht="26.25">
      <c r="A22" s="160" t="s">
        <v>94</v>
      </c>
      <c r="B22" s="122" t="s">
        <v>1863</v>
      </c>
      <c r="C22" s="96">
        <v>30500</v>
      </c>
      <c r="D22" s="150">
        <v>30500</v>
      </c>
    </row>
    <row r="23" spans="1:4" ht="14.25">
      <c r="A23" s="160" t="s">
        <v>250</v>
      </c>
      <c r="B23" s="122" t="s">
        <v>251</v>
      </c>
      <c r="C23" s="96">
        <v>34000</v>
      </c>
      <c r="D23" s="150">
        <v>34000</v>
      </c>
    </row>
    <row r="24" spans="1:4" ht="26.25">
      <c r="A24" s="160" t="s">
        <v>247</v>
      </c>
      <c r="B24" s="122" t="s">
        <v>1864</v>
      </c>
      <c r="C24" s="96">
        <v>36000</v>
      </c>
      <c r="D24" s="150">
        <v>36000</v>
      </c>
    </row>
    <row r="25" spans="1:4" ht="14.25">
      <c r="A25" s="160" t="s">
        <v>228</v>
      </c>
      <c r="B25" s="122" t="s">
        <v>229</v>
      </c>
      <c r="C25" s="96">
        <v>39000</v>
      </c>
      <c r="D25" s="150">
        <v>39000</v>
      </c>
    </row>
    <row r="26" spans="1:4" ht="26.25">
      <c r="A26" s="160" t="s">
        <v>1865</v>
      </c>
      <c r="B26" s="122" t="s">
        <v>248</v>
      </c>
      <c r="C26" s="96">
        <v>47500</v>
      </c>
      <c r="D26" s="150">
        <v>47500</v>
      </c>
    </row>
    <row r="27" spans="1:4" ht="14.25">
      <c r="A27" s="160" t="s">
        <v>1866</v>
      </c>
      <c r="B27" s="122" t="s">
        <v>1867</v>
      </c>
      <c r="C27" s="96">
        <v>33000</v>
      </c>
      <c r="D27" s="150">
        <v>33000</v>
      </c>
    </row>
    <row r="28" spans="1:4" ht="26.25">
      <c r="A28" s="160" t="s">
        <v>36</v>
      </c>
      <c r="B28" s="122" t="s">
        <v>1868</v>
      </c>
      <c r="C28" s="96">
        <v>17500</v>
      </c>
      <c r="D28" s="150">
        <v>17500</v>
      </c>
    </row>
    <row r="29" spans="1:4" ht="14.25">
      <c r="A29" s="160" t="s">
        <v>2</v>
      </c>
      <c r="B29" s="122" t="s">
        <v>266</v>
      </c>
      <c r="C29" s="96">
        <v>50000</v>
      </c>
      <c r="D29" s="150">
        <v>50000</v>
      </c>
    </row>
    <row r="30" spans="1:4" ht="26.25">
      <c r="A30" s="160" t="s">
        <v>233</v>
      </c>
      <c r="B30" s="122" t="s">
        <v>234</v>
      </c>
      <c r="C30" s="96">
        <v>41500</v>
      </c>
      <c r="D30" s="150">
        <v>41500</v>
      </c>
    </row>
    <row r="31" spans="1:4" ht="26.25">
      <c r="A31" s="160" t="s">
        <v>23</v>
      </c>
      <c r="B31" s="122" t="s">
        <v>1869</v>
      </c>
      <c r="C31" s="96">
        <v>11500</v>
      </c>
      <c r="D31" s="150">
        <v>11500</v>
      </c>
    </row>
    <row r="32" spans="1:4" ht="21" customHeight="1">
      <c r="A32" s="160" t="s">
        <v>263</v>
      </c>
      <c r="B32" s="122" t="s">
        <v>264</v>
      </c>
      <c r="C32" s="96">
        <v>27000</v>
      </c>
      <c r="D32" s="150">
        <v>27000</v>
      </c>
    </row>
    <row r="33" spans="1:4" ht="26.25">
      <c r="A33" s="160" t="s">
        <v>265</v>
      </c>
      <c r="B33" s="122" t="s">
        <v>1870</v>
      </c>
      <c r="C33" s="96">
        <v>36000</v>
      </c>
      <c r="D33" s="150">
        <v>36000</v>
      </c>
    </row>
    <row r="34" spans="1:4" ht="21" customHeight="1">
      <c r="A34" s="160" t="s">
        <v>40</v>
      </c>
      <c r="B34" s="122" t="s">
        <v>252</v>
      </c>
      <c r="C34" s="96">
        <v>29500</v>
      </c>
      <c r="D34" s="150">
        <v>29500</v>
      </c>
    </row>
    <row r="35" spans="1:4" ht="26.25">
      <c r="A35" s="160" t="s">
        <v>98</v>
      </c>
      <c r="B35" s="122" t="s">
        <v>240</v>
      </c>
      <c r="C35" s="96">
        <v>45500</v>
      </c>
      <c r="D35" s="150">
        <v>45500</v>
      </c>
    </row>
    <row r="36" spans="1:4" ht="26.25">
      <c r="A36" s="160" t="s">
        <v>9</v>
      </c>
      <c r="B36" s="122" t="s">
        <v>468</v>
      </c>
      <c r="C36" s="96">
        <v>29000</v>
      </c>
      <c r="D36" s="150">
        <v>29000</v>
      </c>
    </row>
    <row r="37" spans="1:4" ht="26.25">
      <c r="A37" s="160" t="s">
        <v>245</v>
      </c>
      <c r="B37" s="122" t="s">
        <v>246</v>
      </c>
      <c r="C37" s="96">
        <v>38500</v>
      </c>
      <c r="D37" s="150">
        <v>38500</v>
      </c>
    </row>
    <row r="38" spans="1:4" ht="18" customHeight="1">
      <c r="A38" s="160" t="s">
        <v>20</v>
      </c>
      <c r="B38" s="122" t="s">
        <v>239</v>
      </c>
      <c r="C38" s="96">
        <v>43000</v>
      </c>
      <c r="D38" s="150">
        <v>43000</v>
      </c>
    </row>
    <row r="39" spans="1:4" ht="26.25">
      <c r="A39" s="160" t="s">
        <v>13</v>
      </c>
      <c r="B39" s="122" t="s">
        <v>249</v>
      </c>
      <c r="C39" s="96">
        <v>41500</v>
      </c>
      <c r="D39" s="150">
        <v>41500</v>
      </c>
    </row>
    <row r="40" spans="1:4" ht="14.25">
      <c r="A40" s="160" t="s">
        <v>255</v>
      </c>
      <c r="B40" s="122" t="s">
        <v>256</v>
      </c>
      <c r="C40" s="96">
        <v>38000</v>
      </c>
      <c r="D40" s="150">
        <v>38000</v>
      </c>
    </row>
    <row r="41" spans="1:4" ht="17.25" customHeight="1">
      <c r="A41" s="160" t="s">
        <v>257</v>
      </c>
      <c r="B41" s="122" t="s">
        <v>258</v>
      </c>
      <c r="C41" s="96">
        <v>13000</v>
      </c>
      <c r="D41" s="150">
        <v>13000</v>
      </c>
    </row>
    <row r="42" spans="1:4" ht="26.25">
      <c r="A42" s="160" t="s">
        <v>1871</v>
      </c>
      <c r="B42" s="122" t="s">
        <v>1872</v>
      </c>
      <c r="C42" s="96">
        <v>43500</v>
      </c>
      <c r="D42" s="150">
        <v>43500</v>
      </c>
    </row>
    <row r="43" spans="1:4" ht="26.25">
      <c r="A43" s="160" t="s">
        <v>1873</v>
      </c>
      <c r="B43" s="122" t="s">
        <v>1874</v>
      </c>
      <c r="C43" s="96">
        <v>47500</v>
      </c>
      <c r="D43" s="150">
        <v>47500</v>
      </c>
    </row>
    <row r="44" spans="1:4" ht="26.25">
      <c r="A44" s="160" t="s">
        <v>10</v>
      </c>
      <c r="B44" s="122" t="s">
        <v>1875</v>
      </c>
      <c r="C44" s="96">
        <v>29500</v>
      </c>
      <c r="D44" s="150">
        <v>29500</v>
      </c>
    </row>
    <row r="45" spans="1:4" ht="24.75" customHeight="1">
      <c r="A45" s="161" t="s">
        <v>1876</v>
      </c>
      <c r="B45" s="122" t="s">
        <v>1877</v>
      </c>
      <c r="C45" s="96">
        <v>41000</v>
      </c>
      <c r="D45" s="150">
        <v>41000</v>
      </c>
    </row>
    <row r="46" spans="1:4" ht="26.25">
      <c r="A46" s="160" t="s">
        <v>230</v>
      </c>
      <c r="B46" s="122" t="s">
        <v>231</v>
      </c>
      <c r="C46" s="96">
        <v>34000</v>
      </c>
      <c r="D46" s="150">
        <v>34000</v>
      </c>
    </row>
    <row r="47" spans="1:4" ht="14.25">
      <c r="A47" s="160" t="s">
        <v>259</v>
      </c>
      <c r="B47" s="122" t="s">
        <v>260</v>
      </c>
      <c r="C47" s="96">
        <v>25500</v>
      </c>
      <c r="D47" s="150">
        <v>25500</v>
      </c>
    </row>
    <row r="48" spans="1:4" ht="22.5" customHeight="1">
      <c r="A48" s="160" t="s">
        <v>13</v>
      </c>
      <c r="B48" s="122" t="s">
        <v>1878</v>
      </c>
      <c r="C48" s="96">
        <v>43500</v>
      </c>
      <c r="D48" s="150">
        <v>43500</v>
      </c>
    </row>
    <row r="49" spans="1:4" ht="14.25">
      <c r="A49" s="160" t="s">
        <v>1879</v>
      </c>
      <c r="B49" s="122" t="s">
        <v>1880</v>
      </c>
      <c r="C49" s="96">
        <v>27000</v>
      </c>
      <c r="D49" s="150">
        <v>27000</v>
      </c>
    </row>
    <row r="50" spans="1:4" ht="26.25">
      <c r="A50" s="160" t="s">
        <v>261</v>
      </c>
      <c r="B50" s="122" t="s">
        <v>262</v>
      </c>
      <c r="C50" s="96">
        <v>40000</v>
      </c>
      <c r="D50" s="150">
        <v>40000</v>
      </c>
    </row>
    <row r="51" spans="1:4" ht="26.25">
      <c r="A51" s="160" t="s">
        <v>268</v>
      </c>
      <c r="B51" s="122" t="s">
        <v>1881</v>
      </c>
      <c r="C51" s="96">
        <v>38000</v>
      </c>
      <c r="D51" s="150">
        <v>38000</v>
      </c>
    </row>
    <row r="52" spans="1:4" ht="14.25">
      <c r="A52" s="160" t="s">
        <v>70</v>
      </c>
      <c r="B52" s="122" t="s">
        <v>235</v>
      </c>
      <c r="C52" s="96">
        <v>45000</v>
      </c>
      <c r="D52" s="150">
        <v>45000</v>
      </c>
    </row>
    <row r="53" spans="1:4" ht="26.25">
      <c r="A53" s="160" t="s">
        <v>267</v>
      </c>
      <c r="B53" s="122" t="s">
        <v>1882</v>
      </c>
      <c r="C53" s="96">
        <v>33500</v>
      </c>
      <c r="D53" s="150">
        <v>33500</v>
      </c>
    </row>
    <row r="54" spans="1:4" ht="14.25">
      <c r="A54" s="160" t="s">
        <v>243</v>
      </c>
      <c r="B54" s="122" t="s">
        <v>244</v>
      </c>
      <c r="C54" s="96">
        <v>43500</v>
      </c>
      <c r="D54" s="150">
        <v>43500</v>
      </c>
    </row>
    <row r="55" spans="1:4" ht="14.25">
      <c r="A55" s="158" t="s">
        <v>1883</v>
      </c>
      <c r="B55" s="106"/>
      <c r="C55" s="107">
        <f>SUM(C18:C54)</f>
        <v>1321000</v>
      </c>
      <c r="D55" s="159">
        <f>SUM(D18:D54)</f>
        <v>1321000</v>
      </c>
    </row>
    <row r="56" spans="1:4" ht="52.5">
      <c r="A56" s="161" t="s">
        <v>269</v>
      </c>
      <c r="B56" s="115" t="s">
        <v>1884</v>
      </c>
      <c r="C56" s="96">
        <v>285000</v>
      </c>
      <c r="D56" s="150">
        <v>285000</v>
      </c>
    </row>
    <row r="57" spans="1:4" ht="26.25">
      <c r="A57" s="161" t="s">
        <v>5</v>
      </c>
      <c r="B57" s="115" t="s">
        <v>1885</v>
      </c>
      <c r="C57" s="96">
        <v>238000</v>
      </c>
      <c r="D57" s="150">
        <v>238000</v>
      </c>
    </row>
    <row r="58" spans="1:4" ht="26.25">
      <c r="A58" s="161" t="s">
        <v>270</v>
      </c>
      <c r="B58" s="115" t="s">
        <v>1886</v>
      </c>
      <c r="C58" s="96">
        <v>297000</v>
      </c>
      <c r="D58" s="150">
        <v>297000</v>
      </c>
    </row>
    <row r="59" spans="1:4" ht="26.25">
      <c r="A59" s="161" t="s">
        <v>13</v>
      </c>
      <c r="B59" s="115" t="s">
        <v>1887</v>
      </c>
      <c r="C59" s="96">
        <v>282000</v>
      </c>
      <c r="D59" s="150">
        <v>282000</v>
      </c>
    </row>
    <row r="60" spans="1:4" ht="39">
      <c r="A60" s="161" t="s">
        <v>1888</v>
      </c>
      <c r="B60" s="115" t="s">
        <v>1889</v>
      </c>
      <c r="C60" s="96">
        <v>207000</v>
      </c>
      <c r="D60" s="150">
        <v>207000</v>
      </c>
    </row>
    <row r="61" spans="1:4" ht="52.5">
      <c r="A61" s="161" t="s">
        <v>271</v>
      </c>
      <c r="B61" s="115" t="s">
        <v>1890</v>
      </c>
      <c r="C61" s="96">
        <v>197000</v>
      </c>
      <c r="D61" s="150">
        <v>197000</v>
      </c>
    </row>
    <row r="62" spans="1:4" ht="15" thickBot="1">
      <c r="A62" s="162" t="s">
        <v>1891</v>
      </c>
      <c r="B62" s="163"/>
      <c r="C62" s="164">
        <f>SUM(C56:C61)</f>
        <v>1506000</v>
      </c>
      <c r="D62" s="165">
        <f>SUM(D56:D61)</f>
        <v>1506000</v>
      </c>
    </row>
    <row r="63" ht="14.25">
      <c r="D63" s="38"/>
    </row>
  </sheetData>
  <sheetProtection/>
  <mergeCells count="4">
    <mergeCell ref="A1:D1"/>
    <mergeCell ref="A2:D2"/>
    <mergeCell ref="A3:D3"/>
    <mergeCell ref="A6:B6"/>
  </mergeCells>
  <printOptions/>
  <pageMargins left="0.7086614173228347" right="0.7086614173228347" top="0.6692913385826772" bottom="0.4724409448818898" header="0.31496062992125984" footer="0.31496062992125984"/>
  <pageSetup firstPageNumber="39" useFirstPageNumber="1" horizontalDpi="600" verticalDpi="600" orientation="portrait" paperSize="9" scale="99" r:id="rId1"/>
  <headerFooter>
    <oddFooter>&amp;C&amp;P&amp;RTab.č.14 Dotační fond - CR</oddFooter>
  </headerFooter>
  <rowBreaks count="1" manualBreakCount="1">
    <brk id="3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Špelda</dc:creator>
  <cp:keywords/>
  <dc:description/>
  <cp:lastModifiedBy>841</cp:lastModifiedBy>
  <cp:lastPrinted>2017-05-10T11:11:01Z</cp:lastPrinted>
  <dcterms:created xsi:type="dcterms:W3CDTF">2014-02-04T10:17:25Z</dcterms:created>
  <dcterms:modified xsi:type="dcterms:W3CDTF">2017-05-11T07:52:28Z</dcterms:modified>
  <cp:category/>
  <cp:version/>
  <cp:contentType/>
  <cp:contentStatus/>
</cp:coreProperties>
</file>