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9645" activeTab="2"/>
  </bookViews>
  <sheets>
    <sheet name="HL-KÚ" sheetId="1" r:id="rId1"/>
    <sheet name="HK-1.spl." sheetId="2" r:id="rId2"/>
    <sheet name="HK" sheetId="3" r:id="rId3"/>
  </sheets>
  <definedNames>
    <definedName name="_xlnm._FilterDatabase" localSheetId="2" hidden="1">'HK'!$A$1:$L$109</definedName>
  </definedNames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<sst xmlns="http://schemas.openxmlformats.org/spreadsheetml/2006/main" count="1569" uniqueCount="493">
  <si>
    <t>Celkem z Královéhradecký</t>
  </si>
  <si>
    <t>Celkem z „Malý princ„, Agentura pro komplexní péči o zdravotně postižené</t>
  </si>
  <si>
    <t>Celkem z ADRA, o.s.</t>
  </si>
  <si>
    <t>Celkem z AGAPÉ, o.s.</t>
  </si>
  <si>
    <t>Celkem z Alžběta Limberská - Domácí péče Jičín</t>
  </si>
  <si>
    <t>Celkem z Asociace rodičů a přátel zdravotně postižených dětí v ČR, o. s. Klub Klokánek</t>
  </si>
  <si>
    <t>Celkem z Barevné domky Hajnice</t>
  </si>
  <si>
    <t>Celkem z Centrum pro zdravotně postižené Královéhradeckého kraje</t>
  </si>
  <si>
    <t>Celkem z Centrum sociální pomoci a služeb o. p. s.</t>
  </si>
  <si>
    <t>Celkem z Centrum sociálních služeb Naděje Broumov</t>
  </si>
  <si>
    <t>Celkem z Diakonie ČCE - středisko BETANIE - evangelický domov v Náchodě</t>
  </si>
  <si>
    <t>Celkem z Diakonie ČCE - středisko Milíčův dům</t>
  </si>
  <si>
    <t>Celkem z Diakonie ČCE - středisko Světlo ve Vrchlabí</t>
  </si>
  <si>
    <t>Celkem z Diakonie ČCE - středisko ve Dvoře Králové nad Labem</t>
  </si>
  <si>
    <t>Celkem z Diecézní katolická charita Hradec Králové</t>
  </si>
  <si>
    <t>Celkem z Dokořán, o.s.</t>
  </si>
  <si>
    <t>Celkem z Domov „V Podzámčí„</t>
  </si>
  <si>
    <t>Celkem z Domov Dědina</t>
  </si>
  <si>
    <t>Celkem z Domov Dolní zámek</t>
  </si>
  <si>
    <t>Celkem z Domov důchodců a Ústav sociální péče Česká Skalice</t>
  </si>
  <si>
    <t>Celkem z Domov důchodců Albrechtice nad Orlicí</t>
  </si>
  <si>
    <t>Celkem z Domov důchodců Borohrádek</t>
  </si>
  <si>
    <t>Celkem z Domov důchodců Černožice</t>
  </si>
  <si>
    <t>Celkem z Domov důchodců Dvůr Králové nad Labem</t>
  </si>
  <si>
    <t>Celkem z Domov důchodců Hradec Králové</t>
  </si>
  <si>
    <t>Celkem z Domov důchodců Humburky</t>
  </si>
  <si>
    <t>Celkem z Domov důchodců ChD - Zdislava</t>
  </si>
  <si>
    <t>Celkem z Domov důchodců Lampertice</t>
  </si>
  <si>
    <t>Celkem z Domov důchodců Malá Čermná</t>
  </si>
  <si>
    <t>Celkem z Domov důchodců Mlázovice</t>
  </si>
  <si>
    <t>Celkem z Domov důchodců Náchod</t>
  </si>
  <si>
    <t>Celkem z Domov důchodců Police nad Metují</t>
  </si>
  <si>
    <t>Celkem z Domov důchodců Tmavý Důl</t>
  </si>
  <si>
    <t>Celkem z DOMOV NA STŘÍBRNÉM VRCHU</t>
  </si>
  <si>
    <t>Celkem z Domov odpočinku ve stáří Justynka</t>
  </si>
  <si>
    <t>Celkem z Domov pro seniory Pilníkov</t>
  </si>
  <si>
    <t>Celkem z Domov pro seniory Trutnov</t>
  </si>
  <si>
    <t>Celkem z Domov pro seniory Vrchlabí</t>
  </si>
  <si>
    <t>Celkem z Domov sociálních služeb Skřivany</t>
  </si>
  <si>
    <t>Celkem z DOstupné Služby Imobilním Občanům, o.p.s.</t>
  </si>
  <si>
    <t>Celkem z DUHA o. p. s.</t>
  </si>
  <si>
    <t>Celkem z Farní charita Dvůr Králové nad Labem</t>
  </si>
  <si>
    <t>Celkem z Farní charita Hostinné</t>
  </si>
  <si>
    <t>Celkem z Farní charita Rychnov nad Kněžnou</t>
  </si>
  <si>
    <t>Celkem z Farní charita Třebechovice pod Orebem</t>
  </si>
  <si>
    <t>Celkem z Geriatrické centrum Týniště nad Orlicí</t>
  </si>
  <si>
    <t>Celkem z Laxus o.s.</t>
  </si>
  <si>
    <t>Celkem z Město Česká Skalice</t>
  </si>
  <si>
    <t>Celkem z Město Dobruška</t>
  </si>
  <si>
    <t>Celkem z Město Hronov</t>
  </si>
  <si>
    <t>Celkem z Město Jaroměř</t>
  </si>
  <si>
    <t>Celkem z Město Kostelec nad Orlicí</t>
  </si>
  <si>
    <t>Celkem z Město Meziměstí</t>
  </si>
  <si>
    <t>Celkem z Město Miletín</t>
  </si>
  <si>
    <t>Celkem z Město Nové Město nad Metují</t>
  </si>
  <si>
    <t>Celkem z Město Rokytnice v Orlických horách</t>
  </si>
  <si>
    <t>Celkem z Město Rtyně v Podkrkonoší</t>
  </si>
  <si>
    <t>Celkem z Město Teplice nad Metují</t>
  </si>
  <si>
    <t>Celkem z Město Úpice</t>
  </si>
  <si>
    <t>Celkem z Český klub nedoslýchavých HELP</t>
  </si>
  <si>
    <t>Celkem z Dům s pečovatelskou službou</t>
  </si>
  <si>
    <t>Ústav sociální péče pro mentálně postiženou mládež Chotělice</t>
  </si>
  <si>
    <t>Ústav sociální péče pro mládež ČTYŘLÍSTEK</t>
  </si>
  <si>
    <t>Ústav sociální péče pro mládež Čtyřlístek</t>
  </si>
  <si>
    <t>Ústav sociální péče pro mládež DOMEČKY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</si>
  <si>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</si>
  <si>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</si>
  <si>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</si>
  <si>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</si>
  <si>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</si>
  <si>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</si>
  <si>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Asistenční služba Daneta</t>
  </si>
  <si>
    <t>Chráněné bydlení Daneta</t>
  </si>
  <si>
    <t>Denní stacionář Daneta</t>
  </si>
  <si>
    <t>Stacionář pro zdravotně oslabené a tělesně postižené</t>
  </si>
  <si>
    <t>Sociální služby města Hořice</t>
  </si>
  <si>
    <t>Pečovatelská služba Hořice</t>
  </si>
  <si>
    <t>Sociální služby města Jičína</t>
  </si>
  <si>
    <t>Služby Dolní Kalná, okres Trutnov</t>
  </si>
  <si>
    <t>Celkem z Město Vamberk</t>
  </si>
  <si>
    <t>Celkem z Město Vrchlabí</t>
  </si>
  <si>
    <t>Celkem z Městská nemocnice Hořice</t>
  </si>
  <si>
    <t>Celkem z Městské středisko sociálních služeb MARIE</t>
  </si>
  <si>
    <t>Celkem z Městské středisko sociálních služeb Oáza</t>
  </si>
  <si>
    <t>Celkem z Městys Pecka</t>
  </si>
  <si>
    <t>Celkem z Mgr. Zuzana Luňáková, Agentura domácí péče</t>
  </si>
  <si>
    <t>Celkem z NONA - společnost zdravotně postižených, o. s.</t>
  </si>
  <si>
    <t>Celkem z Občanské poradenské středisko, o.p.s.</t>
  </si>
  <si>
    <t>Celkem z Občanské sdružení Cesta Náchod</t>
  </si>
  <si>
    <t>Celkem z Občanské sdružení dětí a mládeže „ZAČÍT SPOLU„</t>
  </si>
  <si>
    <t>Celkem z Občanské sdružení rodičů a přátel dětí s handicapem ORION</t>
  </si>
  <si>
    <t>Celkem z Občanské sdružení Salinger</t>
  </si>
  <si>
    <t>Celkem z Občanské sdružení SOUŽITÍ - JAROMĚŘ</t>
  </si>
  <si>
    <t>Celkem z Obecný zájem o. s.</t>
  </si>
  <si>
    <t>Celkem z Oblastní charita Červený Kostelec</t>
  </si>
  <si>
    <t>Celkem z Oblastní charita Hradec Králové</t>
  </si>
  <si>
    <t>Celkem z Oblastní charita Jičín</t>
  </si>
  <si>
    <t>Celkem z Oblastní charita Sobotka</t>
  </si>
  <si>
    <t>Celkem z Oblastní charita Trutnov</t>
  </si>
  <si>
    <t>Celkem z Oblastní spolek Českého červeného kříže Hradec Králové</t>
  </si>
  <si>
    <t>Celkem z OO SPMP Jičín - APROPO</t>
  </si>
  <si>
    <t>Celkem z Pečovatelská služba Města Dvůr Králové nad Labem</t>
  </si>
  <si>
    <t>Celkem z Pečovatelská služba Trutnov</t>
  </si>
  <si>
    <t>Celkem z PROSTOR PRO, o.s.</t>
  </si>
  <si>
    <t>Celkem z Rehamedica Žacléř</t>
  </si>
  <si>
    <t>Celkem z Sdružení Neratov</t>
  </si>
  <si>
    <t>Celkem z Sdružení ozdravoven a léčeben okresu Trutnov</t>
  </si>
  <si>
    <t>Celkem z SENIOR CENTRUM Hradec Králové o.p.s.</t>
  </si>
  <si>
    <t>Celkem z Služby Dolní Kalná, okres Trutnov</t>
  </si>
  <si>
    <t>Celkem z Sociální služby města Hořice</t>
  </si>
  <si>
    <t>Celkem z Sociální služby města Jičína</t>
  </si>
  <si>
    <t>Celkem z Sociální služby Města Opočna</t>
  </si>
  <si>
    <t>Celkem z Sociální služby města Rychnov nad Kněžnou, o. p. s.</t>
  </si>
  <si>
    <t>Celkem z Sociální služby obce Chomutice, Domov důchodců</t>
  </si>
  <si>
    <t>Celkem z Společné cesty - o.s.</t>
  </si>
  <si>
    <t>Celkem z Stacionář pro zdravotně oslabené a tělesně postižené</t>
  </si>
  <si>
    <t>Celkem z Středisko sociálních služeb Chlumec nad Cidinou o.p.s.</t>
  </si>
  <si>
    <t>Celkem z Svaz neslyšících a nedoslýchavých v ČR - Hradecký spolek neslyšících</t>
  </si>
  <si>
    <t>Celkem z TyfloCentrum Hradec Králové, o. p. s.</t>
  </si>
  <si>
    <t>Celkem z Ústav sociální péče pro mentálně postiženou mládež Chotělice</t>
  </si>
  <si>
    <t>Celkem z Ústav sociální péče pro mládež ČTYŘLÍSTEK</t>
  </si>
  <si>
    <t>Celkem z Ústav sociální péče pro mládež DOMEČKY</t>
  </si>
  <si>
    <t>Celkem z Ústav sociální péče pro mládež Kvasiny</t>
  </si>
  <si>
    <t>Celkem z Ústav sociální péče pro tělesně postižené v Hořicích v Podkrkonoší</t>
  </si>
  <si>
    <t>Celkem z Ústav sociálních služeb města Nové Paky</t>
  </si>
  <si>
    <t>Celkem z Ústav sociálních služeb Milíčeves</t>
  </si>
  <si>
    <t>Celkem z Věra Kosinová - Daneta, zařízení pro zdravotně postižené</t>
  </si>
  <si>
    <t>Celkem z Základní škola a Mateřská škola Prointepo s.r.o.</t>
  </si>
  <si>
    <t>Celkem z ŽIVOT 90 - pobočka Hradec Králové</t>
  </si>
  <si>
    <t>Celkem z Život bez bariér, o. s.</t>
  </si>
  <si>
    <t>PROSTOR PRO, o.s.</t>
  </si>
  <si>
    <t>Nízkoprahové zařízení pro děti a mládež - Dětský klub</t>
  </si>
  <si>
    <t>Celkem z Středisko rané péče SPRP Liberec</t>
  </si>
  <si>
    <t>Život bez bariér, o. s.</t>
  </si>
  <si>
    <t>ŽIVOT 90 - pobočka Hradec Králové</t>
  </si>
  <si>
    <t>Servis domácí péče - pečovatelská služba</t>
  </si>
  <si>
    <t>Tísňová péče pro seniory a zdravotně postižené občany</t>
  </si>
  <si>
    <t>Středisko sociálních služeb Chlumec nad Cidinou o.p.s.</t>
  </si>
  <si>
    <t>Středisko sociálních služeb Chlumec nad Cidlinou o.p.s.</t>
  </si>
  <si>
    <t>Oblastní charita Sobotka</t>
  </si>
  <si>
    <t>Oblastní charita Sobotka- Charitní pečovatelská služba</t>
  </si>
  <si>
    <t>Oblastní charita Sobotka - Domov pokojného stáří Libošovice</t>
  </si>
  <si>
    <t>Oblastní charita Trutnov</t>
  </si>
  <si>
    <t>Charitní ošetřovatelská a pečovatelská služba Trutnov</t>
  </si>
  <si>
    <t>TyfloCentrum Hradec Králové, o. p. s.</t>
  </si>
  <si>
    <t>sociálně aktivizační služby pro zrakově postižené</t>
  </si>
  <si>
    <t>základní a odborné poradenství pro zrakově postižené</t>
  </si>
  <si>
    <t>Součet z I.splátka</t>
  </si>
  <si>
    <t>Občanské sdružení Salinger</t>
  </si>
  <si>
    <t>NZDM Modrý pomeranč</t>
  </si>
  <si>
    <t>Občanské sdružení SOUŽITÍ - JAROMĚŘ</t>
  </si>
  <si>
    <t>klub Smajlík</t>
  </si>
  <si>
    <t>Občanské sdružení Spokojený domov</t>
  </si>
  <si>
    <t>Občanské sdružení Spokojený domov - pečovatelská služba</t>
  </si>
  <si>
    <t>Občanské sdružení Spokojený domov - osobní asistence</t>
  </si>
  <si>
    <t>Sociální služby Města Opočna</t>
  </si>
  <si>
    <t>Domov pro seniory Jitřenka</t>
  </si>
  <si>
    <t>Sociální služby města Rychnov nad Kněžnou, o. p. s.</t>
  </si>
  <si>
    <t>Domovinka-denní stacionář</t>
  </si>
  <si>
    <t>Sociální služby města Rychnov n.Kn., o.p.s., na Drahách 1595, Rychnov n.Kn.</t>
  </si>
  <si>
    <t>Sociální služby obce Chomutice, Domov důchodců</t>
  </si>
  <si>
    <t>Občanská poradna Hradec Králové</t>
  </si>
  <si>
    <t>Občanská poradna Jičín</t>
  </si>
  <si>
    <t>Občanské sdružení Cesta Náchod</t>
  </si>
  <si>
    <t>Občanské sdružení Cesta Náchod-odlehčovací služba</t>
  </si>
  <si>
    <t>Občanské sdružení Cesta Náchod - denní stacionář</t>
  </si>
  <si>
    <t>Občanské sdružení dětí a mládeže „ZAČÍT SPOLU„</t>
  </si>
  <si>
    <t>Začít spolu</t>
  </si>
  <si>
    <t>Svaz neslyšících a nedoslýchavých v ČR</t>
  </si>
  <si>
    <t>Specifické poradenství pro sluchově postižené SNN v ČR</t>
  </si>
  <si>
    <t>Svaz neslyšících a nedoslýchavých v ČR - Hradecký spolek neslyšících</t>
  </si>
  <si>
    <t>sociálně aktivizační služby pro zrakově postižené občany - Trutnov</t>
  </si>
  <si>
    <t>Manželská a rodinná poradna - RIAPS Trutnov</t>
  </si>
  <si>
    <t>Město Nové Město nad Metují</t>
  </si>
  <si>
    <t>Klub Mandl Nové Město nad Metují</t>
  </si>
  <si>
    <t>Právní forma</t>
  </si>
  <si>
    <t>Kód žádosti</t>
  </si>
  <si>
    <t>IČ</t>
  </si>
  <si>
    <t>Druh služby</t>
  </si>
  <si>
    <t>Název služby</t>
  </si>
  <si>
    <t>Kraj</t>
  </si>
  <si>
    <t>Identifikátor</t>
  </si>
  <si>
    <t>Název poskytovatele</t>
  </si>
  <si>
    <t>Základní škola a Mateřská škola Prointepo s.r.o.</t>
  </si>
  <si>
    <t>Sdružení ozdravoven a léčeben okresu Trutnov</t>
  </si>
  <si>
    <t>Nízkoprahové zařízení pro děti a mládež- Shelter, RIAPS</t>
  </si>
  <si>
    <t>Rada seniorů České republiky, o.s.</t>
  </si>
  <si>
    <t>Bezplatné odborné sociální, právní a sociálněprávní poradenství</t>
  </si>
  <si>
    <t>Rehamedica Žacléř</t>
  </si>
  <si>
    <t>Pečovatelská služba Rehamedica Žacléř</t>
  </si>
  <si>
    <t>Městské středisko sociálních služeb MARIE</t>
  </si>
  <si>
    <t>MěSSS Marie Náchod</t>
  </si>
  <si>
    <t>Městské středisko sociálních služeb Oáza</t>
  </si>
  <si>
    <t>Pečovatelská služba Trutnov</t>
  </si>
  <si>
    <t>Město Hronov</t>
  </si>
  <si>
    <t>Pečovatelská služba Hronov</t>
  </si>
  <si>
    <t>Město Jaroměř</t>
  </si>
  <si>
    <t>Pečovatelská služba Jaroměř</t>
  </si>
  <si>
    <t>Město Kostelec nad Orlicí</t>
  </si>
  <si>
    <t>Domovinka - centrum denních služeb</t>
  </si>
  <si>
    <t>Středisko rané péče SPRP Liberec</t>
  </si>
  <si>
    <t>Oblastní spolek Českého červeného kříže Hradec Králové</t>
  </si>
  <si>
    <t>DaMPi - dům chráněného bydlení</t>
  </si>
  <si>
    <t>OO SPMP Jičín - APROPO</t>
  </si>
  <si>
    <t>Denní stacionář APROPO</t>
  </si>
  <si>
    <t>Osobní asistence APROPO</t>
  </si>
  <si>
    <t>Ambulantní centrum Laxus Hradec Králové 2010</t>
  </si>
  <si>
    <t>Drogové služby ve vězení Laxus 2010</t>
  </si>
  <si>
    <t>Společné cesty - o.s.</t>
  </si>
  <si>
    <t>Oblastní charita Hradec Králové</t>
  </si>
  <si>
    <t>Středisko rané péče Sluníčko Hradec Králové</t>
  </si>
  <si>
    <t>Noclehárna - Dům Matky Terezy Hradec Králové</t>
  </si>
  <si>
    <t>Poradna pro lidi v tísni Hradec Králové</t>
  </si>
  <si>
    <t>Charitní pečovatelská služba Hradec Králové</t>
  </si>
  <si>
    <t>Oblastní charita Jičín</t>
  </si>
  <si>
    <t>Nízkoprahový klub Pohoda</t>
  </si>
  <si>
    <t>Nízkoprahový klub Exit</t>
  </si>
  <si>
    <t>Občanské sdružení rodičů a přátel dětí s handicapem ORION</t>
  </si>
  <si>
    <t>Osobní asistence k dětem a mladým dospělým se zdravotním postižením</t>
  </si>
  <si>
    <t>Občanské poradenské středisko, o.p.s.</t>
  </si>
  <si>
    <t>Občanská poradna Náchod</t>
  </si>
  <si>
    <t>Farní charita Třebechovice pod Orebem</t>
  </si>
  <si>
    <t>SENIOR CENTRUM Hradec Králové o.p.s.</t>
  </si>
  <si>
    <t>Sjednocená organizace nevidomých a slabozrakých ČR</t>
  </si>
  <si>
    <t>Pečovatelská služba Pecka</t>
  </si>
  <si>
    <t>Mgr. Zuzana Luňáková, Agentura domácí péče</t>
  </si>
  <si>
    <t>Agentura domácí péče</t>
  </si>
  <si>
    <t>Farní charita Rychnov nad Kněžnou</t>
  </si>
  <si>
    <t>Stacionář sv.Františka</t>
  </si>
  <si>
    <t>Domov sociálních služeb Skřivany</t>
  </si>
  <si>
    <t>Domov sociálních služeb Skřivany - DOZP</t>
  </si>
  <si>
    <t>Domov sociálních služeb Skřivany - CHB</t>
  </si>
  <si>
    <t>Město Rokytnice v Orlických horách</t>
  </si>
  <si>
    <t>Pečovatelská služba Rokytnice v Orlických horách</t>
  </si>
  <si>
    <t>Sdružení Neratov</t>
  </si>
  <si>
    <t>Domov</t>
  </si>
  <si>
    <t>Město Úpice</t>
  </si>
  <si>
    <t>Pečovatelská služba města Úpice</t>
  </si>
  <si>
    <t>Město Vamberk</t>
  </si>
  <si>
    <t>Město Vrchlabí</t>
  </si>
  <si>
    <t>Pečovatelská služba Vrchlabí</t>
  </si>
  <si>
    <t>Městská nemocnice Hořice</t>
  </si>
  <si>
    <t>„Malý princ„, Agentura pro komplexní péči o zdravotně postižené</t>
  </si>
  <si>
    <t>Denní centrum„Beránek„</t>
  </si>
  <si>
    <t>Město Česká Skalice</t>
  </si>
  <si>
    <t>Pečovatelská služba Česká Skalice</t>
  </si>
  <si>
    <t>Město Dobruška</t>
  </si>
  <si>
    <t>Město Dobruška Pečovatelská služba</t>
  </si>
  <si>
    <t>Domov pro seniory Trutnov</t>
  </si>
  <si>
    <t>Pečovatelská služba Města Dvůr Králové nad Labem</t>
  </si>
  <si>
    <t>Denní stacionář Domovinka</t>
  </si>
  <si>
    <t>Laxus o.s.</t>
  </si>
  <si>
    <t>DOMOV NA STŘÍBRNÉM VRCHU</t>
  </si>
  <si>
    <t>Domov odpočinku ve stáří Justynka</t>
  </si>
  <si>
    <t>Obecný zájem o. s.</t>
  </si>
  <si>
    <t>Obecný zájem,o.s.</t>
  </si>
  <si>
    <t>Oblastní charita Červený Kostelec</t>
  </si>
  <si>
    <t>Tísňová péče při pečovatelské službě</t>
  </si>
  <si>
    <t>Domov důchodců Dvůr Králové nad Labem</t>
  </si>
  <si>
    <t>Domov důchodců Hradec Králové</t>
  </si>
  <si>
    <t>Domov důchodců Humburky</t>
  </si>
  <si>
    <t>Domov důchodců ChD - Zdislava</t>
  </si>
  <si>
    <t>Domov důchodců ChD-Zdislava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</si>
  <si>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</si>
  <si>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</si>
  <si>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</si>
  <si>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</si>
  <si>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</si>
  <si>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Geriatrické centrum Týniště nad Orlicí</t>
  </si>
  <si>
    <t>Diakonie ČCE - středisko ve Dvoře Králové nad Labem</t>
  </si>
  <si>
    <t>Domov Diakonie</t>
  </si>
  <si>
    <t>NONA - společnost zdravotně postižených, o. s.</t>
  </si>
  <si>
    <t>Stacionář NONA pro mentálně postižené děti, mládež a dospělé s kombinovanými vadami</t>
  </si>
  <si>
    <t>Městys Pecka</t>
  </si>
  <si>
    <t>Poradenské středisko ČKNH Hradec Králové</t>
  </si>
  <si>
    <t>Poradenské středisko v Hradci Králové</t>
  </si>
  <si>
    <t>Město Rtyně v Podkrkonoší</t>
  </si>
  <si>
    <t>Město Teplice nad Metují</t>
  </si>
  <si>
    <t>Pečovatelská služba Teplice nad Metují</t>
  </si>
  <si>
    <t>DOstupné Služby Imobilním Občanům, o.p.s.</t>
  </si>
  <si>
    <t>Centrum služeb, informací a pomoci DOSIO - SAS</t>
  </si>
  <si>
    <t>Centrum služeb pomoci a informací DOSIO - OA</t>
  </si>
  <si>
    <t>DUHA o. p. s.</t>
  </si>
  <si>
    <t>Duha o.p.s. Nový Bydžov</t>
  </si>
  <si>
    <t>Duha o.p.s.</t>
  </si>
  <si>
    <t>Dům s pečovatelskou službou</t>
  </si>
  <si>
    <t>Terénní pečovatelská služba</t>
  </si>
  <si>
    <t>Domov pro seniory</t>
  </si>
  <si>
    <t>Domov pro seniory Pilníkov</t>
  </si>
  <si>
    <t>Město Meziměstí</t>
  </si>
  <si>
    <t>Pečovatelská služba Meziměstí</t>
  </si>
  <si>
    <t>Město Miletín</t>
  </si>
  <si>
    <t>Město Miletín-pečovatelská služba</t>
  </si>
  <si>
    <t>noclehárny</t>
  </si>
  <si>
    <t>raná péče</t>
  </si>
  <si>
    <t>Domov Dědina</t>
  </si>
  <si>
    <t>Domov Dolní zámek</t>
  </si>
  <si>
    <t>Domov důchodců a Ústav sociální péče Česká Skalice</t>
  </si>
  <si>
    <t>Domov důchodců Albrechtice nad Orlicí</t>
  </si>
  <si>
    <t>Domov důchodců Borohrádek</t>
  </si>
  <si>
    <t>Domov důchodců Černožice</t>
  </si>
  <si>
    <t>Celkem z Rada seniorů České republiky, o.s.</t>
  </si>
  <si>
    <t>Celkem z Sjednocená organizace nevidomých a slabozrakých ČR</t>
  </si>
  <si>
    <t>Součet z Dotace</t>
  </si>
  <si>
    <t>Celkem</t>
  </si>
  <si>
    <t>Celkem z Svaz neslyšících a nedoslýchavých v ČR</t>
  </si>
  <si>
    <t>Charitní pečovatelská služba</t>
  </si>
  <si>
    <t>Barevné domky Hajnice</t>
  </si>
  <si>
    <t>Farní charita Dvůr Králové nad Labem</t>
  </si>
  <si>
    <t>Občanská poradna Jaroměř</t>
  </si>
  <si>
    <t>Střelka</t>
  </si>
  <si>
    <t>Občanská poradna Dvůr Králové nad Labem</t>
  </si>
  <si>
    <t>Občanská poradna Hořice</t>
  </si>
  <si>
    <t>Farní charita Hostinné</t>
  </si>
  <si>
    <t>C</t>
  </si>
  <si>
    <t>Kód kraje</t>
  </si>
  <si>
    <t>I.splátka</t>
  </si>
  <si>
    <t>Diakonie ČCE - středisko BETANIE - evangelický domov v Náchodě</t>
  </si>
  <si>
    <t>Diakonie ČCE - středisko BETANIE - evnagelický domov v Náchodě</t>
  </si>
  <si>
    <t>Chráněné bydlení</t>
  </si>
  <si>
    <t>Diakonie ČCE - středisko Milíčův dům</t>
  </si>
  <si>
    <t>Milíčův dům - Klub malého Bobše, nízkoprahové zařízení pro děti a mládež</t>
  </si>
  <si>
    <t>Diakonie ČCE - středisko Světlo ve Vrchlabí</t>
  </si>
  <si>
    <t>Pracoviště rané péče</t>
  </si>
  <si>
    <t>průvodcovské a předčitatelské služby</t>
  </si>
  <si>
    <t>Český klub nedoslýchavých HELP</t>
  </si>
  <si>
    <t>Domov pro osoby se zdravotním postižením</t>
  </si>
  <si>
    <t>Domov „V Podzámčí„</t>
  </si>
  <si>
    <t>Denní centrum pro seniory</t>
  </si>
  <si>
    <t>centrum denních služeb</t>
  </si>
  <si>
    <t>chráněné bydlení</t>
  </si>
  <si>
    <t>Alžběta Limberská - Domácí péče Jičín</t>
  </si>
  <si>
    <t>denní stacionáře</t>
  </si>
  <si>
    <t>centra denních služeb</t>
  </si>
  <si>
    <t>týdenní stacionáře</t>
  </si>
  <si>
    <t>tlumočnické služby</t>
  </si>
  <si>
    <t>S</t>
  </si>
  <si>
    <t>2010_1</t>
  </si>
  <si>
    <t>osobní asistence</t>
  </si>
  <si>
    <t>P</t>
  </si>
  <si>
    <t>R</t>
  </si>
  <si>
    <t>krizová pomoc</t>
  </si>
  <si>
    <t>ADRA, o.s.</t>
  </si>
  <si>
    <t>ADRA - poradna pro oběti násilí a trestné činnosti</t>
  </si>
  <si>
    <t>Královéhradecký</t>
  </si>
  <si>
    <t>Dětské krizové centrum ADRA - ambulance</t>
  </si>
  <si>
    <t>Centrum sociální pomoci a služeb o. p. s.</t>
  </si>
  <si>
    <t>PPS - psychologické a pedagogické služby Kostelec n.O.</t>
  </si>
  <si>
    <t>Psychologická poradna pro rodinu, manželství a mezilidské vztahy Hradec Králové</t>
  </si>
  <si>
    <t>Psychologická poradna pro manželství, rodinu a mezilidské vztahy Náchod</t>
  </si>
  <si>
    <t>Psychologická poradna Rychnov nad Kněžnou</t>
  </si>
  <si>
    <t>Denní stacionář - Domovinka</t>
  </si>
  <si>
    <t>Psychologická poradna pro rodinu, manželství a mezilidské vztahy Jičín</t>
  </si>
  <si>
    <t>Komplexní pečovatelská služba v terénu pro seniory,občany se zdravotním postižením, případně děti</t>
  </si>
  <si>
    <t>Centrum pro zdravotně postižené Královéhradeckého kraje</t>
  </si>
  <si>
    <t>Centrum péče o duševní zdraví</t>
  </si>
  <si>
    <t>AGAPÉ, o.s.</t>
  </si>
  <si>
    <t>Občanská poradna Rychnov nad Kněžnou</t>
  </si>
  <si>
    <t>pečovatelská služba</t>
  </si>
  <si>
    <t>Osobní asistence</t>
  </si>
  <si>
    <t>tísňová péče</t>
  </si>
  <si>
    <t>odlehčovací služby</t>
  </si>
  <si>
    <t>Odborné sociální poradenství</t>
  </si>
  <si>
    <t>domovy pro seniory</t>
  </si>
  <si>
    <t>F</t>
  </si>
  <si>
    <t>Centrum sociálních služeb Naděje Broumov</t>
  </si>
  <si>
    <t>Centrum sociálních služeb Naděje Broumov - pečovatelská služba</t>
  </si>
  <si>
    <t>Centrum sociálních služeb Naděje Broumov - domov pro seniory</t>
  </si>
  <si>
    <t>Celkem z Občanské sdružení Spokojený domov</t>
  </si>
  <si>
    <t>Pečovatelská služba</t>
  </si>
  <si>
    <t>Domov pro seniory Vrchlabí</t>
  </si>
  <si>
    <t>Domov důchodců Tmavý Důl</t>
  </si>
  <si>
    <t>Asociace rodičů a přátel zdravotně postižených dětí v ČR, o. s. Klub Klokánek</t>
  </si>
  <si>
    <t>Aktivizační dílny pro osoby se zdravotním postižením</t>
  </si>
  <si>
    <t>Diecézní katolická charita Hradec Králové</t>
  </si>
  <si>
    <t>Poradna pro cizince a uprchlíky</t>
  </si>
  <si>
    <t>Dokořán, o.s.</t>
  </si>
  <si>
    <t>Nízkoprahové zařízení pro děti a mládež ARCHA</t>
  </si>
  <si>
    <t>Centrum pro ZP Královéhradeckého kraje</t>
  </si>
  <si>
    <t>„Malý princ„, Agent. pro komplexní péči o ZP</t>
  </si>
  <si>
    <t>Mgr. Zuzana Luňáková,Agentura domácí péče</t>
  </si>
  <si>
    <t>NONA -společnost zdravotně postižených,o .s.</t>
  </si>
  <si>
    <t>Občanské sdr. dětí a ml. „ZAČÍT SPOLU„</t>
  </si>
  <si>
    <t>Obč. sdr. rodičů a přátel dětí s handic. ORION</t>
  </si>
  <si>
    <t>Oblastní spolek ČČK Hradec Králové</t>
  </si>
  <si>
    <t>Sjednocená org. nevid. a slabozrakých ČR</t>
  </si>
  <si>
    <t>Sociální služby města RK, o. p. s.</t>
  </si>
  <si>
    <t>Středisko soc. služeb Chlumec n. Cidl. o.p.s.</t>
  </si>
  <si>
    <t>Středisko soc. služeb Chlumec n. Cidl., o.p.s.</t>
  </si>
  <si>
    <t>Věra Kosinová - Daneta, zařízení pro ZP</t>
  </si>
  <si>
    <t>ZŠ a MŠ Prointepo s.r.o.</t>
  </si>
  <si>
    <t>domovy pro osoby se ZP</t>
  </si>
  <si>
    <t>Občanská por.RK</t>
  </si>
  <si>
    <t>Dět.KC.ADRA-ambul.</t>
  </si>
  <si>
    <t>A.Limberská - DP JC</t>
  </si>
  <si>
    <t>Kompl. PS v ter….</t>
  </si>
  <si>
    <t>Por. stř. ČKNH HK</t>
  </si>
  <si>
    <t>Por. stř. v HK</t>
  </si>
  <si>
    <t>Kl. malého Bobše</t>
  </si>
  <si>
    <t>por.pro ob.nás.aTČ</t>
  </si>
  <si>
    <t>DC pro seniory</t>
  </si>
  <si>
    <t>Pracoviště RP</t>
  </si>
  <si>
    <t>Pečovatelská sl.</t>
  </si>
  <si>
    <t>NZDM ARCHA</t>
  </si>
  <si>
    <t xml:space="preserve">Centr.sl. pom. a info </t>
  </si>
  <si>
    <t>Centr.sl., info a pom.</t>
  </si>
  <si>
    <t>Duha o.p.s. NB</t>
  </si>
  <si>
    <t>PP pro manž., NÁ</t>
  </si>
  <si>
    <t>PP RK</t>
  </si>
  <si>
    <t>DS - Domovinka</t>
  </si>
  <si>
    <t>PP pro R.,  JČ</t>
  </si>
  <si>
    <t>PP pro R., HK</t>
  </si>
  <si>
    <t>ps. a ped. sl. K.n.O.</t>
  </si>
  <si>
    <t>Centr.pro ZP KHK</t>
  </si>
  <si>
    <t>Aktz.díl. pro os.se ZP</t>
  </si>
  <si>
    <t>Centr.p.o duš.zdr.</t>
  </si>
  <si>
    <t>Diak.ČCE-stř. BET.</t>
  </si>
  <si>
    <t>Por. pro ciz.a upr.</t>
  </si>
  <si>
    <t>centr. den. sl.</t>
  </si>
  <si>
    <t>Os. asist.</t>
  </si>
  <si>
    <t>Obč.por.Jar.</t>
  </si>
  <si>
    <t>Obč. por. DKnL</t>
  </si>
  <si>
    <t>Obč.por. Hoř.</t>
  </si>
  <si>
    <t>FCH Hostinné</t>
  </si>
  <si>
    <t>Stac. sv.Fr.</t>
  </si>
  <si>
    <t>Charitní PS</t>
  </si>
  <si>
    <t xml:space="preserve">Drog.sl.-věz.Laxus </t>
  </si>
  <si>
    <t>Amb.c. Laxus HK</t>
  </si>
  <si>
    <t>DC "Beránek„</t>
  </si>
  <si>
    <t>Ag. dom. péče</t>
  </si>
  <si>
    <t>pro MP děti, ml.a dosp</t>
  </si>
  <si>
    <t>Obč. por. NÁ</t>
  </si>
  <si>
    <t>Obč. por. HK</t>
  </si>
  <si>
    <t>Obč. por. JC</t>
  </si>
  <si>
    <t>O.s. Cesta NÁ-OS</t>
  </si>
  <si>
    <t>O.s. Cesta NÁ-DS</t>
  </si>
  <si>
    <t>O.s. Spok.dom.-OA</t>
  </si>
  <si>
    <t>O.s. Spok.dom.-PS</t>
  </si>
  <si>
    <t>Tísňová p.při PS</t>
  </si>
  <si>
    <t>Chr. bydlení</t>
  </si>
  <si>
    <t>Stř. RP Sluníčko HK</t>
  </si>
  <si>
    <t>Nocl.-D. Matky T. HK</t>
  </si>
  <si>
    <t>Por. pro lidi v tísni HK</t>
  </si>
  <si>
    <t>Charitní PS HK</t>
  </si>
  <si>
    <t>Nízkopr.kl. Pohoda</t>
  </si>
  <si>
    <t>Nízkopr. kl. Exit</t>
  </si>
  <si>
    <t>OCH Sob.-Char.PS</t>
  </si>
  <si>
    <t>Char. ošetř. a PS Tr.</t>
  </si>
  <si>
    <t>OA</t>
  </si>
  <si>
    <t>DaMPi - dům chr. byd.</t>
  </si>
  <si>
    <t>DS APROPO</t>
  </si>
  <si>
    <t>OA APROPO</t>
  </si>
  <si>
    <t>NZDM-Dětský klub</t>
  </si>
  <si>
    <t>odlehč. sl.</t>
  </si>
  <si>
    <t>OA k dět.a ml.dosp.seZP</t>
  </si>
  <si>
    <t>Domovinka-DS</t>
  </si>
  <si>
    <t>Soc.sl.města RK, o.p.s.</t>
  </si>
  <si>
    <t>Stř. RP  SPRP LBC</t>
  </si>
  <si>
    <t>Stř. soc. sl. Chl. n. Cidl.</t>
  </si>
  <si>
    <t>Specif.por.pro sl.post. SNN v ČR</t>
  </si>
  <si>
    <t>SAS pro zr. post.</t>
  </si>
  <si>
    <t>NZDM Modrý pomer.</t>
  </si>
  <si>
    <t>OCH Sob.-Dom.pok.st.Liboš.</t>
  </si>
  <si>
    <t>SAS pro zr. p. obč.-Tr.</t>
  </si>
  <si>
    <t>zákl. a odb. por.                pro zr. post.</t>
  </si>
  <si>
    <t>Sv.nesl.a nedosl.           v ČR - Hr.spol.nesl.</t>
  </si>
  <si>
    <t>Sv. nesl.a nedosl.        v ČR - Hr.spol. nesl.</t>
  </si>
  <si>
    <t>Bezp.odb. soc., práv.      a socpr. por.</t>
  </si>
  <si>
    <t>prův. a předčit. sl.</t>
  </si>
  <si>
    <t>zákl. a odb. por. pro zrak. postiž.</t>
  </si>
  <si>
    <t>zákl. a odb. por.             pro zrak. postiž.</t>
  </si>
  <si>
    <t>Asist. služba Daneta</t>
  </si>
  <si>
    <t>Chr.bydl. Daneta</t>
  </si>
  <si>
    <t>DS Daneta</t>
  </si>
  <si>
    <t>Odb. soc. poradenství</t>
  </si>
  <si>
    <t>Servis dom. péče-PS</t>
  </si>
  <si>
    <t>Tís.p.pro sen. a ZP obč.</t>
  </si>
  <si>
    <t>N</t>
  </si>
  <si>
    <t>CELKEM:</t>
  </si>
  <si>
    <t>Přepočet  %</t>
  </si>
  <si>
    <t>NNO      (54)</t>
  </si>
  <si>
    <t>Název organizace</t>
  </si>
  <si>
    <t>Číslo registr.</t>
  </si>
  <si>
    <t>Dotace 2010</t>
  </si>
  <si>
    <t>Asoc. rodičů a př. ZP dětí v ČR, o. s. Klub Klokánek</t>
  </si>
  <si>
    <t>Diakonie ČCE-stř. BETANIE-evang.dom. v Náchodě</t>
  </si>
  <si>
    <t>Diakonie ČCE - stř. ve Dvoře Králové nad Labem</t>
  </si>
  <si>
    <t>Svaz neslyš. a nedosl. v ČR-Hrad. spol. neslyšících</t>
  </si>
  <si>
    <t>SAS pro seniory a osoby se ZP</t>
  </si>
  <si>
    <t>odborné sociální poradenství</t>
  </si>
  <si>
    <t>nízkoprah. zařízení pro děti a mládež</t>
  </si>
  <si>
    <t>domovy se zvláštním režimem</t>
  </si>
  <si>
    <t>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</si>
</sst>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</font>
      <border/>
    </dxf>
    <dxf>
      <numFmt numFmtId="3" formatCode="#,##0"/>
      <border/>
    </dxf>
    <dxf>
      <font>
        <sz val="1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9" sheet="HK"/>
  </cacheSource>
  <cacheFields count="11">
    <cacheField name="K?d kraje">
      <sharedItems containsSemiMixedTypes="0" containsString="0" containsMixedTypes="0" containsNumber="1" containsInteger="1" count="1">
        <n v="52"/>
      </sharedItems>
    </cacheField>
    <cacheField name="Kraj">
      <sharedItems containsMixedTypes="0" count="1">
        <s v="Královéhradecký"/>
      </sharedItems>
    </cacheField>
    <cacheField name="Pr?vn? forma">
      <sharedItems containsMixedTypes="0" count="7">
        <s v="S"/>
        <s v="F"/>
        <s v="A"/>
        <s v="P"/>
        <s v="C"/>
        <s v="M"/>
        <s v="R"/>
      </sharedItems>
    </cacheField>
    <cacheField name="Kód žádosti">
      <sharedItems containsMixedTypes="0" count="1">
        <s v="2010_1"/>
      </sharedItems>
    </cacheField>
    <cacheField name="N?zev poskytovatele">
      <sharedItems containsMixedTypes="0" count="116">
        <s v="ADRA, o.s."/>
        <s v="AGAPÉ, o.s."/>
        <s v="Alžběta Limberská - Domácí péče Jičín"/>
        <s v="Asociace rodičů a přátel zdravotně postižených dětí v ČR, o. s. Klub Klokánek"/>
        <s v="Barevné domky Hajnice"/>
        <s v="Centrum pro zdravotně postižené Královéhradeckého kraje"/>
        <s v="Centrum sociální pomoci a služeb o. p. s."/>
        <s v="Centrum sociálních služeb Naděje Broumov"/>
        <s v="Český klub nedoslýchavých HELP"/>
        <s v="Diakonie ČCE - středisko BETANIE - evangelický domov v Náchodě"/>
        <s v="Diakonie ČCE - středisko Milíčův dům"/>
        <s v="Diakonie ČCE - středisko Světlo ve Vrchlabí"/>
        <s v="Diakonie ČCE - středisko ve Dvoře Králové nad Labem"/>
        <s v="Diecézní katolická charita Hradec Králové"/>
        <s v="Dokořán, o.s."/>
        <s v="Domov Dědina"/>
        <s v="Domov Dolní zámek"/>
        <s v="Domov důchodců a Ústav sociální péče Česká Skalice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 - 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"/>
        <s v="Domov „V Podzámčí„"/>
        <s v="DOstupné Služby Imobilním Občanům, o.p.s."/>
        <s v="DUHA o. p. s."/>
        <s v="Dům s pečovatelskou službou"/>
        <s v="Farní charita Dvůr Králové nad Labem"/>
        <s v="Farní charita Hostinné"/>
        <s v="Farní charita Rychnov nad Kněžnou"/>
        <s v="Farní charita Třebechovice pod Orebem"/>
        <s v="Geriatrické centrum Týniště nad Orlicí"/>
        <s v="Laxus o.s."/>
        <s v="„Malý princ„, Agentura pro komplexní péči o zdravotně postižené"/>
        <s v="Město Česká Skalice"/>
        <s v="Město Dobruška"/>
        <s v="Město Hronov"/>
        <s v="Město Jaroměř"/>
        <s v="Město Kostelec nad Orlicí"/>
        <s v="Město Meziměstí"/>
        <s v="Město Miletín"/>
        <s v="Město Nové Město nad Metují"/>
        <s v="Město Rokytnice v Orlických horách"/>
        <s v="Město Rtyně v Podkrkonoší"/>
        <s v="Město Teplice nad Metují"/>
        <s v="Město Úpice"/>
        <s v="Město Vamberk"/>
        <s v="Město Vrchlabí"/>
        <s v="Městská nemocnice Hořice"/>
        <s v="Městské středisko sociálních služeb MARIE"/>
        <s v="Městské středisko sociálních služeb Oáza"/>
        <s v="Městys Pecka"/>
        <s v="Mgr. Zuzana Luňáková, Agentura domácí péče"/>
        <s v="NONA - společnost zdravotně postižených, o. s."/>
        <s v="Občanské poradenské středisko, o.p.s."/>
        <s v="Občanské sdružení Cesta Náchod"/>
        <s v="Občanské sdružení dětí a mládeže „ZAČÍT SPOLU„"/>
        <s v="Občanské sdružení rodičů a přátel dětí s handicapem ORION"/>
        <s v="Občanské sdružení Salinger"/>
        <s v="Občanské sdružení SOUŽITÍ - JAROMĚŘ"/>
        <s v="Občanské sdružení Spokojený domov"/>
        <s v="Obecný zájem o. s."/>
        <s v="Oblastní charita Červený Kostelec"/>
        <s v="Oblastní charita Hradec Králové"/>
        <s v="Oblastní charita Jičín"/>
        <s v="Oblastní charita Sobotka"/>
        <s v="Oblastní charita Trutnov"/>
        <s v="Oblastní spolek Českého červeného kříže Hradec Králové"/>
        <s v="OO SPMP Jičín - APROPO"/>
        <s v="Pečovatelská služba Města Dvůr Králové nad Labem"/>
        <s v="Pečovatelská služba Trutnov"/>
        <s v="PROSTOR PRO, o.s."/>
        <s v="Rada seniorů České republiky, o.s."/>
        <s v="Rehamedica Žacléř"/>
        <s v="Sdružení Neratov"/>
        <s v="Sdružení ozdravoven a léčeben okresu Trutnov"/>
        <s v="SENIOR CENTRUM Hradec Králové o.p.s."/>
        <s v="Sjednocená organizace nevidomých a slabozrakých ČR"/>
        <s v="Služby Dolní Kalná, okres Trutnov"/>
        <s v="Sociální služby města Hořice"/>
        <s v="Sociální služby města Jičína"/>
        <s v="Sociální služby Města Opočna"/>
        <s v="Sociální služby města Rychnov nad Kněžnou, o. p. s."/>
        <s v="Sociální služby obce Chomutice, Domov důchodců"/>
        <s v="Společné cesty - o.s."/>
        <s v="Stacionář pro zdravotně oslabené a tělesně postižené"/>
        <s v="Středisko rané péče SPRP Liberec"/>
        <s v="Středisko sociálních služeb Chlumec nad Cidinou o.p.s."/>
        <s v="Svaz neslyšících a nedoslýchavých v ČR"/>
        <s v="Svaz neslyšících a nedoslýchavých v ČR - Hradecký spolek neslyšících"/>
        <s v="TyfloCentrum Hradec Králové, o. p. s.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ěsta Nové Paky"/>
        <s v="Ústav sociálních služeb Milíčeves"/>
        <s v="Věra Kosinová - Daneta, zařízení pro zdravotně postižené"/>
        <s v="Základní škola a Mateřská škola Prointepo s.r.o."/>
        <s v="Život bez bariér, o. s."/>
        <s v="ŽIVOT 90 - pobočka Hradec Králové"/>
      </sharedItems>
    </cacheField>
    <cacheField name="IČ">
      <sharedItems containsSemiMixedTypes="0" containsString="0" containsMixedTypes="0" containsNumber="1" containsInteger="1" count="116">
        <n v="61388122"/>
        <n v="26525828"/>
        <n v="47477962"/>
        <n v="70921229"/>
        <n v="194972"/>
        <n v="26594145"/>
        <n v="25999044"/>
        <n v="48623865"/>
        <n v="49774883"/>
        <n v="46522182"/>
        <n v="46503561"/>
        <n v="43464343"/>
        <n v="43462162"/>
        <n v="42197449"/>
        <n v="62726714"/>
        <n v="42886163"/>
        <n v="71194011"/>
        <n v="71193952"/>
        <n v="42886171"/>
        <n v="42886180"/>
        <n v="579017"/>
        <n v="194964"/>
        <n v="579033"/>
        <n v="61222836"/>
        <n v="62693743"/>
        <n v="195022"/>
        <n v="71193961"/>
        <n v="70889783"/>
        <n v="71193987"/>
        <n v="71194002"/>
        <n v="194913"/>
        <n v="70188653"/>
        <n v="62726226"/>
        <n v="195031"/>
        <n v="70153906"/>
        <n v="194891"/>
        <n v="578991"/>
        <n v="64809234"/>
        <n v="64789705"/>
        <n v="25999150"/>
        <n v="49290738"/>
        <n v="43464637"/>
        <n v="60150556"/>
        <n v="42887968"/>
        <n v="45980144"/>
        <n v="42886198"/>
        <n v="62695487"/>
        <n v="26671557"/>
        <n v="272591"/>
        <n v="274879"/>
        <n v="272680"/>
        <n v="272728"/>
        <n v="274968"/>
        <n v="272841"/>
        <n v="271811"/>
        <n v="272876"/>
        <n v="275301"/>
        <n v="278238"/>
        <n v="273139"/>
        <n v="278386"/>
        <n v="275492"/>
        <n v="278475"/>
        <n v="190217"/>
        <n v="70947589"/>
        <n v="62730631"/>
        <n v="271926"/>
        <n v="63213206"/>
        <n v="46524339"/>
        <n v="25916360"/>
        <n v="48653292"/>
        <n v="68208944"/>
        <n v="68246901"/>
        <n v="67440185"/>
        <n v="26641704"/>
        <n v="26676281"/>
        <n v="26643715"/>
        <n v="48623814"/>
        <n v="45979855"/>
        <n v="73633755"/>
        <n v="44477309"/>
        <n v="43465439"/>
        <n v="75060183"/>
        <n v="64813932"/>
        <n v="75065649"/>
        <n v="70153876"/>
        <n v="70155577"/>
        <n v="63829797"/>
        <n v="64203450"/>
        <n v="46456970"/>
        <n v="195201"/>
        <n v="26012294"/>
        <n v="65399447"/>
        <n v="75126711"/>
        <n v="70889961"/>
        <n v="70888167"/>
        <n v="27525279"/>
        <n v="27467686"/>
        <n v="70891940"/>
        <n v="26597063"/>
        <n v="70153884"/>
        <n v="75095149"/>
        <n v="25998846"/>
        <n v="676535"/>
        <n v="61222526"/>
        <n v="25975498"/>
        <n v="579025"/>
        <n v="194956"/>
        <n v="42886210"/>
        <n v="42886201"/>
        <n v="13583212"/>
        <n v="60117150"/>
        <n v="70891931"/>
        <n v="48162485"/>
        <n v="25263633"/>
        <n v="26652561"/>
        <n v="49333381"/>
      </sharedItems>
    </cacheField>
    <cacheField name="Identifik?tor">
      <sharedItems containsSemiMixedTypes="0" containsString="0" containsMixedTypes="0" containsNumber="1" containsInteger="1" count="193">
        <n v="2776246"/>
        <n v="9236419"/>
        <n v="9226465"/>
        <n v="6115340"/>
        <n v="2631453"/>
        <n v="5000179"/>
        <n v="6565086"/>
        <n v="6630553"/>
        <n v="3979947"/>
        <n v="4309907"/>
        <n v="5792625"/>
        <n v="6191102"/>
        <n v="7268793"/>
        <n v="9684449"/>
        <n v="9735411"/>
        <n v="3597628"/>
        <n v="7916274"/>
        <n v="4119935"/>
        <n v="6832542"/>
        <n v="9223411"/>
        <n v="9264829"/>
        <n v="6370376"/>
        <n v="6447139"/>
        <n v="8090757"/>
        <n v="1008575"/>
        <n v="1567065"/>
        <n v="7857005"/>
        <n v="8936486"/>
        <n v="5646573"/>
        <n v="9866065"/>
        <n v="3446957"/>
        <n v="3473171"/>
        <n v="5651221"/>
        <n v="5869239"/>
        <n v="6945387"/>
        <n v="1450637"/>
        <n v="6581899"/>
        <n v="2837121"/>
        <n v="3754207"/>
        <n v="4753225"/>
        <n v="5804478"/>
        <n v="7630615"/>
        <n v="5040302"/>
        <n v="2125600"/>
        <n v="3943362"/>
        <n v="2749776"/>
        <n v="1665958"/>
        <n v="8508078"/>
        <n v="2801353"/>
        <n v="9593192"/>
        <n v="5220717"/>
        <n v="8338145"/>
        <n v="8635813"/>
        <n v="1872907"/>
        <n v="9688838"/>
        <n v="6565956"/>
        <n v="3713907"/>
        <n v="4007320"/>
        <n v="1576566"/>
        <n v="3529182"/>
        <n v="5638901"/>
        <n v="7071797"/>
        <n v="4485852"/>
        <n v="6240844"/>
        <n v="4547815"/>
        <n v="6749255"/>
        <n v="6989404"/>
        <n v="9199716"/>
        <n v="2946425"/>
        <n v="2392006"/>
        <n v="7634996"/>
        <n v="8102124"/>
        <n v="8289298"/>
        <n v="9503685"/>
        <n v="7489453"/>
        <n v="1961902"/>
        <n v="2499134"/>
        <n v="6311728"/>
        <n v="5300802"/>
        <n v="7399132"/>
        <n v="8877013"/>
        <n v="1201932"/>
        <n v="2073130"/>
        <n v="2945723"/>
        <n v="6181040"/>
        <n v="1647194"/>
        <n v="6232669"/>
        <n v="6428468"/>
        <n v="1172890"/>
        <n v="4531517"/>
        <n v="1671513"/>
        <n v="5141443"/>
        <n v="7120008"/>
        <n v="4936413"/>
        <n v="8522302"/>
        <n v="6697882"/>
        <n v="5204562"/>
        <n v="9666094"/>
        <n v="3810187"/>
        <n v="9328941"/>
        <n v="1817339"/>
        <n v="3357963"/>
        <n v="7259548"/>
        <n v="2506443"/>
        <n v="4075651"/>
        <n v="4782003"/>
        <n v="9940787"/>
        <n v="9949795"/>
        <n v="2540162"/>
        <n v="6684022"/>
        <n v="3040542"/>
        <n v="8849001"/>
        <n v="8984742"/>
        <n v="1622964"/>
        <n v="8979890"/>
        <n v="6887542"/>
        <n v="2039109"/>
        <n v="8411392"/>
        <n v="9373402"/>
        <n v="5240232"/>
        <n v="6676319"/>
        <n v="9097155"/>
        <n v="2028356"/>
        <n v="5947102"/>
        <n v="6627771"/>
        <n v="1840658"/>
        <n v="1968420"/>
        <n v="2886510"/>
        <n v="5376966"/>
        <n v="1738957"/>
        <n v="2315315"/>
        <n v="9554713"/>
        <n v="1356155"/>
        <n v="5894253"/>
        <n v="3110951"/>
        <n v="7459230"/>
        <n v="8094209"/>
        <n v="8400970"/>
        <n v="5872390"/>
        <n v="9906262"/>
        <n v="9924639"/>
        <n v="4383860"/>
        <n v="7947229"/>
        <n v="7691010"/>
        <n v="4885883"/>
        <n v="8051895"/>
        <n v="5922905"/>
        <n v="8314639"/>
        <n v="1905494"/>
        <n v="9158074"/>
        <n v="9478716"/>
        <n v="4878719"/>
        <n v="5344327"/>
        <n v="6478708"/>
        <n v="1225073"/>
        <n v="4381530"/>
        <n v="9459250"/>
        <n v="3619533"/>
        <n v="5136427"/>
        <n v="5599785"/>
        <n v="7201840"/>
        <n v="8982230"/>
        <n v="3198258"/>
        <n v="5173305"/>
        <n v="3959325"/>
        <n v="2015983"/>
        <n v="5175408"/>
        <n v="3878215"/>
        <n v="4616812"/>
        <n v="6455444"/>
        <n v="1987607"/>
        <n v="9861714"/>
        <n v="1792038"/>
        <n v="2093343"/>
        <n v="3736692"/>
        <n v="5700178"/>
        <n v="6811251"/>
        <n v="9445282"/>
        <n v="8398677"/>
        <n v="1546097"/>
        <n v="2089762"/>
        <n v="9545148"/>
        <n v="4721932"/>
        <n v="1109434"/>
        <n v="3095940"/>
        <n v="3135426"/>
        <n v="2495303"/>
        <n v="4497017"/>
        <n v="9268423"/>
        <n v="5991938"/>
        <n v="9223303"/>
        <n v="2016522"/>
        <n v="4384937"/>
      </sharedItems>
    </cacheField>
    <cacheField name="Druh služby">
      <sharedItems containsMixedTypes="0" count="20">
        <s v="odborné sociální poradenství"/>
        <s v="krizová pomoc"/>
        <s v="pečovatelská služba"/>
        <s v="sociálně aktivizační služby pro seniory a osoby se zdravotním postižením"/>
        <s v="domovy pro osoby se zdravotním postižením"/>
        <s v="denní stacionáře"/>
        <s v="domovy pro seniory"/>
        <s v="odlehčovací služby"/>
        <s v="nízkoprahová zařízení pro děti a mládež"/>
        <s v="raná péče"/>
        <s v="centra denních služeb"/>
        <s v="domovy se zvláštním režimem"/>
        <s v="chráněné bydlení"/>
        <s v="osobní asistence"/>
        <s v="týdenní stacionáře"/>
        <s v="sociální služby poskytované ve zdravotnických zařízeních ústavní péče"/>
        <s v="tísňová péče"/>
        <s v="noclehárny"/>
        <s v="tlumočnické služby"/>
        <s v="průvodcovské a předčitatelské služby"/>
      </sharedItems>
    </cacheField>
    <cacheField name="Název služby">
      <sharedItems containsMixedTypes="0" count="152">
        <s v="ADRA - poradna pro oběti násilí a trestné činnosti"/>
        <s v="Dětské krizové centrum ADRA - ambulance"/>
        <s v="Občanská poradna Rychnov nad Kněžnou"/>
        <s v="Alžběta Limberská - Domácí péče Jičín"/>
        <s v="Aktivizační dílny pro osoby se zdravotním postižením"/>
        <s v="Barevné domky Hajnice"/>
        <s v="Centrum pro zdravotně postižené Královéhradeckého kraje"/>
        <s v="Centrum péče o duševní zdraví"/>
        <s v="PPS - psychologické a pedagogické služby Kostelec n.O."/>
        <s v="Psychologická poradna pro rodinu, manželství a mezilidské vztahy Hradec Králové"/>
        <s v="Psychologická poradna pro manželství, rodinu a mezilidské vztahy Náchod"/>
        <s v="Psychologická poradna Rychnov nad Kněžnou"/>
        <s v="Denní stacionář - Domovinka"/>
        <s v="Psychologická poradna pro rodinu, manželství a mezilidské vztahy Jičín"/>
        <s v="Komplexní pečovatelská služba v terénu pro seniory,občany se zdravotním postižením, případně děti"/>
        <s v="Centrum sociálních služeb Naděje Broumov - pečovatelská služba"/>
        <s v="Centrum sociálních služeb Naděje Broumov - domov pro seniory"/>
        <s v="Poradenské středisko ČKNH Hradec Králové"/>
        <s v="Poradenské středisko v Hradci Králové"/>
        <s v="Diakonie ČCE - středisko BETANIE - evangelický domov v Náchodě"/>
        <s v="Diakonie ČCE - středisko BETANIE - evnagelický domov v Náchodě"/>
        <s v="Milíčův dům - Klub malého Bobše, nízkoprahové zařízení pro děti a mládež"/>
        <s v="Pracoviště rané péče"/>
        <s v="centrum denních služeb"/>
        <s v="Pečovatelská služba"/>
        <s v="Denní centrum pro seniory"/>
        <s v="Domov Diakonie"/>
        <s v="Poradna pro cizince a uprchlíky"/>
        <s v="Nízkoprahové zařízení pro děti a mládež ARCHA"/>
        <s v="Domov Dědina"/>
        <s v="Domov Dolní zámek"/>
        <s v="Domov pro seniory"/>
        <s v="Domov pro osoby se zdravotním postižením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-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 - DOZP"/>
        <s v="Domov sociálních služeb Skřivany - CHB"/>
        <s v="Domov „V Podzámčí„"/>
        <s v="Centrum služeb, informací a pomoci DOSIO - SAS"/>
        <s v="Centrum služeb pomoci a informací DOSIO - OA"/>
        <s v="Duha o.p.s. Nový Bydžov"/>
        <s v="Duha o.p.s."/>
        <s v="Dům s pečovatelskou službou"/>
        <s v="Osobní asistence"/>
        <s v="Občanská poradna Jaroměř"/>
        <s v="Střelka"/>
        <s v="Občanská poradna Dvůr Králové nad Labem"/>
        <s v="Občanská poradna Hořice"/>
        <s v="Farní charita Hostinné"/>
        <s v="Stacionář sv.Františka"/>
        <s v="Charitní pečovatelská služba"/>
        <s v="Geriatrické centrum Týniště nad Orlicí"/>
        <s v="Ambulantní centrum Laxus Hradec Králové 2010"/>
        <s v="Drogové služby ve vězení Laxus 2010"/>
        <s v="Denní centrum„Beránek„"/>
        <s v="Pečovatelská služba Česká Skalice"/>
        <s v="Město Dobruška Pečovatelská služba"/>
        <s v="Pečovatelská služba Hronov"/>
        <s v="Pečovatelská služba Jaroměř"/>
        <s v="Domovinka - centrum denních služeb"/>
        <s v="Pečovatelská služba Meziměstí"/>
        <s v="Město Miletín-pečovatelská služba"/>
        <s v="Klub Mandl Nové Město nad Metují"/>
        <s v="Pečovatelská služba Rokytnice v Orlických horách"/>
        <s v="Pečovatelská služba Teplice nad Metují"/>
        <s v="Pečovatelská služba města Úpice"/>
        <s v="Pečovatelská služba Vrchlabí"/>
        <s v="Městská nemocnice Hořice"/>
        <s v="MěSSS Marie Náchod"/>
        <s v="Městské středisko sociálních služeb Oáza"/>
        <s v="Pečovatelská služba Pecka"/>
        <s v="Agentura domácí péče"/>
        <s v="Stacionář NONA pro mentálně postižené děti, mládež a dospělé s kombinovanými vadami"/>
        <s v="Občanská poradna Náchod"/>
        <s v="Občanská poradna Hradec Králové"/>
        <s v="Občanská poradna Jičín"/>
        <s v="Občanské sdružení Cesta Náchod-odlehčovací služba"/>
        <s v="Občanské sdružení Cesta Náchod - denní stacionář"/>
        <s v="Začít spolu"/>
        <s v="Osobní asistence k dětem a mladým dospělým se zdravotním postižením"/>
        <s v="NZDM Modrý pomeranč"/>
        <s v="klub Smajlík"/>
        <s v="Občanské sdružení Spokojený domov - pečovatelská služba"/>
        <s v="Občanské sdružení Spokojený domov - osobní asistence"/>
        <s v="Obecný zájem,o.s."/>
        <s v="Tísňová péče při pečovatelské službě"/>
        <s v="Chráněné bydlení"/>
        <s v="Středisko rané péče Sluníčko Hradec Králové"/>
        <s v="Noclehárna - Dům Matky Terezy Hradec Králové"/>
        <s v="Poradna pro lidi v tísni Hradec Králové"/>
        <s v="Charitní pečovatelská služba Hradec Králové"/>
        <s v="Nízkoprahový klub Pohoda"/>
        <s v="Nízkoprahový klub Exit"/>
        <s v="Oblastní charita Sobotka- Charitní pečovatelská služba"/>
        <s v="Oblastní charita Sobotka - Domov pokojného stáří Libošovice"/>
        <s v="Charitní ošetřovatelská a pečovatelská služba Trutnov"/>
        <s v="DaMPi - dům chráněného bydlení"/>
        <s v="Denní stacionář APROPO"/>
        <s v="Osobní asistence APROPO"/>
        <s v="Pečovatelská služba Města Dvůr Králové nad Labem"/>
        <s v="Pečovatelská služba Trutnov"/>
        <s v="Nízkoprahové zařízení pro děti a mládež - Dětský klub"/>
        <s v="Bezplatné odborné sociální, právní a sociálněprávní poradenství"/>
        <s v="Pečovatelská služba Rehamedica Žacléř"/>
        <s v="Domov"/>
        <s v="Nízkoprahové zařízení pro děti a mládež- Shelter, RIAPS"/>
        <s v="Manželská a rodinná poradna - RIAPS Trutnov"/>
        <s v="odlehčovací služby"/>
        <s v="sociálně aktivizační služby pro zrakově postižené občany - Trutnov"/>
        <s v="Terénní pečovatelská služba"/>
        <s v="Pečovatelská služba Hořice"/>
        <s v="Denní stacionář Domovinka"/>
        <s v="Domov pro seniory Jitřenka"/>
        <s v="Domovinka-denní stacionář"/>
        <s v="Sociální služby města Rychnov n.Kn., o.p.s., na Drahách 1595, Rychnov n.Kn."/>
        <s v="Sociální služby obce Chomutice, Domov důchodců"/>
        <s v="Stacionář pro zdravotně oslabené a tělesně postižené"/>
        <s v="Středisko rané péče SPRP Liberec"/>
        <s v="Středisko sociálních služeb Chlumec nad Cidlinou o.p.s."/>
        <s v="Specifické poradenství pro sluchově postižené SNN v ČR"/>
        <s v="Svaz neslyšících a nedoslýchavých v ČR - Hradecký spolek neslyšících"/>
        <s v="sociálně aktivizační služby pro zrakově postižené"/>
        <s v="základní a odborné poradenství pro zrakově postižené"/>
        <s v="průvodcovské a předčitatelské služby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ilíčeves"/>
        <s v="Asistenční služba Daneta"/>
        <s v="Chráněné bydlení Daneta"/>
        <s v="Denní stacionář Daneta"/>
        <s v="Odborné sociální poradenství"/>
        <s v="Servis domácí péče - pečovatelská služba"/>
        <s v="Tísňová péče pro seniory a zdravotně postižené občany"/>
      </sharedItems>
    </cacheField>
    <cacheField name="Dotace">
      <sharedItems containsSemiMixedTypes="0" containsString="0" containsMixedTypes="0" containsNumber="1" containsInteger="1"/>
    </cacheField>
    <cacheField name="I.spl?tka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9" sheet="HK"/>
  </cacheSource>
  <cacheFields count="11">
    <cacheField name="K?d kraje">
      <sharedItems containsSemiMixedTypes="0" containsString="0" containsMixedTypes="0" containsNumber="1" containsInteger="1" count="1">
        <n v="52"/>
      </sharedItems>
    </cacheField>
    <cacheField name="Kraj">
      <sharedItems containsMixedTypes="0" count="1">
        <s v="Královéhradecký"/>
      </sharedItems>
    </cacheField>
    <cacheField name="Pr?vn? forma">
      <sharedItems containsMixedTypes="0" count="7">
        <s v="S"/>
        <s v="F"/>
        <s v="A"/>
        <s v="P"/>
        <s v="C"/>
        <s v="M"/>
        <s v="R"/>
      </sharedItems>
    </cacheField>
    <cacheField name="Kód žádosti">
      <sharedItems containsMixedTypes="0" count="1">
        <s v="2010_1"/>
      </sharedItems>
    </cacheField>
    <cacheField name="N?zev poskytovatele">
      <sharedItems containsMixedTypes="0" count="116">
        <s v="ADRA, o.s."/>
        <s v="AGAPÉ, o.s."/>
        <s v="Alžběta Limberská - Domácí péče Jičín"/>
        <s v="Asociace rodičů a přátel zdravotně postižených dětí v ČR, o. s. Klub Klokánek"/>
        <s v="Barevné domky Hajnice"/>
        <s v="Centrum pro zdravotně postižené Královéhradeckého kraje"/>
        <s v="Centrum sociální pomoci a služeb o. p. s."/>
        <s v="Centrum sociálních služeb Naděje Broumov"/>
        <s v="Český klub nedoslýchavých HELP"/>
        <s v="Diakonie ČCE - středisko BETANIE - evangelický domov v Náchodě"/>
        <s v="Diakonie ČCE - středisko Milíčův dům"/>
        <s v="Diakonie ČCE - středisko Světlo ve Vrchlabí"/>
        <s v="Diakonie ČCE - středisko ve Dvoře Králové nad Labem"/>
        <s v="Diecézní katolická charita Hradec Králové"/>
        <s v="Dokořán, o.s."/>
        <s v="Domov Dědina"/>
        <s v="Domov Dolní zámek"/>
        <s v="Domov důchodců a Ústav sociální péče Česká Skalice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 - 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"/>
        <s v="Domov „V Podzámčí„"/>
        <s v="DOstupné Služby Imobilním Občanům, o.p.s."/>
        <s v="DUHA o. p. s."/>
        <s v="Dům s pečovatelskou službou"/>
        <s v="Farní charita Dvůr Králové nad Labem"/>
        <s v="Farní charita Hostinné"/>
        <s v="Farní charita Rychnov nad Kněžnou"/>
        <s v="Farní charita Třebechovice pod Orebem"/>
        <s v="Geriatrické centrum Týniště nad Orlicí"/>
        <s v="Laxus o.s."/>
        <s v="„Malý princ„, Agentura pro komplexní péči o zdravotně postižené"/>
        <s v="Město Česká Skalice"/>
        <s v="Město Dobruška"/>
        <s v="Město Hronov"/>
        <s v="Město Jaroměř"/>
        <s v="Město Kostelec nad Orlicí"/>
        <s v="Město Meziměstí"/>
        <s v="Město Miletín"/>
        <s v="Město Nové Město nad Metují"/>
        <s v="Město Rokytnice v Orlických horách"/>
        <s v="Město Rtyně v Podkrkonoší"/>
        <s v="Město Teplice nad Metují"/>
        <s v="Město Úpice"/>
        <s v="Město Vamberk"/>
        <s v="Město Vrchlabí"/>
        <s v="Městská nemocnice Hořice"/>
        <s v="Městské středisko sociálních služeb MARIE"/>
        <s v="Městské středisko sociálních služeb Oáza"/>
        <s v="Městys Pecka"/>
        <s v="Mgr. Zuzana Luňáková, Agentura domácí péče"/>
        <s v="NONA - společnost zdravotně postižených, o. s."/>
        <s v="Občanské poradenské středisko, o.p.s."/>
        <s v="Občanské sdružení Cesta Náchod"/>
        <s v="Občanské sdružení dětí a mládeže „ZAČÍT SPOLU„"/>
        <s v="Občanské sdružení rodičů a přátel dětí s handicapem ORION"/>
        <s v="Občanské sdružení Salinger"/>
        <s v="Občanské sdružení SOUŽITÍ - JAROMĚŘ"/>
        <s v="Občanské sdružení Spokojený domov"/>
        <s v="Obecný zájem o. s."/>
        <s v="Oblastní charita Červený Kostelec"/>
        <s v="Oblastní charita Hradec Králové"/>
        <s v="Oblastní charita Jičín"/>
        <s v="Oblastní charita Sobotka"/>
        <s v="Oblastní charita Trutnov"/>
        <s v="Oblastní spolek Českého červeného kříže Hradec Králové"/>
        <s v="OO SPMP Jičín - APROPO"/>
        <s v="Pečovatelská služba Města Dvůr Králové nad Labem"/>
        <s v="Pečovatelská služba Trutnov"/>
        <s v="PROSTOR PRO, o.s."/>
        <s v="Rada seniorů České republiky, o.s."/>
        <s v="Rehamedica Žacléř"/>
        <s v="Sdružení Neratov"/>
        <s v="Sdružení ozdravoven a léčeben okresu Trutnov"/>
        <s v="SENIOR CENTRUM Hradec Králové o.p.s."/>
        <s v="Sjednocená organizace nevidomých a slabozrakých ČR"/>
        <s v="Služby Dolní Kalná, okres Trutnov"/>
        <s v="Sociální služby města Hořice"/>
        <s v="Sociální služby města Jičína"/>
        <s v="Sociální služby Města Opočna"/>
        <s v="Sociální služby města Rychnov nad Kněžnou, o. p. s."/>
        <s v="Sociální služby obce Chomutice, Domov důchodců"/>
        <s v="Společné cesty - o.s."/>
        <s v="Stacionář pro zdravotně oslabené a tělesně postižené"/>
        <s v="Středisko rané péče SPRP Liberec"/>
        <s v="Středisko sociálních služeb Chlumec nad Cidinou o.p.s."/>
        <s v="Svaz neslyšících a nedoslýchavých v ČR"/>
        <s v="Svaz neslyšících a nedoslýchavých v ČR - Hradecký spolek neslyšících"/>
        <s v="TyfloCentrum Hradec Králové, o. p. s.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ěsta Nové Paky"/>
        <s v="Ústav sociálních služeb Milíčeves"/>
        <s v="Věra Kosinová - Daneta, zařízení pro zdravotně postižené"/>
        <s v="Základní škola a Mateřská škola Prointepo s.r.o."/>
        <s v="Život bez bariér, o. s."/>
        <s v="ŽIVOT 90 - pobočka Hradec Králové"/>
      </sharedItems>
    </cacheField>
    <cacheField name="IČ">
      <sharedItems containsSemiMixedTypes="0" containsString="0" containsMixedTypes="0" containsNumber="1" containsInteger="1" count="116">
        <n v="61388122"/>
        <n v="26525828"/>
        <n v="47477962"/>
        <n v="70921229"/>
        <n v="194972"/>
        <n v="26594145"/>
        <n v="25999044"/>
        <n v="48623865"/>
        <n v="49774883"/>
        <n v="46522182"/>
        <n v="46503561"/>
        <n v="43464343"/>
        <n v="43462162"/>
        <n v="42197449"/>
        <n v="62726714"/>
        <n v="42886163"/>
        <n v="71194011"/>
        <n v="71193952"/>
        <n v="42886171"/>
        <n v="42886180"/>
        <n v="579017"/>
        <n v="194964"/>
        <n v="579033"/>
        <n v="61222836"/>
        <n v="62693743"/>
        <n v="195022"/>
        <n v="71193961"/>
        <n v="70889783"/>
        <n v="71193987"/>
        <n v="71194002"/>
        <n v="194913"/>
        <n v="70188653"/>
        <n v="62726226"/>
        <n v="195031"/>
        <n v="70153906"/>
        <n v="194891"/>
        <n v="578991"/>
        <n v="64809234"/>
        <n v="64789705"/>
        <n v="25999150"/>
        <n v="49290738"/>
        <n v="43464637"/>
        <n v="60150556"/>
        <n v="42887968"/>
        <n v="45980144"/>
        <n v="42886198"/>
        <n v="62695487"/>
        <n v="26671557"/>
        <n v="272591"/>
        <n v="274879"/>
        <n v="272680"/>
        <n v="272728"/>
        <n v="274968"/>
        <n v="272841"/>
        <n v="271811"/>
        <n v="272876"/>
        <n v="275301"/>
        <n v="278238"/>
        <n v="273139"/>
        <n v="278386"/>
        <n v="275492"/>
        <n v="278475"/>
        <n v="190217"/>
        <n v="70947589"/>
        <n v="62730631"/>
        <n v="271926"/>
        <n v="63213206"/>
        <n v="46524339"/>
        <n v="25916360"/>
        <n v="48653292"/>
        <n v="68208944"/>
        <n v="68246901"/>
        <n v="67440185"/>
        <n v="26641704"/>
        <n v="26676281"/>
        <n v="26643715"/>
        <n v="48623814"/>
        <n v="45979855"/>
        <n v="73633755"/>
        <n v="44477309"/>
        <n v="43465439"/>
        <n v="75060183"/>
        <n v="64813932"/>
        <n v="75065649"/>
        <n v="70153876"/>
        <n v="70155577"/>
        <n v="63829797"/>
        <n v="64203450"/>
        <n v="46456970"/>
        <n v="195201"/>
        <n v="26012294"/>
        <n v="65399447"/>
        <n v="75126711"/>
        <n v="70889961"/>
        <n v="70888167"/>
        <n v="27525279"/>
        <n v="27467686"/>
        <n v="70891940"/>
        <n v="26597063"/>
        <n v="70153884"/>
        <n v="75095149"/>
        <n v="25998846"/>
        <n v="676535"/>
        <n v="61222526"/>
        <n v="25975498"/>
        <n v="579025"/>
        <n v="194956"/>
        <n v="42886210"/>
        <n v="42886201"/>
        <n v="13583212"/>
        <n v="60117150"/>
        <n v="70891931"/>
        <n v="48162485"/>
        <n v="25263633"/>
        <n v="26652561"/>
        <n v="49333381"/>
      </sharedItems>
    </cacheField>
    <cacheField name="Identifik?tor">
      <sharedItems containsSemiMixedTypes="0" containsString="0" containsMixedTypes="0" containsNumber="1" containsInteger="1" count="193">
        <n v="2776246"/>
        <n v="9236419"/>
        <n v="9226465"/>
        <n v="6115340"/>
        <n v="2631453"/>
        <n v="5000179"/>
        <n v="6565086"/>
        <n v="6630553"/>
        <n v="3979947"/>
        <n v="4309907"/>
        <n v="5792625"/>
        <n v="6191102"/>
        <n v="7268793"/>
        <n v="9684449"/>
        <n v="9735411"/>
        <n v="3597628"/>
        <n v="7916274"/>
        <n v="4119935"/>
        <n v="6832542"/>
        <n v="9223411"/>
        <n v="9264829"/>
        <n v="6370376"/>
        <n v="6447139"/>
        <n v="8090757"/>
        <n v="1008575"/>
        <n v="1567065"/>
        <n v="7857005"/>
        <n v="8936486"/>
        <n v="5646573"/>
        <n v="9866065"/>
        <n v="3446957"/>
        <n v="3473171"/>
        <n v="5651221"/>
        <n v="5869239"/>
        <n v="6945387"/>
        <n v="1450637"/>
        <n v="6581899"/>
        <n v="2837121"/>
        <n v="3754207"/>
        <n v="4753225"/>
        <n v="5804478"/>
        <n v="7630615"/>
        <n v="5040302"/>
        <n v="2125600"/>
        <n v="3943362"/>
        <n v="2749776"/>
        <n v="1665958"/>
        <n v="8508078"/>
        <n v="2801353"/>
        <n v="9593192"/>
        <n v="5220717"/>
        <n v="8338145"/>
        <n v="8635813"/>
        <n v="1872907"/>
        <n v="9688838"/>
        <n v="6565956"/>
        <n v="3713907"/>
        <n v="4007320"/>
        <n v="1576566"/>
        <n v="3529182"/>
        <n v="5638901"/>
        <n v="7071797"/>
        <n v="4485852"/>
        <n v="6240844"/>
        <n v="4547815"/>
        <n v="6749255"/>
        <n v="6989404"/>
        <n v="9199716"/>
        <n v="2946425"/>
        <n v="2392006"/>
        <n v="7634996"/>
        <n v="8102124"/>
        <n v="8289298"/>
        <n v="9503685"/>
        <n v="7489453"/>
        <n v="1961902"/>
        <n v="2499134"/>
        <n v="6311728"/>
        <n v="5300802"/>
        <n v="7399132"/>
        <n v="8877013"/>
        <n v="1201932"/>
        <n v="2073130"/>
        <n v="2945723"/>
        <n v="6181040"/>
        <n v="1647194"/>
        <n v="6232669"/>
        <n v="6428468"/>
        <n v="1172890"/>
        <n v="4531517"/>
        <n v="1671513"/>
        <n v="5141443"/>
        <n v="7120008"/>
        <n v="4936413"/>
        <n v="8522302"/>
        <n v="6697882"/>
        <n v="5204562"/>
        <n v="9666094"/>
        <n v="3810187"/>
        <n v="9328941"/>
        <n v="1817339"/>
        <n v="3357963"/>
        <n v="7259548"/>
        <n v="2506443"/>
        <n v="4075651"/>
        <n v="4782003"/>
        <n v="9940787"/>
        <n v="9949795"/>
        <n v="2540162"/>
        <n v="6684022"/>
        <n v="3040542"/>
        <n v="8849001"/>
        <n v="8984742"/>
        <n v="1622964"/>
        <n v="8979890"/>
        <n v="6887542"/>
        <n v="2039109"/>
        <n v="8411392"/>
        <n v="9373402"/>
        <n v="5240232"/>
        <n v="6676319"/>
        <n v="9097155"/>
        <n v="2028356"/>
        <n v="5947102"/>
        <n v="6627771"/>
        <n v="1840658"/>
        <n v="1968420"/>
        <n v="2886510"/>
        <n v="5376966"/>
        <n v="1738957"/>
        <n v="2315315"/>
        <n v="9554713"/>
        <n v="1356155"/>
        <n v="5894253"/>
        <n v="3110951"/>
        <n v="7459230"/>
        <n v="8094209"/>
        <n v="8400970"/>
        <n v="5872390"/>
        <n v="9906262"/>
        <n v="9924639"/>
        <n v="4383860"/>
        <n v="7947229"/>
        <n v="7691010"/>
        <n v="4885883"/>
        <n v="8051895"/>
        <n v="5922905"/>
        <n v="8314639"/>
        <n v="1905494"/>
        <n v="9158074"/>
        <n v="9478716"/>
        <n v="4878719"/>
        <n v="5344327"/>
        <n v="6478708"/>
        <n v="1225073"/>
        <n v="4381530"/>
        <n v="9459250"/>
        <n v="3619533"/>
        <n v="5136427"/>
        <n v="5599785"/>
        <n v="7201840"/>
        <n v="8982230"/>
        <n v="3198258"/>
        <n v="5173305"/>
        <n v="3959325"/>
        <n v="2015983"/>
        <n v="5175408"/>
        <n v="3878215"/>
        <n v="4616812"/>
        <n v="6455444"/>
        <n v="1987607"/>
        <n v="9861714"/>
        <n v="1792038"/>
        <n v="2093343"/>
        <n v="3736692"/>
        <n v="5700178"/>
        <n v="6811251"/>
        <n v="9445282"/>
        <n v="8398677"/>
        <n v="1546097"/>
        <n v="2089762"/>
        <n v="9545148"/>
        <n v="4721932"/>
        <n v="1109434"/>
        <n v="3095940"/>
        <n v="3135426"/>
        <n v="2495303"/>
        <n v="4497017"/>
        <n v="9268423"/>
        <n v="5991938"/>
        <n v="9223303"/>
        <n v="2016522"/>
        <n v="4384937"/>
      </sharedItems>
    </cacheField>
    <cacheField name="Druh služby">
      <sharedItems containsMixedTypes="0" count="20">
        <s v="odborné sociální poradenství"/>
        <s v="krizová pomoc"/>
        <s v="pečovatelská služba"/>
        <s v="sociálně aktivizační služby pro seniory a osoby se zdravotním postižením"/>
        <s v="domovy pro osoby se zdravotním postižením"/>
        <s v="denní stacionáře"/>
        <s v="domovy pro seniory"/>
        <s v="odlehčovací služby"/>
        <s v="nízkoprahová zařízení pro děti a mládež"/>
        <s v="raná péče"/>
        <s v="centra denních služeb"/>
        <s v="domovy se zvláštním režimem"/>
        <s v="chráněné bydlení"/>
        <s v="osobní asistence"/>
        <s v="týdenní stacionáře"/>
        <s v="sociální služby poskytované ve zdravotnických zařízeních ústavní péče"/>
        <s v="tísňová péče"/>
        <s v="noclehárny"/>
        <s v="tlumočnické služby"/>
        <s v="průvodcovské a předčitatelské služby"/>
      </sharedItems>
    </cacheField>
    <cacheField name="Název služby">
      <sharedItems containsMixedTypes="0" count="152">
        <s v="ADRA - poradna pro oběti násilí a trestné činnosti"/>
        <s v="Dětské krizové centrum ADRA - ambulance"/>
        <s v="Občanská poradna Rychnov nad Kněžnou"/>
        <s v="Alžběta Limberská - Domácí péče Jičín"/>
        <s v="Aktivizační dílny pro osoby se zdravotním postižením"/>
        <s v="Barevné domky Hajnice"/>
        <s v="Centrum pro zdravotně postižené Královéhradeckého kraje"/>
        <s v="Centrum péče o duševní zdraví"/>
        <s v="PPS - psychologické a pedagogické služby Kostelec n.O."/>
        <s v="Psychologická poradna pro rodinu, manželství a mezilidské vztahy Hradec Králové"/>
        <s v="Psychologická poradna pro manželství, rodinu a mezilidské vztahy Náchod"/>
        <s v="Psychologická poradna Rychnov nad Kněžnou"/>
        <s v="Denní stacionář - Domovinka"/>
        <s v="Psychologická poradna pro rodinu, manželství a mezilidské vztahy Jičín"/>
        <s v="Komplexní pečovatelská služba v terénu pro seniory,občany se zdravotním postižením, případně děti"/>
        <s v="Centrum sociálních služeb Naděje Broumov - pečovatelská služba"/>
        <s v="Centrum sociálních služeb Naděje Broumov - domov pro seniory"/>
        <s v="Poradenské středisko ČKNH Hradec Králové"/>
        <s v="Poradenské středisko v Hradci Králové"/>
        <s v="Diakonie ČCE - středisko BETANIE - evangelický domov v Náchodě"/>
        <s v="Diakonie ČCE - středisko BETANIE - evnagelický domov v Náchodě"/>
        <s v="Milíčův dům - Klub malého Bobše, nízkoprahové zařízení pro děti a mládež"/>
        <s v="Pracoviště rané péče"/>
        <s v="centrum denních služeb"/>
        <s v="Pečovatelská služba"/>
        <s v="Denní centrum pro seniory"/>
        <s v="Domov Diakonie"/>
        <s v="Poradna pro cizince a uprchlíky"/>
        <s v="Nízkoprahové zařízení pro děti a mládež ARCHA"/>
        <s v="Domov Dědina"/>
        <s v="Domov Dolní zámek"/>
        <s v="Domov pro seniory"/>
        <s v="Domov pro osoby se zdravotním postižením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-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 - DOZP"/>
        <s v="Domov sociálních služeb Skřivany - CHB"/>
        <s v="Domov „V Podzámčí„"/>
        <s v="Centrum služeb, informací a pomoci DOSIO - SAS"/>
        <s v="Centrum služeb pomoci a informací DOSIO - OA"/>
        <s v="Duha o.p.s. Nový Bydžov"/>
        <s v="Duha o.p.s."/>
        <s v="Dům s pečovatelskou službou"/>
        <s v="Osobní asistence"/>
        <s v="Občanská poradna Jaroměř"/>
        <s v="Střelka"/>
        <s v="Občanská poradna Dvůr Králové nad Labem"/>
        <s v="Občanská poradna Hořice"/>
        <s v="Farní charita Hostinné"/>
        <s v="Stacionář sv.Františka"/>
        <s v="Charitní pečovatelská služba"/>
        <s v="Geriatrické centrum Týniště nad Orlicí"/>
        <s v="Ambulantní centrum Laxus Hradec Králové 2010"/>
        <s v="Drogové služby ve vězení Laxus 2010"/>
        <s v="Denní centrum„Beránek„"/>
        <s v="Pečovatelská služba Česká Skalice"/>
        <s v="Město Dobruška Pečovatelská služba"/>
        <s v="Pečovatelská služba Hronov"/>
        <s v="Pečovatelská služba Jaroměř"/>
        <s v="Domovinka - centrum denních služeb"/>
        <s v="Pečovatelská služba Meziměstí"/>
        <s v="Město Miletín-pečovatelská služba"/>
        <s v="Klub Mandl Nové Město nad Metují"/>
        <s v="Pečovatelská služba Rokytnice v Orlických horách"/>
        <s v="Pečovatelská služba Teplice nad Metují"/>
        <s v="Pečovatelská služba města Úpice"/>
        <s v="Pečovatelská služba Vrchlabí"/>
        <s v="Městská nemocnice Hořice"/>
        <s v="MěSSS Marie Náchod"/>
        <s v="Městské středisko sociálních služeb Oáza"/>
        <s v="Pečovatelská služba Pecka"/>
        <s v="Agentura domácí péče"/>
        <s v="Stacionář NONA pro mentálně postižené děti, mládež a dospělé s kombinovanými vadami"/>
        <s v="Občanská poradna Náchod"/>
        <s v="Občanská poradna Hradec Králové"/>
        <s v="Občanská poradna Jičín"/>
        <s v="Občanské sdružení Cesta Náchod-odlehčovací služba"/>
        <s v="Občanské sdružení Cesta Náchod - denní stacionář"/>
        <s v="Začít spolu"/>
        <s v="Osobní asistence k dětem a mladým dospělým se zdravotním postižením"/>
        <s v="NZDM Modrý pomeranč"/>
        <s v="klub Smajlík"/>
        <s v="Občanské sdružení Spokojený domov - pečovatelská služba"/>
        <s v="Občanské sdružení Spokojený domov - osobní asistence"/>
        <s v="Obecný zájem,o.s."/>
        <s v="Tísňová péče při pečovatelské službě"/>
        <s v="Chráněné bydlení"/>
        <s v="Středisko rané péče Sluníčko Hradec Králové"/>
        <s v="Noclehárna - Dům Matky Terezy Hradec Králové"/>
        <s v="Poradna pro lidi v tísni Hradec Králové"/>
        <s v="Charitní pečovatelská služba Hradec Králové"/>
        <s v="Nízkoprahový klub Pohoda"/>
        <s v="Nízkoprahový klub Exit"/>
        <s v="Oblastní charita Sobotka- Charitní pečovatelská služba"/>
        <s v="Oblastní charita Sobotka - Domov pokojného stáří Libošovice"/>
        <s v="Charitní ošetřovatelská a pečovatelská služba Trutnov"/>
        <s v="DaMPi - dům chráněného bydlení"/>
        <s v="Denní stacionář APROPO"/>
        <s v="Osobní asistence APROPO"/>
        <s v="Pečovatelská služba Města Dvůr Králové nad Labem"/>
        <s v="Pečovatelská služba Trutnov"/>
        <s v="Nízkoprahové zařízení pro děti a mládež - Dětský klub"/>
        <s v="Bezplatné odborné sociální, právní a sociálněprávní poradenství"/>
        <s v="Pečovatelská služba Rehamedica Žacléř"/>
        <s v="Domov"/>
        <s v="Nízkoprahové zařízení pro děti a mládež- Shelter, RIAPS"/>
        <s v="Manželská a rodinná poradna - RIAPS Trutnov"/>
        <s v="odlehčovací služby"/>
        <s v="sociálně aktivizační služby pro zrakově postižené občany - Trutnov"/>
        <s v="Terénní pečovatelská služba"/>
        <s v="Pečovatelská služba Hořice"/>
        <s v="Denní stacionář Domovinka"/>
        <s v="Domov pro seniory Jitřenka"/>
        <s v="Domovinka-denní stacionář"/>
        <s v="Sociální služby města Rychnov n.Kn., o.p.s., na Drahách 1595, Rychnov n.Kn."/>
        <s v="Sociální služby obce Chomutice, Domov důchodců"/>
        <s v="Stacionář pro zdravotně oslabené a tělesně postižené"/>
        <s v="Středisko rané péče SPRP Liberec"/>
        <s v="Středisko sociálních služeb Chlumec nad Cidlinou o.p.s."/>
        <s v="Specifické poradenství pro sluchově postižené SNN v ČR"/>
        <s v="Svaz neslyšících a nedoslýchavých v ČR - Hradecký spolek neslyšících"/>
        <s v="sociálně aktivizační služby pro zrakově postižené"/>
        <s v="základní a odborné poradenství pro zrakově postižené"/>
        <s v="průvodcovské a předčitatelské služby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ilíčeves"/>
        <s v="Asistenční služba Daneta"/>
        <s v="Chráněné bydlení Daneta"/>
        <s v="Denní stacionář Daneta"/>
        <s v="Odborné sociální poradenství"/>
        <s v="Servis domácí péče - pečovatelská služba"/>
        <s v="Tísňová péče pro seniory a zdravotně postižené občany"/>
      </sharedItems>
    </cacheField>
    <cacheField name="Dotace">
      <sharedItems containsSemiMixedTypes="0" containsString="0" containsMixedTypes="0" containsNumber="1" containsInteger="1"/>
    </cacheField>
    <cacheField name="I.spl?tk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17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314" firstHeaderRow="2" firstDataRow="2" firstDataCol="5"/>
  <pivotFields count="11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4"/>
        <item t="default"/>
      </items>
    </pivotField>
    <pivotField axis="axisRow" compact="0" outline="0" subtotalTop="0" showAll="0" defaultSubtotal="0">
      <items count="116">
        <item x="62"/>
        <item x="35"/>
        <item x="30"/>
        <item x="106"/>
        <item x="21"/>
        <item x="4"/>
        <item x="25"/>
        <item x="33"/>
        <item x="89"/>
        <item x="54"/>
        <item x="65"/>
        <item x="48"/>
        <item x="50"/>
        <item x="51"/>
        <item x="53"/>
        <item x="55"/>
        <item x="58"/>
        <item x="49"/>
        <item x="52"/>
        <item x="56"/>
        <item x="60"/>
        <item x="57"/>
        <item x="59"/>
        <item x="61"/>
        <item x="36"/>
        <item x="20"/>
        <item x="105"/>
        <item x="22"/>
        <item x="102"/>
        <item x="109"/>
        <item x="113"/>
        <item x="68"/>
        <item x="104"/>
        <item x="101"/>
        <item x="6"/>
        <item x="39"/>
        <item x="90"/>
        <item x="1"/>
        <item x="5"/>
        <item x="98"/>
        <item x="73"/>
        <item x="75"/>
        <item x="114"/>
        <item x="47"/>
        <item x="74"/>
        <item x="96"/>
        <item x="95"/>
        <item x="13"/>
        <item x="15"/>
        <item x="18"/>
        <item x="19"/>
        <item x="45"/>
        <item x="108"/>
        <item x="107"/>
        <item x="43"/>
        <item x="12"/>
        <item x="11"/>
        <item x="41"/>
        <item x="80"/>
        <item x="79"/>
        <item x="77"/>
        <item x="44"/>
        <item x="88"/>
        <item x="10"/>
        <item x="9"/>
        <item x="67"/>
        <item x="2"/>
        <item x="112"/>
        <item x="76"/>
        <item x="7"/>
        <item x="69"/>
        <item x="40"/>
        <item x="115"/>
        <item x="8"/>
        <item x="110"/>
        <item x="42"/>
        <item x="103"/>
        <item x="23"/>
        <item x="0"/>
        <item x="24"/>
        <item x="46"/>
        <item x="32"/>
        <item x="14"/>
        <item x="64"/>
        <item x="66"/>
        <item x="86"/>
        <item x="87"/>
        <item x="38"/>
        <item x="37"/>
        <item x="82"/>
        <item x="91"/>
        <item x="72"/>
        <item x="70"/>
        <item x="71"/>
        <item x="84"/>
        <item x="99"/>
        <item x="34"/>
        <item x="85"/>
        <item x="31"/>
        <item x="94"/>
        <item x="27"/>
        <item x="93"/>
        <item x="111"/>
        <item x="97"/>
        <item x="3"/>
        <item x="63"/>
        <item x="17"/>
        <item x="26"/>
        <item x="28"/>
        <item x="29"/>
        <item x="16"/>
        <item x="78"/>
        <item x="81"/>
        <item x="83"/>
        <item x="100"/>
        <item x="92"/>
      </items>
    </pivotField>
    <pivotField axis="axisRow" compact="0" outline="0" subtotalTop="0" showAll="0">
      <items count="194">
        <item x="24"/>
        <item x="183"/>
        <item x="88"/>
        <item x="81"/>
        <item x="154"/>
        <item x="132"/>
        <item x="35"/>
        <item x="179"/>
        <item x="25"/>
        <item x="58"/>
        <item x="113"/>
        <item x="85"/>
        <item x="46"/>
        <item x="90"/>
        <item x="129"/>
        <item x="172"/>
        <item x="100"/>
        <item x="125"/>
        <item x="53"/>
        <item x="148"/>
        <item x="75"/>
        <item x="126"/>
        <item x="170"/>
        <item x="165"/>
        <item x="191"/>
        <item x="122"/>
        <item x="116"/>
        <item x="82"/>
        <item x="180"/>
        <item x="173"/>
        <item x="43"/>
        <item x="130"/>
        <item x="69"/>
        <item x="186"/>
        <item x="76"/>
        <item x="103"/>
        <item x="108"/>
        <item x="4"/>
        <item x="45"/>
        <item x="0"/>
        <item x="48"/>
        <item x="37"/>
        <item x="127"/>
        <item x="83"/>
        <item x="68"/>
        <item x="110"/>
        <item x="184"/>
        <item x="134"/>
        <item x="185"/>
        <item x="162"/>
        <item x="101"/>
        <item x="30"/>
        <item x="31"/>
        <item x="59"/>
        <item x="15"/>
        <item x="157"/>
        <item x="56"/>
        <item x="174"/>
        <item x="38"/>
        <item x="98"/>
        <item x="167"/>
        <item x="44"/>
        <item x="164"/>
        <item x="8"/>
        <item x="57"/>
        <item x="104"/>
        <item x="17"/>
        <item x="9"/>
        <item x="155"/>
        <item x="141"/>
        <item x="192"/>
        <item x="62"/>
        <item x="187"/>
        <item x="89"/>
        <item x="64"/>
        <item x="168"/>
        <item x="182"/>
        <item x="39"/>
        <item x="105"/>
        <item x="151"/>
        <item x="144"/>
        <item x="93"/>
        <item x="5"/>
        <item x="42"/>
        <item x="158"/>
        <item x="91"/>
        <item x="163"/>
        <item x="166"/>
        <item x="96"/>
        <item x="50"/>
        <item x="119"/>
        <item x="78"/>
        <item x="152"/>
        <item x="128"/>
        <item x="159"/>
        <item x="60"/>
        <item x="28"/>
        <item x="32"/>
        <item x="175"/>
        <item x="10"/>
        <item x="40"/>
        <item x="33"/>
        <item x="138"/>
        <item x="133"/>
        <item x="146"/>
        <item x="123"/>
        <item x="189"/>
        <item x="3"/>
        <item x="84"/>
        <item x="11"/>
        <item x="86"/>
        <item x="63"/>
        <item x="77"/>
        <item x="21"/>
        <item x="87"/>
        <item x="22"/>
        <item x="169"/>
        <item x="153"/>
        <item x="6"/>
        <item x="55"/>
        <item x="36"/>
        <item x="124"/>
        <item x="7"/>
        <item x="120"/>
        <item x="109"/>
        <item x="95"/>
        <item x="65"/>
        <item x="176"/>
        <item x="18"/>
        <item x="115"/>
        <item x="34"/>
        <item x="66"/>
        <item x="61"/>
        <item x="92"/>
        <item x="160"/>
        <item x="102"/>
        <item x="12"/>
        <item x="79"/>
        <item x="135"/>
        <item x="74"/>
        <item x="41"/>
        <item x="70"/>
        <item x="143"/>
        <item x="26"/>
        <item x="16"/>
        <item x="142"/>
        <item x="145"/>
        <item x="23"/>
        <item x="136"/>
        <item x="71"/>
        <item x="72"/>
        <item x="147"/>
        <item x="51"/>
        <item x="178"/>
        <item x="137"/>
        <item x="117"/>
        <item x="47"/>
        <item x="94"/>
        <item x="52"/>
        <item x="111"/>
        <item x="80"/>
        <item x="27"/>
        <item x="114"/>
        <item x="161"/>
        <item x="112"/>
        <item x="121"/>
        <item x="149"/>
        <item x="67"/>
        <item x="190"/>
        <item x="19"/>
        <item x="2"/>
        <item x="1"/>
        <item x="20"/>
        <item x="188"/>
        <item x="99"/>
        <item x="118"/>
        <item x="177"/>
        <item x="156"/>
        <item x="150"/>
        <item x="73"/>
        <item x="181"/>
        <item x="131"/>
        <item x="49"/>
        <item x="97"/>
        <item x="13"/>
        <item x="54"/>
        <item x="14"/>
        <item x="171"/>
        <item x="29"/>
        <item x="139"/>
        <item x="140"/>
        <item x="106"/>
        <item x="107"/>
        <item t="default"/>
      </items>
    </pivotField>
    <pivotField compact="0" outline="0" subtotalTop="0" showAll="0"/>
    <pivotField axis="axisRow" compact="0" outline="0" subtotalTop="0" showAll="0" defaultSubtotal="0">
      <items count="152">
        <item x="0"/>
        <item x="87"/>
        <item x="4"/>
        <item x="3"/>
        <item x="68"/>
        <item x="146"/>
        <item x="5"/>
        <item x="118"/>
        <item x="23"/>
        <item x="7"/>
        <item x="6"/>
        <item x="55"/>
        <item x="54"/>
        <item x="16"/>
        <item x="15"/>
        <item x="112"/>
        <item x="25"/>
        <item x="70"/>
        <item x="12"/>
        <item x="113"/>
        <item x="148"/>
        <item x="127"/>
        <item x="1"/>
        <item x="19"/>
        <item x="20"/>
        <item x="120"/>
        <item x="53"/>
        <item x="29"/>
        <item x="26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2"/>
        <item x="31"/>
        <item x="128"/>
        <item x="48"/>
        <item x="49"/>
        <item x="50"/>
        <item x="51"/>
        <item x="52"/>
        <item x="75"/>
        <item x="129"/>
        <item x="69"/>
        <item x="57"/>
        <item x="56"/>
        <item x="58"/>
        <item x="64"/>
        <item x="67"/>
        <item x="111"/>
        <item x="66"/>
        <item x="106"/>
        <item x="102"/>
        <item x="147"/>
        <item x="78"/>
        <item x="97"/>
        <item x="14"/>
        <item x="122"/>
        <item x="84"/>
        <item x="72"/>
        <item x="77"/>
        <item x="83"/>
        <item x="85"/>
        <item x="21"/>
        <item x="117"/>
        <item x="28"/>
        <item x="121"/>
        <item x="108"/>
        <item x="107"/>
        <item x="104"/>
        <item x="96"/>
        <item x="62"/>
        <item x="63"/>
        <item x="90"/>
        <item x="60"/>
        <item x="91"/>
        <item x="89"/>
        <item x="2"/>
        <item x="93"/>
        <item x="92"/>
        <item x="99"/>
        <item x="98"/>
        <item x="100"/>
        <item x="110"/>
        <item x="109"/>
        <item x="149"/>
        <item x="123"/>
        <item x="59"/>
        <item x="114"/>
        <item x="95"/>
        <item x="24"/>
        <item x="71"/>
        <item x="126"/>
        <item x="73"/>
        <item x="74"/>
        <item x="115"/>
        <item x="81"/>
        <item x="76"/>
        <item x="86"/>
        <item x="119"/>
        <item x="79"/>
        <item x="80"/>
        <item x="116"/>
        <item x="82"/>
        <item x="17"/>
        <item x="18"/>
        <item x="27"/>
        <item x="105"/>
        <item x="8"/>
        <item x="22"/>
        <item x="139"/>
        <item x="10"/>
        <item x="9"/>
        <item x="13"/>
        <item x="11"/>
        <item x="150"/>
        <item x="137"/>
        <item x="124"/>
        <item x="130"/>
        <item x="131"/>
        <item x="135"/>
        <item x="88"/>
        <item x="132"/>
        <item x="65"/>
        <item x="103"/>
        <item x="133"/>
        <item x="134"/>
        <item x="61"/>
        <item x="136"/>
        <item x="125"/>
        <item x="151"/>
        <item x="101"/>
        <item x="140"/>
        <item x="141"/>
        <item x="142"/>
        <item x="143"/>
        <item x="144"/>
        <item x="145"/>
        <item x="94"/>
        <item x="138"/>
      </items>
    </pivotField>
    <pivotField dataField="1" compact="0" outline="0" subtotalTop="0" showAll="0" numFmtId="3"/>
    <pivotField compact="0" outline="0" subtotalTop="0" showAll="0" numFmtId="3"/>
  </pivotFields>
  <rowFields count="5">
    <field x="1"/>
    <field x="5"/>
    <field x="4"/>
    <field x="8"/>
    <field x="6"/>
  </rowFields>
  <rowItems count="310">
    <i>
      <x/>
      <x/>
      <x v="62"/>
      <x v="73"/>
      <x v="174"/>
    </i>
    <i t="default" r="2">
      <x v="62"/>
    </i>
    <i r="1">
      <x v="1"/>
      <x v="37"/>
      <x v="50"/>
      <x v="119"/>
    </i>
    <i t="default" r="2">
      <x v="37"/>
    </i>
    <i r="1">
      <x v="2"/>
      <x v="32"/>
      <x v="42"/>
      <x v="182"/>
    </i>
    <i t="default" r="2">
      <x v="32"/>
    </i>
    <i r="1">
      <x v="3"/>
      <x v="106"/>
      <x v="145"/>
      <x v="153"/>
    </i>
    <i t="default" r="2">
      <x v="106"/>
    </i>
    <i r="1">
      <x v="4"/>
      <x v="23"/>
      <x v="33"/>
      <x v="77"/>
    </i>
    <i t="default" r="2">
      <x v="23"/>
    </i>
    <i r="1">
      <x v="5"/>
      <x v="5"/>
      <x v="6"/>
      <x v="82"/>
    </i>
    <i t="default" r="2">
      <x v="5"/>
    </i>
    <i r="1">
      <x v="6"/>
      <x v="27"/>
      <x v="37"/>
      <x v="61"/>
    </i>
    <i t="default" r="2">
      <x v="27"/>
    </i>
    <i r="1">
      <x v="7"/>
      <x v="35"/>
      <x v="48"/>
      <x v="18"/>
    </i>
    <i t="default" r="2">
      <x v="35"/>
    </i>
    <i r="1">
      <x v="8"/>
      <x v="89"/>
      <x v="69"/>
      <x v="151"/>
    </i>
    <i r="3">
      <x v="78"/>
      <x v="104"/>
    </i>
    <i t="default" r="2">
      <x v="89"/>
    </i>
    <i r="1">
      <x v="9"/>
      <x v="54"/>
      <x v="72"/>
      <x v="85"/>
    </i>
    <i t="default" r="2">
      <x v="54"/>
    </i>
    <i r="1">
      <x v="10"/>
      <x v="65"/>
      <x v="110"/>
      <x v="192"/>
    </i>
    <i t="default" r="2">
      <x v="65"/>
    </i>
    <i r="1">
      <x v="11"/>
      <x v="48"/>
      <x v="103"/>
      <x v="108"/>
    </i>
    <i t="default" r="2">
      <x v="48"/>
    </i>
    <i r="1">
      <x v="12"/>
      <x v="50"/>
      <x v="105"/>
      <x v="110"/>
    </i>
    <i t="default" r="2">
      <x v="50"/>
    </i>
    <i r="1">
      <x v="13"/>
      <x v="51"/>
      <x v="106"/>
      <x v="114"/>
    </i>
    <i t="default" r="2">
      <x v="51"/>
    </i>
    <i r="1">
      <x v="14"/>
      <x v="53"/>
      <x v="109"/>
      <x v="13"/>
    </i>
    <i t="default" r="2">
      <x v="53"/>
    </i>
    <i r="1">
      <x v="15"/>
      <x v="55"/>
      <x v="66"/>
      <x v="133"/>
    </i>
    <i t="default" r="2">
      <x v="55"/>
    </i>
    <i r="1">
      <x v="16"/>
      <x v="58"/>
      <x v="113"/>
      <x v="125"/>
    </i>
    <i t="default" r="2">
      <x v="58"/>
    </i>
    <i r="1">
      <x v="17"/>
      <x v="49"/>
      <x v="71"/>
      <x v="11"/>
    </i>
    <i t="default" r="2">
      <x v="49"/>
    </i>
    <i r="1">
      <x v="18"/>
      <x v="52"/>
      <x v="53"/>
      <x v="73"/>
    </i>
    <i r="3">
      <x v="102"/>
      <x v="2"/>
    </i>
    <i t="default" r="2">
      <x v="52"/>
    </i>
    <i r="1">
      <x v="19"/>
      <x v="56"/>
      <x v="112"/>
      <x v="81"/>
    </i>
    <i t="default" r="2">
      <x v="56"/>
    </i>
    <i r="1">
      <x v="20"/>
      <x v="60"/>
      <x v="102"/>
      <x v="183"/>
    </i>
    <i t="default" r="2">
      <x v="60"/>
    </i>
    <i r="1">
      <x v="21"/>
      <x v="57"/>
      <x v="102"/>
      <x v="157"/>
    </i>
    <i t="default" r="2">
      <x v="57"/>
    </i>
    <i r="1">
      <x v="22"/>
      <x v="59"/>
      <x v="108"/>
      <x v="88"/>
    </i>
    <i t="default" r="2">
      <x v="59"/>
    </i>
    <i r="1">
      <x v="23"/>
      <x v="61"/>
      <x v="115"/>
      <x v="59"/>
    </i>
    <i t="default" r="2">
      <x v="61"/>
    </i>
    <i r="1">
      <x v="24"/>
      <x v="38"/>
      <x v="51"/>
      <x v="56"/>
    </i>
    <i r="3">
      <x v="52"/>
      <x v="64"/>
    </i>
    <i t="default" r="2">
      <x v="38"/>
    </i>
    <i r="1">
      <x v="25"/>
      <x v="22"/>
      <x v="32"/>
      <x v="41"/>
    </i>
    <i r="4">
      <x v="58"/>
    </i>
    <i t="default" r="2">
      <x v="22"/>
    </i>
    <i r="1">
      <x v="26"/>
      <x v="105"/>
      <x v="144"/>
      <x v="176"/>
    </i>
    <i t="default" r="2">
      <x v="105"/>
    </i>
    <i r="1">
      <x v="27"/>
      <x v="24"/>
      <x v="34"/>
      <x v="100"/>
    </i>
    <i r="4">
      <x v="140"/>
    </i>
    <i t="default" r="2">
      <x v="24"/>
    </i>
    <i r="1">
      <x v="28"/>
      <x v="102"/>
      <x v="132"/>
      <x v="60"/>
    </i>
    <i r="4">
      <x v="75"/>
    </i>
    <i r="4">
      <x v="116"/>
    </i>
    <i t="default" r="2">
      <x v="102"/>
    </i>
    <i r="1">
      <x v="29"/>
      <x v="109"/>
      <x v="148"/>
      <x v="76"/>
    </i>
    <i t="default" r="2">
      <x v="109"/>
    </i>
    <i r="1">
      <x v="30"/>
      <x v="113"/>
      <x v="99"/>
      <x v="106"/>
    </i>
    <i t="default" r="2">
      <x v="113"/>
    </i>
    <i r="1">
      <x v="31"/>
      <x v="68"/>
      <x v="85"/>
      <x v="159"/>
    </i>
    <i r="3">
      <x v="87"/>
      <x v="164"/>
    </i>
    <i r="3">
      <x v="88"/>
      <x v="45"/>
    </i>
    <i t="default" r="2">
      <x v="68"/>
    </i>
    <i r="1">
      <x v="32"/>
      <x v="104"/>
      <x v="122"/>
      <x v="57"/>
    </i>
    <i r="3">
      <x v="128"/>
      <x v="15"/>
    </i>
    <i r="3">
      <x v="151"/>
      <x v="29"/>
    </i>
    <i r="4">
      <x v="98"/>
    </i>
    <i r="4">
      <x v="127"/>
    </i>
    <i t="default" r="2">
      <x v="104"/>
    </i>
    <i r="1">
      <x v="33"/>
      <x v="101"/>
      <x v="138"/>
      <x v="23"/>
    </i>
    <i r="4">
      <x v="87"/>
    </i>
    <i t="default" r="2">
      <x v="101"/>
    </i>
    <i r="1">
      <x v="34"/>
      <x v="7"/>
      <x v="18"/>
      <x v="136"/>
    </i>
    <i r="3">
      <x v="68"/>
      <x v="186"/>
    </i>
    <i r="3">
      <x v="120"/>
      <x v="63"/>
    </i>
    <i r="3">
      <x v="123"/>
      <x v="99"/>
    </i>
    <i r="3">
      <x v="124"/>
      <x v="67"/>
    </i>
    <i r="3">
      <x v="125"/>
      <x v="184"/>
    </i>
    <i r="3">
      <x v="126"/>
      <x v="109"/>
    </i>
    <i t="default" r="2">
      <x v="7"/>
    </i>
    <i r="1">
      <x v="35"/>
      <x v="40"/>
      <x v="56"/>
      <x v="131"/>
    </i>
    <i r="3">
      <x v="57"/>
      <x v="74"/>
    </i>
    <i r="4">
      <x v="126"/>
    </i>
    <i r="4">
      <x v="167"/>
    </i>
    <i t="default" r="2">
      <x v="40"/>
    </i>
    <i r="1">
      <x v="36"/>
      <x v="90"/>
      <x v="98"/>
      <x v="19"/>
    </i>
    <i t="default" r="2">
      <x v="90"/>
    </i>
    <i r="1">
      <x v="37"/>
      <x v="2"/>
      <x v="89"/>
      <x v="170"/>
    </i>
    <i t="default" r="2">
      <x v="2"/>
    </i>
    <i r="1">
      <x v="38"/>
      <x v="6"/>
      <x v="9"/>
      <x v="122"/>
    </i>
    <i r="3">
      <x v="10"/>
      <x v="118"/>
    </i>
    <i t="default" r="2">
      <x v="6"/>
    </i>
    <i r="1">
      <x v="39"/>
      <x v="98"/>
      <x v="99"/>
      <x v="49"/>
    </i>
    <i t="default" r="2">
      <x v="98"/>
    </i>
    <i r="1">
      <x v="40"/>
      <x v="73"/>
      <x v="67"/>
      <x v="175"/>
    </i>
    <i t="default" r="2">
      <x v="73"/>
    </i>
    <i r="1">
      <x v="41"/>
      <x v="75"/>
      <x v="94"/>
      <x v="165"/>
    </i>
    <i t="default" r="2">
      <x v="75"/>
    </i>
    <i r="1">
      <x v="42"/>
      <x v="115"/>
      <x v="97"/>
      <x v="168"/>
    </i>
    <i t="default" r="2">
      <x v="115"/>
    </i>
    <i r="1">
      <x v="43"/>
      <x/>
      <x v="17"/>
      <x v="43"/>
    </i>
    <i t="default" r="2">
      <x/>
    </i>
    <i r="1">
      <x v="44"/>
      <x v="74"/>
      <x v="92"/>
      <x v="123"/>
    </i>
    <i r="3">
      <x v="93"/>
      <x v="90"/>
    </i>
    <i t="default" r="2">
      <x v="74"/>
    </i>
    <i r="1">
      <x v="45"/>
      <x v="96"/>
      <x v="54"/>
      <x v="94"/>
    </i>
    <i r="3">
      <x v="130"/>
      <x v="134"/>
    </i>
    <i t="default" r="2">
      <x v="96"/>
    </i>
    <i r="1">
      <x v="46"/>
      <x v="95"/>
      <x v="47"/>
      <x v="55"/>
    </i>
    <i r="3">
      <x v="102"/>
      <x v="84"/>
    </i>
    <i t="default" r="2">
      <x v="95"/>
    </i>
    <i r="1">
      <x v="47"/>
      <x v="14"/>
      <x v="118"/>
      <x v="96"/>
    </i>
    <i t="default" r="2">
      <x v="14"/>
    </i>
    <i r="1">
      <x v="48"/>
      <x v="17"/>
      <x v="27"/>
      <x v="51"/>
    </i>
    <i r="4">
      <x v="52"/>
    </i>
    <i t="default" r="2">
      <x v="17"/>
    </i>
    <i r="1">
      <x v="49"/>
      <x v="20"/>
      <x v="30"/>
      <x v="6"/>
    </i>
    <i t="default" r="2">
      <x v="20"/>
    </i>
    <i r="1">
      <x v="50"/>
      <x v="21"/>
      <x v="31"/>
      <x v="120"/>
    </i>
    <i t="default" r="2">
      <x v="21"/>
    </i>
    <i r="1">
      <x v="51"/>
      <x v="46"/>
      <x v="60"/>
      <x v="91"/>
    </i>
    <i r="4">
      <x v="137"/>
    </i>
    <i r="4">
      <x v="160"/>
    </i>
    <i t="default" r="2">
      <x v="46"/>
    </i>
    <i r="1">
      <x v="52"/>
      <x v="108"/>
      <x v="147"/>
      <x v="28"/>
    </i>
    <i r="4">
      <x v="180"/>
    </i>
    <i t="default" r="2">
      <x v="108"/>
    </i>
    <i r="1">
      <x v="53"/>
      <x v="107"/>
      <x v="146"/>
      <x v="7"/>
    </i>
    <i t="default" r="2">
      <x v="107"/>
    </i>
    <i r="1">
      <x v="54"/>
      <x v="44"/>
      <x v="135"/>
      <x v="20"/>
    </i>
    <i r="4">
      <x v="34"/>
    </i>
    <i t="default" r="2">
      <x v="44"/>
    </i>
    <i r="1">
      <x v="55"/>
      <x v="13"/>
      <x v="16"/>
      <x v="8"/>
    </i>
    <i r="3">
      <x v="28"/>
      <x v="143"/>
    </i>
    <i r="4">
      <x v="161"/>
    </i>
    <i r="3">
      <x v="102"/>
      <x/>
    </i>
    <i t="default" r="2">
      <x v="13"/>
    </i>
    <i r="1">
      <x v="56"/>
      <x v="12"/>
      <x v="8"/>
      <x v="147"/>
    </i>
    <i r="3">
      <x v="121"/>
      <x v="115"/>
    </i>
    <i t="default" r="2">
      <x v="12"/>
    </i>
    <i r="1">
      <x v="57"/>
      <x v="42"/>
      <x v="83"/>
      <x v="150"/>
    </i>
    <i r="3">
      <x v="84"/>
      <x v="179"/>
    </i>
    <i r="3">
      <x v="86"/>
      <x v="141"/>
    </i>
    <i r="3">
      <x v="99"/>
      <x v="32"/>
    </i>
    <i r="3">
      <x v="139"/>
      <x v="149"/>
    </i>
    <i t="default" r="2">
      <x v="42"/>
    </i>
    <i r="1">
      <x v="58"/>
      <x v="80"/>
      <x v="61"/>
      <x v="47"/>
    </i>
    <i r="3">
      <x v="99"/>
      <x v="138"/>
    </i>
    <i t="default" r="2">
      <x v="80"/>
    </i>
    <i r="1">
      <x v="59"/>
      <x v="79"/>
      <x v="95"/>
      <x v="103"/>
    </i>
    <i r="3">
      <x v="96"/>
      <x v="5"/>
    </i>
    <i t="default" r="2">
      <x v="79"/>
    </i>
    <i r="1">
      <x v="60"/>
      <x v="77"/>
      <x v="63"/>
      <x v="93"/>
    </i>
    <i r="3">
      <x v="81"/>
      <x v="21"/>
    </i>
    <i r="3">
      <x v="119"/>
      <x v="42"/>
    </i>
    <i r="3">
      <x v="136"/>
      <x v="17"/>
    </i>
    <i t="default" r="2">
      <x v="77"/>
    </i>
    <i r="1">
      <x v="61"/>
      <x v="45"/>
      <x v="62"/>
      <x v="112"/>
    </i>
    <i t="default" r="2">
      <x v="45"/>
    </i>
    <i r="1">
      <x v="62"/>
      <x v="88"/>
      <x v="25"/>
      <x v="146"/>
    </i>
    <i t="default" r="2">
      <x v="88"/>
    </i>
    <i r="1">
      <x v="63"/>
      <x v="11"/>
      <x v="75"/>
      <x v="113"/>
    </i>
    <i t="default" r="2">
      <x v="11"/>
    </i>
    <i r="1">
      <x v="64"/>
      <x v="10"/>
      <x v="23"/>
      <x v="169"/>
    </i>
    <i r="3">
      <x v="24"/>
      <x v="172"/>
    </i>
    <i t="default" r="2">
      <x v="10"/>
    </i>
    <i r="1">
      <x v="65"/>
      <x v="67"/>
      <x v="133"/>
      <x v="124"/>
    </i>
    <i t="default" r="2">
      <x v="67"/>
    </i>
    <i r="1">
      <x v="66"/>
      <x v="3"/>
      <x v="3"/>
      <x v="107"/>
    </i>
    <i t="default" r="2">
      <x v="3"/>
    </i>
    <i r="1">
      <x v="67"/>
      <x v="112"/>
      <x v="5"/>
      <x v="33"/>
    </i>
    <i r="3">
      <x v="20"/>
      <x v="173"/>
    </i>
    <i r="3">
      <x v="65"/>
      <x v="72"/>
    </i>
    <i t="default" r="2">
      <x v="112"/>
    </i>
    <i r="1">
      <x v="68"/>
      <x v="76"/>
      <x v="62"/>
      <x v="25"/>
    </i>
    <i r="3">
      <x v="64"/>
      <x v="121"/>
    </i>
    <i r="3">
      <x v="143"/>
      <x v="105"/>
    </i>
    <i t="default" r="2">
      <x v="76"/>
    </i>
    <i r="1">
      <x v="69"/>
      <x v="8"/>
      <x v="13"/>
      <x v="144"/>
    </i>
    <i r="3">
      <x v="14"/>
      <x v="54"/>
    </i>
    <i t="default" r="2">
      <x v="8"/>
    </i>
    <i r="1">
      <x v="70"/>
      <x v="69"/>
      <x v="90"/>
      <x v="162"/>
    </i>
    <i r="3">
      <x v="91"/>
      <x v="10"/>
    </i>
    <i t="default" r="2">
      <x v="69"/>
    </i>
    <i r="1">
      <x v="71"/>
      <x v="41"/>
      <x v="58"/>
      <x v="44"/>
    </i>
    <i t="default" r="2">
      <x v="41"/>
    </i>
    <i r="1">
      <x v="72"/>
      <x v="114"/>
      <x v="127"/>
      <x v="24"/>
    </i>
    <i r="3">
      <x v="142"/>
      <x v="70"/>
    </i>
    <i t="default" r="2">
      <x v="114"/>
    </i>
    <i r="1">
      <x v="73"/>
      <x v="9"/>
      <x v="116"/>
      <x v="66"/>
    </i>
    <i r="3">
      <x v="117"/>
      <x v="128"/>
    </i>
    <i t="default" r="2">
      <x v="9"/>
    </i>
    <i r="1">
      <x v="74"/>
      <x v="110"/>
      <x v="46"/>
      <x v="1"/>
    </i>
    <i r="3">
      <x v="102"/>
      <x v="46"/>
    </i>
    <i t="default" r="2">
      <x v="110"/>
    </i>
    <i r="1">
      <x v="75"/>
      <x v="43"/>
      <x v="59"/>
      <x v="139"/>
    </i>
    <i t="default" r="2">
      <x v="43"/>
    </i>
    <i r="1">
      <x v="76"/>
      <x v="103"/>
      <x v="140"/>
      <x v="22"/>
    </i>
    <i r="4">
      <x v="187"/>
    </i>
    <i t="default" r="2">
      <x v="103"/>
    </i>
    <i r="1">
      <x v="77"/>
      <x v="25"/>
      <x v="35"/>
      <x v="83"/>
    </i>
    <i t="default" r="2">
      <x v="25"/>
    </i>
    <i r="1">
      <x v="78"/>
      <x v="1"/>
      <x/>
      <x v="39"/>
    </i>
    <i r="3">
      <x v="22"/>
      <x v="171"/>
    </i>
    <i t="default" r="2">
      <x v="1"/>
    </i>
    <i r="1">
      <x v="79"/>
      <x v="26"/>
      <x v="36"/>
      <x v="30"/>
    </i>
    <i t="default" r="2">
      <x v="26"/>
    </i>
    <i r="1">
      <x v="80"/>
      <x v="47"/>
      <x v="4"/>
      <x v="3"/>
    </i>
    <i r="3">
      <x v="55"/>
      <x v="27"/>
    </i>
    <i t="default" r="2">
      <x v="47"/>
    </i>
    <i r="1">
      <x v="81"/>
      <x v="34"/>
      <x v="44"/>
      <x v="158"/>
    </i>
    <i t="default" r="2">
      <x v="34"/>
    </i>
    <i r="1">
      <x v="82"/>
      <x v="15"/>
      <x v="77"/>
      <x v="188"/>
    </i>
    <i t="default" r="2">
      <x v="15"/>
    </i>
    <i r="1">
      <x v="83"/>
      <x v="64"/>
      <x v="74"/>
      <x v="35"/>
    </i>
    <i r="4">
      <x v="65"/>
    </i>
    <i r="4">
      <x v="78"/>
    </i>
    <i r="4">
      <x v="191"/>
    </i>
    <i t="default" r="2">
      <x v="64"/>
    </i>
    <i r="1">
      <x v="84"/>
      <x v="66"/>
      <x v="1"/>
      <x v="36"/>
    </i>
    <i t="default" r="2">
      <x v="66"/>
    </i>
    <i r="1">
      <x v="85"/>
      <x v="86"/>
      <x v="7"/>
      <x v="142"/>
    </i>
    <i t="default" r="2">
      <x v="86"/>
    </i>
    <i r="1">
      <x v="86"/>
      <x v="87"/>
      <x v="111"/>
      <x v="80"/>
    </i>
    <i t="default" r="2">
      <x v="87"/>
    </i>
    <i r="1">
      <x v="87"/>
      <x v="39"/>
      <x v="11"/>
      <x v="111"/>
    </i>
    <i r="3">
      <x v="12"/>
      <x v="71"/>
    </i>
    <i t="default" r="2">
      <x v="39"/>
    </i>
    <i r="1">
      <x v="88"/>
      <x v="16"/>
      <x v="26"/>
      <x v="9"/>
    </i>
    <i r="4">
      <x v="53"/>
    </i>
    <i r="4">
      <x v="95"/>
    </i>
    <i r="4">
      <x v="132"/>
    </i>
    <i t="default" r="2">
      <x v="16"/>
    </i>
    <i r="1">
      <x v="89"/>
      <x v="82"/>
      <x v="19"/>
      <x v="102"/>
    </i>
    <i r="3">
      <x v="100"/>
      <x v="189"/>
    </i>
    <i t="default" r="2">
      <x v="82"/>
    </i>
    <i r="1">
      <x v="90"/>
      <x v="91"/>
      <x v="129"/>
      <x v="166"/>
    </i>
    <i t="default" r="2">
      <x v="91"/>
    </i>
    <i r="1">
      <x v="91"/>
      <x v="72"/>
      <x v="82"/>
      <x v="155"/>
    </i>
    <i t="default" r="2">
      <x v="72"/>
    </i>
    <i r="1">
      <x v="92"/>
      <x v="70"/>
      <x v="150"/>
      <x v="129"/>
    </i>
    <i t="default" r="2">
      <x v="70"/>
    </i>
    <i r="1">
      <x v="93"/>
      <x v="71"/>
      <x v="101"/>
      <x v="26"/>
    </i>
    <i t="default" r="2">
      <x v="71"/>
    </i>
    <i r="1">
      <x v="94"/>
      <x v="84"/>
      <x v="114"/>
      <x v="69"/>
    </i>
    <i t="default" r="2">
      <x v="84"/>
    </i>
    <i r="1">
      <x v="95"/>
      <x v="99"/>
      <x v="134"/>
      <x v="86"/>
    </i>
    <i t="default" r="2">
      <x v="99"/>
    </i>
    <i r="1">
      <x v="96"/>
      <x v="36"/>
      <x v="49"/>
      <x v="185"/>
    </i>
    <i t="default" r="2">
      <x v="36"/>
    </i>
    <i r="1">
      <x v="97"/>
      <x v="85"/>
      <x v="76"/>
      <x v="145"/>
    </i>
    <i t="default" r="2">
      <x v="85"/>
    </i>
    <i r="1">
      <x v="98"/>
      <x v="33"/>
      <x v="43"/>
      <x v="89"/>
    </i>
    <i r="4">
      <x v="152"/>
    </i>
    <i t="default" r="2">
      <x v="33"/>
    </i>
    <i r="1">
      <x v="99"/>
      <x v="94"/>
      <x v="21"/>
      <x v="177"/>
    </i>
    <i r="3">
      <x v="46"/>
      <x v="68"/>
    </i>
    <i r="3">
      <x v="102"/>
      <x v="4"/>
    </i>
    <i t="default" r="2">
      <x v="94"/>
    </i>
    <i r="1">
      <x v="100"/>
      <x v="29"/>
      <x v="39"/>
      <x v="12"/>
    </i>
    <i t="default" r="2">
      <x v="29"/>
    </i>
    <i r="1">
      <x v="101"/>
      <x v="93"/>
      <x v="46"/>
      <x v="92"/>
    </i>
    <i r="3">
      <x v="99"/>
      <x v="117"/>
    </i>
    <i r="3">
      <x v="104"/>
      <x v="79"/>
    </i>
    <i t="default" r="2">
      <x v="93"/>
    </i>
    <i r="1">
      <x v="102"/>
      <x v="111"/>
      <x v="149"/>
      <x v="48"/>
    </i>
    <i t="default" r="2">
      <x v="111"/>
    </i>
    <i r="1">
      <x v="103"/>
      <x v="97"/>
      <x v="131"/>
      <x v="163"/>
    </i>
    <i t="default" r="2">
      <x v="97"/>
    </i>
    <i r="1">
      <x v="104"/>
      <x v="4"/>
      <x v="2"/>
      <x v="37"/>
    </i>
    <i t="default" r="2">
      <x v="4"/>
    </i>
    <i r="1">
      <x v="105"/>
      <x v="63"/>
      <x v="70"/>
      <x v="16"/>
    </i>
    <i r="4">
      <x v="50"/>
    </i>
    <i r="4">
      <x v="135"/>
    </i>
    <i t="default" r="2">
      <x v="63"/>
    </i>
    <i r="1">
      <x v="106"/>
      <x v="19"/>
      <x v="45"/>
      <x v="130"/>
    </i>
    <i r="3">
      <x v="46"/>
      <x v="101"/>
    </i>
    <i t="default" r="2">
      <x v="19"/>
    </i>
    <i r="1">
      <x v="107"/>
      <x v="28"/>
      <x v="38"/>
      <x v="38"/>
    </i>
    <i t="default" r="2">
      <x v="28"/>
    </i>
    <i r="1">
      <x v="108"/>
      <x v="30"/>
      <x v="40"/>
      <x v="156"/>
    </i>
    <i t="default" r="2">
      <x v="30"/>
    </i>
    <i r="1">
      <x v="109"/>
      <x v="31"/>
      <x v="41"/>
      <x v="40"/>
    </i>
    <i t="default" r="2">
      <x v="31"/>
    </i>
    <i r="1">
      <x v="110"/>
      <x v="18"/>
      <x v="29"/>
      <x v="97"/>
    </i>
    <i t="default" r="2">
      <x v="18"/>
    </i>
    <i r="1">
      <x v="111"/>
      <x v="78"/>
      <x v="62"/>
      <x v="181"/>
    </i>
    <i r="3">
      <x v="79"/>
      <x v="31"/>
    </i>
    <i r="3">
      <x v="80"/>
      <x v="14"/>
    </i>
    <i t="default" r="2">
      <x v="78"/>
    </i>
    <i r="1">
      <x v="112"/>
      <x v="81"/>
      <x v="15"/>
      <x v="154"/>
    </i>
    <i r="3">
      <x v="99"/>
      <x v="148"/>
    </i>
    <i t="default" r="2">
      <x v="81"/>
    </i>
    <i r="1">
      <x v="113"/>
      <x v="83"/>
      <x v="107"/>
      <x v="190"/>
    </i>
    <i t="default" r="2">
      <x v="83"/>
    </i>
    <i r="1">
      <x v="114"/>
      <x v="100"/>
      <x v="137"/>
      <x v="62"/>
    </i>
    <i t="default" r="2">
      <x v="100"/>
    </i>
    <i r="1">
      <x v="115"/>
      <x v="92"/>
      <x v="141"/>
      <x v="178"/>
    </i>
    <i t="default" r="2">
      <x v="92"/>
    </i>
    <i t="default">
      <x/>
    </i>
  </rowItems>
  <colItems count="1">
    <i/>
  </colItems>
  <dataFields count="1">
    <dataField name="Součet z Dotace" fld="9" baseField="0" baseItem="0"/>
  </dataFields>
  <formats count="5">
    <format dxfId="0">
      <pivotArea outline="0" fieldPosition="0">
        <references count="3">
          <reference field="1" count="0"/>
          <reference field="4" defaultSubtotal="1" count="1">
            <x v="62"/>
          </reference>
          <reference field="5" count="1">
            <x v="0"/>
          </reference>
        </references>
      </pivotArea>
    </format>
    <format dxfId="0">
      <pivotArea outline="0" fieldPosition="0" dataOnly="0">
        <references count="1">
          <reference field="4" defaultSubtotal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2">
      <pivotArea outline="0" fieldPosition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8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314" firstHeaderRow="2" firstDataRow="2" firstDataCol="5"/>
  <pivotFields count="11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4"/>
        <item t="default"/>
      </items>
    </pivotField>
    <pivotField axis="axisRow" compact="0" outline="0" subtotalTop="0" showAll="0" defaultSubtotal="0">
      <items count="116">
        <item x="62"/>
        <item x="35"/>
        <item x="30"/>
        <item x="106"/>
        <item x="21"/>
        <item x="4"/>
        <item x="25"/>
        <item x="33"/>
        <item x="89"/>
        <item x="54"/>
        <item x="65"/>
        <item x="48"/>
        <item x="50"/>
        <item x="51"/>
        <item x="53"/>
        <item x="55"/>
        <item x="58"/>
        <item x="49"/>
        <item x="52"/>
        <item x="56"/>
        <item x="60"/>
        <item x="57"/>
        <item x="59"/>
        <item x="61"/>
        <item x="36"/>
        <item x="20"/>
        <item x="105"/>
        <item x="22"/>
        <item x="102"/>
        <item x="109"/>
        <item x="113"/>
        <item x="68"/>
        <item x="104"/>
        <item x="101"/>
        <item x="6"/>
        <item x="39"/>
        <item x="90"/>
        <item x="1"/>
        <item x="5"/>
        <item x="98"/>
        <item x="73"/>
        <item x="75"/>
        <item x="114"/>
        <item x="47"/>
        <item x="74"/>
        <item x="96"/>
        <item x="95"/>
        <item x="13"/>
        <item x="15"/>
        <item x="18"/>
        <item x="19"/>
        <item x="45"/>
        <item x="108"/>
        <item x="107"/>
        <item x="43"/>
        <item x="12"/>
        <item x="11"/>
        <item x="41"/>
        <item x="80"/>
        <item x="79"/>
        <item x="77"/>
        <item x="44"/>
        <item x="88"/>
        <item x="10"/>
        <item x="9"/>
        <item x="67"/>
        <item x="2"/>
        <item x="112"/>
        <item x="76"/>
        <item x="7"/>
        <item x="69"/>
        <item x="40"/>
        <item x="115"/>
        <item x="8"/>
        <item x="110"/>
        <item x="42"/>
        <item x="103"/>
        <item x="23"/>
        <item x="0"/>
        <item x="24"/>
        <item x="46"/>
        <item x="32"/>
        <item x="14"/>
        <item x="64"/>
        <item x="66"/>
        <item x="86"/>
        <item x="87"/>
        <item x="38"/>
        <item x="37"/>
        <item x="82"/>
        <item x="91"/>
        <item x="72"/>
        <item x="70"/>
        <item x="71"/>
        <item x="84"/>
        <item x="99"/>
        <item x="34"/>
        <item x="85"/>
        <item x="31"/>
        <item x="94"/>
        <item x="27"/>
        <item x="93"/>
        <item x="111"/>
        <item x="97"/>
        <item x="3"/>
        <item x="63"/>
        <item x="17"/>
        <item x="26"/>
        <item x="28"/>
        <item x="29"/>
        <item x="16"/>
        <item x="78"/>
        <item x="81"/>
        <item x="83"/>
        <item x="100"/>
        <item x="92"/>
      </items>
    </pivotField>
    <pivotField axis="axisRow" compact="0" outline="0" subtotalTop="0" showAll="0">
      <items count="194">
        <item x="24"/>
        <item x="183"/>
        <item x="88"/>
        <item x="81"/>
        <item x="154"/>
        <item x="132"/>
        <item x="35"/>
        <item x="179"/>
        <item x="25"/>
        <item x="58"/>
        <item x="113"/>
        <item x="85"/>
        <item x="46"/>
        <item x="90"/>
        <item x="129"/>
        <item x="172"/>
        <item x="100"/>
        <item x="125"/>
        <item x="53"/>
        <item x="148"/>
        <item x="75"/>
        <item x="126"/>
        <item x="170"/>
        <item x="165"/>
        <item x="191"/>
        <item x="122"/>
        <item x="116"/>
        <item x="82"/>
        <item x="180"/>
        <item x="173"/>
        <item x="43"/>
        <item x="130"/>
        <item x="69"/>
        <item x="186"/>
        <item x="76"/>
        <item x="103"/>
        <item x="108"/>
        <item x="4"/>
        <item x="45"/>
        <item x="0"/>
        <item x="48"/>
        <item x="37"/>
        <item x="127"/>
        <item x="83"/>
        <item x="68"/>
        <item x="110"/>
        <item x="184"/>
        <item x="134"/>
        <item x="185"/>
        <item x="162"/>
        <item x="101"/>
        <item x="30"/>
        <item x="31"/>
        <item x="59"/>
        <item x="15"/>
        <item x="157"/>
        <item x="56"/>
        <item x="174"/>
        <item x="38"/>
        <item x="98"/>
        <item x="167"/>
        <item x="44"/>
        <item x="164"/>
        <item x="8"/>
        <item x="57"/>
        <item x="104"/>
        <item x="17"/>
        <item x="9"/>
        <item x="155"/>
        <item x="141"/>
        <item x="192"/>
        <item x="62"/>
        <item x="187"/>
        <item x="89"/>
        <item x="64"/>
        <item x="168"/>
        <item x="182"/>
        <item x="39"/>
        <item x="105"/>
        <item x="151"/>
        <item x="144"/>
        <item x="93"/>
        <item x="5"/>
        <item x="42"/>
        <item x="158"/>
        <item x="91"/>
        <item x="163"/>
        <item x="166"/>
        <item x="96"/>
        <item x="50"/>
        <item x="119"/>
        <item x="78"/>
        <item x="152"/>
        <item x="128"/>
        <item x="159"/>
        <item x="60"/>
        <item x="28"/>
        <item x="32"/>
        <item x="175"/>
        <item x="10"/>
        <item x="40"/>
        <item x="33"/>
        <item x="138"/>
        <item x="133"/>
        <item x="146"/>
        <item x="123"/>
        <item x="189"/>
        <item x="3"/>
        <item x="84"/>
        <item x="11"/>
        <item x="86"/>
        <item x="63"/>
        <item x="77"/>
        <item x="21"/>
        <item x="87"/>
        <item x="22"/>
        <item x="169"/>
        <item x="153"/>
        <item x="6"/>
        <item x="55"/>
        <item x="36"/>
        <item x="124"/>
        <item x="7"/>
        <item x="120"/>
        <item x="109"/>
        <item x="95"/>
        <item x="65"/>
        <item x="176"/>
        <item x="18"/>
        <item x="115"/>
        <item x="34"/>
        <item x="66"/>
        <item x="61"/>
        <item x="92"/>
        <item x="160"/>
        <item x="102"/>
        <item x="12"/>
        <item x="79"/>
        <item x="135"/>
        <item x="74"/>
        <item x="41"/>
        <item x="70"/>
        <item x="143"/>
        <item x="26"/>
        <item x="16"/>
        <item x="142"/>
        <item x="145"/>
        <item x="23"/>
        <item x="136"/>
        <item x="71"/>
        <item x="72"/>
        <item x="147"/>
        <item x="51"/>
        <item x="178"/>
        <item x="137"/>
        <item x="117"/>
        <item x="47"/>
        <item x="94"/>
        <item x="52"/>
        <item x="111"/>
        <item x="80"/>
        <item x="27"/>
        <item x="114"/>
        <item x="161"/>
        <item x="112"/>
        <item x="121"/>
        <item x="149"/>
        <item x="67"/>
        <item x="190"/>
        <item x="19"/>
        <item x="2"/>
        <item x="1"/>
        <item x="20"/>
        <item x="188"/>
        <item x="99"/>
        <item x="118"/>
        <item x="177"/>
        <item x="156"/>
        <item x="150"/>
        <item x="73"/>
        <item x="181"/>
        <item x="131"/>
        <item x="49"/>
        <item x="97"/>
        <item x="13"/>
        <item x="54"/>
        <item x="14"/>
        <item x="171"/>
        <item x="29"/>
        <item x="139"/>
        <item x="140"/>
        <item x="106"/>
        <item x="107"/>
        <item t="default"/>
      </items>
    </pivotField>
    <pivotField compact="0" outline="0" subtotalTop="0" showAll="0"/>
    <pivotField axis="axisRow" compact="0" outline="0" subtotalTop="0" showAll="0" defaultSubtotal="0">
      <items count="152">
        <item x="0"/>
        <item x="87"/>
        <item x="4"/>
        <item x="3"/>
        <item x="68"/>
        <item x="146"/>
        <item x="5"/>
        <item x="118"/>
        <item x="23"/>
        <item x="7"/>
        <item x="6"/>
        <item x="55"/>
        <item x="54"/>
        <item x="16"/>
        <item x="15"/>
        <item x="112"/>
        <item x="25"/>
        <item x="70"/>
        <item x="12"/>
        <item x="113"/>
        <item x="148"/>
        <item x="127"/>
        <item x="1"/>
        <item x="19"/>
        <item x="20"/>
        <item x="120"/>
        <item x="53"/>
        <item x="29"/>
        <item x="26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2"/>
        <item x="31"/>
        <item x="128"/>
        <item x="48"/>
        <item x="49"/>
        <item x="50"/>
        <item x="51"/>
        <item x="52"/>
        <item x="75"/>
        <item x="129"/>
        <item x="69"/>
        <item x="57"/>
        <item x="56"/>
        <item x="58"/>
        <item x="64"/>
        <item x="67"/>
        <item x="111"/>
        <item x="66"/>
        <item x="106"/>
        <item x="102"/>
        <item x="147"/>
        <item x="78"/>
        <item x="97"/>
        <item x="14"/>
        <item x="122"/>
        <item x="84"/>
        <item x="72"/>
        <item x="77"/>
        <item x="83"/>
        <item x="85"/>
        <item x="21"/>
        <item x="117"/>
        <item x="28"/>
        <item x="121"/>
        <item x="108"/>
        <item x="107"/>
        <item x="104"/>
        <item x="96"/>
        <item x="62"/>
        <item x="63"/>
        <item x="90"/>
        <item x="60"/>
        <item x="91"/>
        <item x="89"/>
        <item x="2"/>
        <item x="93"/>
        <item x="92"/>
        <item x="99"/>
        <item x="98"/>
        <item x="100"/>
        <item x="110"/>
        <item x="109"/>
        <item x="149"/>
        <item x="123"/>
        <item x="59"/>
        <item x="114"/>
        <item x="95"/>
        <item x="24"/>
        <item x="71"/>
        <item x="126"/>
        <item x="73"/>
        <item x="74"/>
        <item x="115"/>
        <item x="81"/>
        <item x="76"/>
        <item x="86"/>
        <item x="119"/>
        <item x="79"/>
        <item x="80"/>
        <item x="116"/>
        <item x="82"/>
        <item x="17"/>
        <item x="18"/>
        <item x="27"/>
        <item x="105"/>
        <item x="8"/>
        <item x="22"/>
        <item x="139"/>
        <item x="10"/>
        <item x="9"/>
        <item x="13"/>
        <item x="11"/>
        <item x="150"/>
        <item x="137"/>
        <item x="124"/>
        <item x="130"/>
        <item x="131"/>
        <item x="135"/>
        <item x="88"/>
        <item x="132"/>
        <item x="65"/>
        <item x="103"/>
        <item x="133"/>
        <item x="134"/>
        <item x="61"/>
        <item x="136"/>
        <item x="125"/>
        <item x="151"/>
        <item x="101"/>
        <item x="140"/>
        <item x="141"/>
        <item x="142"/>
        <item x="143"/>
        <item x="144"/>
        <item x="145"/>
        <item x="94"/>
        <item x="138"/>
      </items>
    </pivotField>
    <pivotField compact="0" outline="0" subtotalTop="0" showAll="0" numFmtId="3"/>
    <pivotField dataField="1" compact="0" outline="0" subtotalTop="0" showAll="0" numFmtId="3"/>
  </pivotFields>
  <rowFields count="5">
    <field x="1"/>
    <field x="5"/>
    <field x="4"/>
    <field x="8"/>
    <field x="6"/>
  </rowFields>
  <rowItems count="310">
    <i>
      <x/>
      <x/>
      <x v="62"/>
      <x v="73"/>
      <x v="174"/>
    </i>
    <i t="default" r="2">
      <x v="62"/>
    </i>
    <i r="1">
      <x v="1"/>
      <x v="37"/>
      <x v="50"/>
      <x v="119"/>
    </i>
    <i t="default" r="2">
      <x v="37"/>
    </i>
    <i r="1">
      <x v="2"/>
      <x v="32"/>
      <x v="42"/>
      <x v="182"/>
    </i>
    <i t="default" r="2">
      <x v="32"/>
    </i>
    <i r="1">
      <x v="3"/>
      <x v="106"/>
      <x v="145"/>
      <x v="153"/>
    </i>
    <i t="default" r="2">
      <x v="106"/>
    </i>
    <i r="1">
      <x v="4"/>
      <x v="23"/>
      <x v="33"/>
      <x v="77"/>
    </i>
    <i t="default" r="2">
      <x v="23"/>
    </i>
    <i r="1">
      <x v="5"/>
      <x v="5"/>
      <x v="6"/>
      <x v="82"/>
    </i>
    <i t="default" r="2">
      <x v="5"/>
    </i>
    <i r="1">
      <x v="6"/>
      <x v="27"/>
      <x v="37"/>
      <x v="61"/>
    </i>
    <i t="default" r="2">
      <x v="27"/>
    </i>
    <i r="1">
      <x v="7"/>
      <x v="35"/>
      <x v="48"/>
      <x v="18"/>
    </i>
    <i t="default" r="2">
      <x v="35"/>
    </i>
    <i r="1">
      <x v="8"/>
      <x v="89"/>
      <x v="69"/>
      <x v="151"/>
    </i>
    <i r="3">
      <x v="78"/>
      <x v="104"/>
    </i>
    <i t="default" r="2">
      <x v="89"/>
    </i>
    <i r="1">
      <x v="9"/>
      <x v="54"/>
      <x v="72"/>
      <x v="85"/>
    </i>
    <i t="default" r="2">
      <x v="54"/>
    </i>
    <i r="1">
      <x v="10"/>
      <x v="65"/>
      <x v="110"/>
      <x v="192"/>
    </i>
    <i t="default" r="2">
      <x v="65"/>
    </i>
    <i r="1">
      <x v="11"/>
      <x v="48"/>
      <x v="103"/>
      <x v="108"/>
    </i>
    <i t="default" r="2">
      <x v="48"/>
    </i>
    <i r="1">
      <x v="12"/>
      <x v="50"/>
      <x v="105"/>
      <x v="110"/>
    </i>
    <i t="default" r="2">
      <x v="50"/>
    </i>
    <i r="1">
      <x v="13"/>
      <x v="51"/>
      <x v="106"/>
      <x v="114"/>
    </i>
    <i t="default" r="2">
      <x v="51"/>
    </i>
    <i r="1">
      <x v="14"/>
      <x v="53"/>
      <x v="109"/>
      <x v="13"/>
    </i>
    <i t="default" r="2">
      <x v="53"/>
    </i>
    <i r="1">
      <x v="15"/>
      <x v="55"/>
      <x v="66"/>
      <x v="133"/>
    </i>
    <i t="default" r="2">
      <x v="55"/>
    </i>
    <i r="1">
      <x v="16"/>
      <x v="58"/>
      <x v="113"/>
      <x v="125"/>
    </i>
    <i t="default" r="2">
      <x v="58"/>
    </i>
    <i r="1">
      <x v="17"/>
      <x v="49"/>
      <x v="71"/>
      <x v="11"/>
    </i>
    <i t="default" r="2">
      <x v="49"/>
    </i>
    <i r="1">
      <x v="18"/>
      <x v="52"/>
      <x v="53"/>
      <x v="73"/>
    </i>
    <i r="3">
      <x v="102"/>
      <x v="2"/>
    </i>
    <i t="default" r="2">
      <x v="52"/>
    </i>
    <i r="1">
      <x v="19"/>
      <x v="56"/>
      <x v="112"/>
      <x v="81"/>
    </i>
    <i t="default" r="2">
      <x v="56"/>
    </i>
    <i r="1">
      <x v="20"/>
      <x v="60"/>
      <x v="102"/>
      <x v="183"/>
    </i>
    <i t="default" r="2">
      <x v="60"/>
    </i>
    <i r="1">
      <x v="21"/>
      <x v="57"/>
      <x v="102"/>
      <x v="157"/>
    </i>
    <i t="default" r="2">
      <x v="57"/>
    </i>
    <i r="1">
      <x v="22"/>
      <x v="59"/>
      <x v="108"/>
      <x v="88"/>
    </i>
    <i t="default" r="2">
      <x v="59"/>
    </i>
    <i r="1">
      <x v="23"/>
      <x v="61"/>
      <x v="115"/>
      <x v="59"/>
    </i>
    <i t="default" r="2">
      <x v="61"/>
    </i>
    <i r="1">
      <x v="24"/>
      <x v="38"/>
      <x v="51"/>
      <x v="56"/>
    </i>
    <i r="3">
      <x v="52"/>
      <x v="64"/>
    </i>
    <i t="default" r="2">
      <x v="38"/>
    </i>
    <i r="1">
      <x v="25"/>
      <x v="22"/>
      <x v="32"/>
      <x v="41"/>
    </i>
    <i r="4">
      <x v="58"/>
    </i>
    <i t="default" r="2">
      <x v="22"/>
    </i>
    <i r="1">
      <x v="26"/>
      <x v="105"/>
      <x v="144"/>
      <x v="176"/>
    </i>
    <i t="default" r="2">
      <x v="105"/>
    </i>
    <i r="1">
      <x v="27"/>
      <x v="24"/>
      <x v="34"/>
      <x v="100"/>
    </i>
    <i r="4">
      <x v="140"/>
    </i>
    <i t="default" r="2">
      <x v="24"/>
    </i>
    <i r="1">
      <x v="28"/>
      <x v="102"/>
      <x v="132"/>
      <x v="60"/>
    </i>
    <i r="4">
      <x v="75"/>
    </i>
    <i r="4">
      <x v="116"/>
    </i>
    <i t="default" r="2">
      <x v="102"/>
    </i>
    <i r="1">
      <x v="29"/>
      <x v="109"/>
      <x v="148"/>
      <x v="76"/>
    </i>
    <i t="default" r="2">
      <x v="109"/>
    </i>
    <i r="1">
      <x v="30"/>
      <x v="113"/>
      <x v="99"/>
      <x v="106"/>
    </i>
    <i t="default" r="2">
      <x v="113"/>
    </i>
    <i r="1">
      <x v="31"/>
      <x v="68"/>
      <x v="85"/>
      <x v="159"/>
    </i>
    <i r="3">
      <x v="87"/>
      <x v="164"/>
    </i>
    <i r="3">
      <x v="88"/>
      <x v="45"/>
    </i>
    <i t="default" r="2">
      <x v="68"/>
    </i>
    <i r="1">
      <x v="32"/>
      <x v="104"/>
      <x v="122"/>
      <x v="57"/>
    </i>
    <i r="3">
      <x v="128"/>
      <x v="15"/>
    </i>
    <i r="3">
      <x v="151"/>
      <x v="29"/>
    </i>
    <i r="4">
      <x v="98"/>
    </i>
    <i r="4">
      <x v="127"/>
    </i>
    <i t="default" r="2">
      <x v="104"/>
    </i>
    <i r="1">
      <x v="33"/>
      <x v="101"/>
      <x v="138"/>
      <x v="23"/>
    </i>
    <i r="4">
      <x v="87"/>
    </i>
    <i t="default" r="2">
      <x v="101"/>
    </i>
    <i r="1">
      <x v="34"/>
      <x v="7"/>
      <x v="18"/>
      <x v="136"/>
    </i>
    <i r="3">
      <x v="68"/>
      <x v="186"/>
    </i>
    <i r="3">
      <x v="120"/>
      <x v="63"/>
    </i>
    <i r="3">
      <x v="123"/>
      <x v="99"/>
    </i>
    <i r="3">
      <x v="124"/>
      <x v="67"/>
    </i>
    <i r="3">
      <x v="125"/>
      <x v="184"/>
    </i>
    <i r="3">
      <x v="126"/>
      <x v="109"/>
    </i>
    <i t="default" r="2">
      <x v="7"/>
    </i>
    <i r="1">
      <x v="35"/>
      <x v="40"/>
      <x v="56"/>
      <x v="131"/>
    </i>
    <i r="3">
      <x v="57"/>
      <x v="74"/>
    </i>
    <i r="4">
      <x v="126"/>
    </i>
    <i r="4">
      <x v="167"/>
    </i>
    <i t="default" r="2">
      <x v="40"/>
    </i>
    <i r="1">
      <x v="36"/>
      <x v="90"/>
      <x v="98"/>
      <x v="19"/>
    </i>
    <i t="default" r="2">
      <x v="90"/>
    </i>
    <i r="1">
      <x v="37"/>
      <x v="2"/>
      <x v="89"/>
      <x v="170"/>
    </i>
    <i t="default" r="2">
      <x v="2"/>
    </i>
    <i r="1">
      <x v="38"/>
      <x v="6"/>
      <x v="9"/>
      <x v="122"/>
    </i>
    <i r="3">
      <x v="10"/>
      <x v="118"/>
    </i>
    <i t="default" r="2">
      <x v="6"/>
    </i>
    <i r="1">
      <x v="39"/>
      <x v="98"/>
      <x v="99"/>
      <x v="49"/>
    </i>
    <i t="default" r="2">
      <x v="98"/>
    </i>
    <i r="1">
      <x v="40"/>
      <x v="73"/>
      <x v="67"/>
      <x v="175"/>
    </i>
    <i t="default" r="2">
      <x v="73"/>
    </i>
    <i r="1">
      <x v="41"/>
      <x v="75"/>
      <x v="94"/>
      <x v="165"/>
    </i>
    <i t="default" r="2">
      <x v="75"/>
    </i>
    <i r="1">
      <x v="42"/>
      <x v="115"/>
      <x v="97"/>
      <x v="168"/>
    </i>
    <i t="default" r="2">
      <x v="115"/>
    </i>
    <i r="1">
      <x v="43"/>
      <x/>
      <x v="17"/>
      <x v="43"/>
    </i>
    <i t="default" r="2">
      <x/>
    </i>
    <i r="1">
      <x v="44"/>
      <x v="74"/>
      <x v="92"/>
      <x v="123"/>
    </i>
    <i r="3">
      <x v="93"/>
      <x v="90"/>
    </i>
    <i t="default" r="2">
      <x v="74"/>
    </i>
    <i r="1">
      <x v="45"/>
      <x v="96"/>
      <x v="54"/>
      <x v="94"/>
    </i>
    <i r="3">
      <x v="130"/>
      <x v="134"/>
    </i>
    <i t="default" r="2">
      <x v="96"/>
    </i>
    <i r="1">
      <x v="46"/>
      <x v="95"/>
      <x v="47"/>
      <x v="55"/>
    </i>
    <i r="3">
      <x v="102"/>
      <x v="84"/>
    </i>
    <i t="default" r="2">
      <x v="95"/>
    </i>
    <i r="1">
      <x v="47"/>
      <x v="14"/>
      <x v="118"/>
      <x v="96"/>
    </i>
    <i t="default" r="2">
      <x v="14"/>
    </i>
    <i r="1">
      <x v="48"/>
      <x v="17"/>
      <x v="27"/>
      <x v="51"/>
    </i>
    <i r="4">
      <x v="52"/>
    </i>
    <i t="default" r="2">
      <x v="17"/>
    </i>
    <i r="1">
      <x v="49"/>
      <x v="20"/>
      <x v="30"/>
      <x v="6"/>
    </i>
    <i t="default" r="2">
      <x v="20"/>
    </i>
    <i r="1">
      <x v="50"/>
      <x v="21"/>
      <x v="31"/>
      <x v="120"/>
    </i>
    <i t="default" r="2">
      <x v="21"/>
    </i>
    <i r="1">
      <x v="51"/>
      <x v="46"/>
      <x v="60"/>
      <x v="91"/>
    </i>
    <i r="4">
      <x v="137"/>
    </i>
    <i r="4">
      <x v="160"/>
    </i>
    <i t="default" r="2">
      <x v="46"/>
    </i>
    <i r="1">
      <x v="52"/>
      <x v="108"/>
      <x v="147"/>
      <x v="28"/>
    </i>
    <i r="4">
      <x v="180"/>
    </i>
    <i t="default" r="2">
      <x v="108"/>
    </i>
    <i r="1">
      <x v="53"/>
      <x v="107"/>
      <x v="146"/>
      <x v="7"/>
    </i>
    <i t="default" r="2">
      <x v="107"/>
    </i>
    <i r="1">
      <x v="54"/>
      <x v="44"/>
      <x v="135"/>
      <x v="20"/>
    </i>
    <i r="4">
      <x v="34"/>
    </i>
    <i t="default" r="2">
      <x v="44"/>
    </i>
    <i r="1">
      <x v="55"/>
      <x v="13"/>
      <x v="16"/>
      <x v="8"/>
    </i>
    <i r="3">
      <x v="28"/>
      <x v="143"/>
    </i>
    <i r="4">
      <x v="161"/>
    </i>
    <i r="3">
      <x v="102"/>
      <x/>
    </i>
    <i t="default" r="2">
      <x v="13"/>
    </i>
    <i r="1">
      <x v="56"/>
      <x v="12"/>
      <x v="8"/>
      <x v="147"/>
    </i>
    <i r="3">
      <x v="121"/>
      <x v="115"/>
    </i>
    <i t="default" r="2">
      <x v="12"/>
    </i>
    <i r="1">
      <x v="57"/>
      <x v="42"/>
      <x v="83"/>
      <x v="150"/>
    </i>
    <i r="3">
      <x v="84"/>
      <x v="179"/>
    </i>
    <i r="3">
      <x v="86"/>
      <x v="141"/>
    </i>
    <i r="3">
      <x v="99"/>
      <x v="32"/>
    </i>
    <i r="3">
      <x v="139"/>
      <x v="149"/>
    </i>
    <i t="default" r="2">
      <x v="42"/>
    </i>
    <i r="1">
      <x v="58"/>
      <x v="80"/>
      <x v="61"/>
      <x v="47"/>
    </i>
    <i r="3">
      <x v="99"/>
      <x v="138"/>
    </i>
    <i t="default" r="2">
      <x v="80"/>
    </i>
    <i r="1">
      <x v="59"/>
      <x v="79"/>
      <x v="95"/>
      <x v="103"/>
    </i>
    <i r="3">
      <x v="96"/>
      <x v="5"/>
    </i>
    <i t="default" r="2">
      <x v="79"/>
    </i>
    <i r="1">
      <x v="60"/>
      <x v="77"/>
      <x v="63"/>
      <x v="93"/>
    </i>
    <i r="3">
      <x v="81"/>
      <x v="21"/>
    </i>
    <i r="3">
      <x v="119"/>
      <x v="42"/>
    </i>
    <i r="3">
      <x v="136"/>
      <x v="17"/>
    </i>
    <i t="default" r="2">
      <x v="77"/>
    </i>
    <i r="1">
      <x v="61"/>
      <x v="45"/>
      <x v="62"/>
      <x v="112"/>
    </i>
    <i t="default" r="2">
      <x v="45"/>
    </i>
    <i r="1">
      <x v="62"/>
      <x v="88"/>
      <x v="25"/>
      <x v="146"/>
    </i>
    <i t="default" r="2">
      <x v="88"/>
    </i>
    <i r="1">
      <x v="63"/>
      <x v="11"/>
      <x v="75"/>
      <x v="113"/>
    </i>
    <i t="default" r="2">
      <x v="11"/>
    </i>
    <i r="1">
      <x v="64"/>
      <x v="10"/>
      <x v="23"/>
      <x v="169"/>
    </i>
    <i r="3">
      <x v="24"/>
      <x v="172"/>
    </i>
    <i t="default" r="2">
      <x v="10"/>
    </i>
    <i r="1">
      <x v="65"/>
      <x v="67"/>
      <x v="133"/>
      <x v="124"/>
    </i>
    <i t="default" r="2">
      <x v="67"/>
    </i>
    <i r="1">
      <x v="66"/>
      <x v="3"/>
      <x v="3"/>
      <x v="107"/>
    </i>
    <i t="default" r="2">
      <x v="3"/>
    </i>
    <i r="1">
      <x v="67"/>
      <x v="112"/>
      <x v="5"/>
      <x v="33"/>
    </i>
    <i r="3">
      <x v="20"/>
      <x v="173"/>
    </i>
    <i r="3">
      <x v="65"/>
      <x v="72"/>
    </i>
    <i t="default" r="2">
      <x v="112"/>
    </i>
    <i r="1">
      <x v="68"/>
      <x v="76"/>
      <x v="62"/>
      <x v="25"/>
    </i>
    <i r="3">
      <x v="64"/>
      <x v="121"/>
    </i>
    <i r="3">
      <x v="143"/>
      <x v="105"/>
    </i>
    <i t="default" r="2">
      <x v="76"/>
    </i>
    <i r="1">
      <x v="69"/>
      <x v="8"/>
      <x v="13"/>
      <x v="144"/>
    </i>
    <i r="3">
      <x v="14"/>
      <x v="54"/>
    </i>
    <i t="default" r="2">
      <x v="8"/>
    </i>
    <i r="1">
      <x v="70"/>
      <x v="69"/>
      <x v="90"/>
      <x v="162"/>
    </i>
    <i r="3">
      <x v="91"/>
      <x v="10"/>
    </i>
    <i t="default" r="2">
      <x v="69"/>
    </i>
    <i r="1">
      <x v="71"/>
      <x v="41"/>
      <x v="58"/>
      <x v="44"/>
    </i>
    <i t="default" r="2">
      <x v="41"/>
    </i>
    <i r="1">
      <x v="72"/>
      <x v="114"/>
      <x v="127"/>
      <x v="24"/>
    </i>
    <i r="3">
      <x v="142"/>
      <x v="70"/>
    </i>
    <i t="default" r="2">
      <x v="114"/>
    </i>
    <i r="1">
      <x v="73"/>
      <x v="9"/>
      <x v="116"/>
      <x v="66"/>
    </i>
    <i r="3">
      <x v="117"/>
      <x v="128"/>
    </i>
    <i t="default" r="2">
      <x v="9"/>
    </i>
    <i r="1">
      <x v="74"/>
      <x v="110"/>
      <x v="46"/>
      <x v="1"/>
    </i>
    <i r="3">
      <x v="102"/>
      <x v="46"/>
    </i>
    <i t="default" r="2">
      <x v="110"/>
    </i>
    <i r="1">
      <x v="75"/>
      <x v="43"/>
      <x v="59"/>
      <x v="139"/>
    </i>
    <i t="default" r="2">
      <x v="43"/>
    </i>
    <i r="1">
      <x v="76"/>
      <x v="103"/>
      <x v="140"/>
      <x v="22"/>
    </i>
    <i r="4">
      <x v="187"/>
    </i>
    <i t="default" r="2">
      <x v="103"/>
    </i>
    <i r="1">
      <x v="77"/>
      <x v="25"/>
      <x v="35"/>
      <x v="83"/>
    </i>
    <i t="default" r="2">
      <x v="25"/>
    </i>
    <i r="1">
      <x v="78"/>
      <x v="1"/>
      <x/>
      <x v="39"/>
    </i>
    <i r="3">
      <x v="22"/>
      <x v="171"/>
    </i>
    <i t="default" r="2">
      <x v="1"/>
    </i>
    <i r="1">
      <x v="79"/>
      <x v="26"/>
      <x v="36"/>
      <x v="30"/>
    </i>
    <i t="default" r="2">
      <x v="26"/>
    </i>
    <i r="1">
      <x v="80"/>
      <x v="47"/>
      <x v="4"/>
      <x v="3"/>
    </i>
    <i r="3">
      <x v="55"/>
      <x v="27"/>
    </i>
    <i t="default" r="2">
      <x v="47"/>
    </i>
    <i r="1">
      <x v="81"/>
      <x v="34"/>
      <x v="44"/>
      <x v="158"/>
    </i>
    <i t="default" r="2">
      <x v="34"/>
    </i>
    <i r="1">
      <x v="82"/>
      <x v="15"/>
      <x v="77"/>
      <x v="188"/>
    </i>
    <i t="default" r="2">
      <x v="15"/>
    </i>
    <i r="1">
      <x v="83"/>
      <x v="64"/>
      <x v="74"/>
      <x v="35"/>
    </i>
    <i r="4">
      <x v="65"/>
    </i>
    <i r="4">
      <x v="78"/>
    </i>
    <i r="4">
      <x v="191"/>
    </i>
    <i t="default" r="2">
      <x v="64"/>
    </i>
    <i r="1">
      <x v="84"/>
      <x v="66"/>
      <x v="1"/>
      <x v="36"/>
    </i>
    <i t="default" r="2">
      <x v="66"/>
    </i>
    <i r="1">
      <x v="85"/>
      <x v="86"/>
      <x v="7"/>
      <x v="142"/>
    </i>
    <i t="default" r="2">
      <x v="86"/>
    </i>
    <i r="1">
      <x v="86"/>
      <x v="87"/>
      <x v="111"/>
      <x v="80"/>
    </i>
    <i t="default" r="2">
      <x v="87"/>
    </i>
    <i r="1">
      <x v="87"/>
      <x v="39"/>
      <x v="11"/>
      <x v="111"/>
    </i>
    <i r="3">
      <x v="12"/>
      <x v="71"/>
    </i>
    <i t="default" r="2">
      <x v="39"/>
    </i>
    <i r="1">
      <x v="88"/>
      <x v="16"/>
      <x v="26"/>
      <x v="9"/>
    </i>
    <i r="4">
      <x v="53"/>
    </i>
    <i r="4">
      <x v="95"/>
    </i>
    <i r="4">
      <x v="132"/>
    </i>
    <i t="default" r="2">
      <x v="16"/>
    </i>
    <i r="1">
      <x v="89"/>
      <x v="82"/>
      <x v="19"/>
      <x v="102"/>
    </i>
    <i r="3">
      <x v="100"/>
      <x v="189"/>
    </i>
    <i t="default" r="2">
      <x v="82"/>
    </i>
    <i r="1">
      <x v="90"/>
      <x v="91"/>
      <x v="129"/>
      <x v="166"/>
    </i>
    <i t="default" r="2">
      <x v="91"/>
    </i>
    <i r="1">
      <x v="91"/>
      <x v="72"/>
      <x v="82"/>
      <x v="155"/>
    </i>
    <i t="default" r="2">
      <x v="72"/>
    </i>
    <i r="1">
      <x v="92"/>
      <x v="70"/>
      <x v="150"/>
      <x v="129"/>
    </i>
    <i t="default" r="2">
      <x v="70"/>
    </i>
    <i r="1">
      <x v="93"/>
      <x v="71"/>
      <x v="101"/>
      <x v="26"/>
    </i>
    <i t="default" r="2">
      <x v="71"/>
    </i>
    <i r="1">
      <x v="94"/>
      <x v="84"/>
      <x v="114"/>
      <x v="69"/>
    </i>
    <i t="default" r="2">
      <x v="84"/>
    </i>
    <i r="1">
      <x v="95"/>
      <x v="99"/>
      <x v="134"/>
      <x v="86"/>
    </i>
    <i t="default" r="2">
      <x v="99"/>
    </i>
    <i r="1">
      <x v="96"/>
      <x v="36"/>
      <x v="49"/>
      <x v="185"/>
    </i>
    <i t="default" r="2">
      <x v="36"/>
    </i>
    <i r="1">
      <x v="97"/>
      <x v="85"/>
      <x v="76"/>
      <x v="145"/>
    </i>
    <i t="default" r="2">
      <x v="85"/>
    </i>
    <i r="1">
      <x v="98"/>
      <x v="33"/>
      <x v="43"/>
      <x v="89"/>
    </i>
    <i r="4">
      <x v="152"/>
    </i>
    <i t="default" r="2">
      <x v="33"/>
    </i>
    <i r="1">
      <x v="99"/>
      <x v="94"/>
      <x v="21"/>
      <x v="177"/>
    </i>
    <i r="3">
      <x v="46"/>
      <x v="68"/>
    </i>
    <i r="3">
      <x v="102"/>
      <x v="4"/>
    </i>
    <i t="default" r="2">
      <x v="94"/>
    </i>
    <i r="1">
      <x v="100"/>
      <x v="29"/>
      <x v="39"/>
      <x v="12"/>
    </i>
    <i t="default" r="2">
      <x v="29"/>
    </i>
    <i r="1">
      <x v="101"/>
      <x v="93"/>
      <x v="46"/>
      <x v="92"/>
    </i>
    <i r="3">
      <x v="99"/>
      <x v="117"/>
    </i>
    <i r="3">
      <x v="104"/>
      <x v="79"/>
    </i>
    <i t="default" r="2">
      <x v="93"/>
    </i>
    <i r="1">
      <x v="102"/>
      <x v="111"/>
      <x v="149"/>
      <x v="48"/>
    </i>
    <i t="default" r="2">
      <x v="111"/>
    </i>
    <i r="1">
      <x v="103"/>
      <x v="97"/>
      <x v="131"/>
      <x v="163"/>
    </i>
    <i t="default" r="2">
      <x v="97"/>
    </i>
    <i r="1">
      <x v="104"/>
      <x v="4"/>
      <x v="2"/>
      <x v="37"/>
    </i>
    <i t="default" r="2">
      <x v="4"/>
    </i>
    <i r="1">
      <x v="105"/>
      <x v="63"/>
      <x v="70"/>
      <x v="16"/>
    </i>
    <i r="4">
      <x v="50"/>
    </i>
    <i r="4">
      <x v="135"/>
    </i>
    <i t="default" r="2">
      <x v="63"/>
    </i>
    <i r="1">
      <x v="106"/>
      <x v="19"/>
      <x v="45"/>
      <x v="130"/>
    </i>
    <i r="3">
      <x v="46"/>
      <x v="101"/>
    </i>
    <i t="default" r="2">
      <x v="19"/>
    </i>
    <i r="1">
      <x v="107"/>
      <x v="28"/>
      <x v="38"/>
      <x v="38"/>
    </i>
    <i t="default" r="2">
      <x v="28"/>
    </i>
    <i r="1">
      <x v="108"/>
      <x v="30"/>
      <x v="40"/>
      <x v="156"/>
    </i>
    <i t="default" r="2">
      <x v="30"/>
    </i>
    <i r="1">
      <x v="109"/>
      <x v="31"/>
      <x v="41"/>
      <x v="40"/>
    </i>
    <i t="default" r="2">
      <x v="31"/>
    </i>
    <i r="1">
      <x v="110"/>
      <x v="18"/>
      <x v="29"/>
      <x v="97"/>
    </i>
    <i t="default" r="2">
      <x v="18"/>
    </i>
    <i r="1">
      <x v="111"/>
      <x v="78"/>
      <x v="62"/>
      <x v="181"/>
    </i>
    <i r="3">
      <x v="79"/>
      <x v="31"/>
    </i>
    <i r="3">
      <x v="80"/>
      <x v="14"/>
    </i>
    <i t="default" r="2">
      <x v="78"/>
    </i>
    <i r="1">
      <x v="112"/>
      <x v="81"/>
      <x v="15"/>
      <x v="154"/>
    </i>
    <i r="3">
      <x v="99"/>
      <x v="148"/>
    </i>
    <i t="default" r="2">
      <x v="81"/>
    </i>
    <i r="1">
      <x v="113"/>
      <x v="83"/>
      <x v="107"/>
      <x v="190"/>
    </i>
    <i t="default" r="2">
      <x v="83"/>
    </i>
    <i r="1">
      <x v="114"/>
      <x v="100"/>
      <x v="137"/>
      <x v="62"/>
    </i>
    <i t="default" r="2">
      <x v="100"/>
    </i>
    <i r="1">
      <x v="115"/>
      <x v="92"/>
      <x v="141"/>
      <x v="178"/>
    </i>
    <i t="default" r="2">
      <x v="92"/>
    </i>
    <i t="default">
      <x/>
    </i>
  </rowItems>
  <colItems count="1">
    <i/>
  </colItems>
  <dataFields count="1">
    <dataField name="Součet z I.splátka" fld="10" baseField="0" baseItem="0"/>
  </dataFields>
  <formats count="5">
    <format dxfId="0">
      <pivotArea outline="0" fieldPosition="0">
        <references count="3">
          <reference field="1" count="0"/>
          <reference field="4" defaultSubtotal="1" count="1">
            <x v="62"/>
          </reference>
          <reference field="5" count="1">
            <x v="0"/>
          </reference>
        </references>
      </pivotArea>
    </format>
    <format dxfId="0">
      <pivotArea outline="0" fieldPosition="0" dataOnly="0">
        <references count="1">
          <reference field="4" defaultSubtotal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1" defaultSubtotal="1" count="0"/>
        </references>
      </pivotArea>
    </format>
    <format dxfId="2">
      <pivotArea outline="0" fieldPosition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4"/>
  <sheetViews>
    <sheetView zoomScalePageLayoutView="0" workbookViewId="0" topLeftCell="A37">
      <selection activeCell="F314" sqref="F31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31.421875" style="0" customWidth="1"/>
    <col min="4" max="4" width="49.8515625" style="0" customWidth="1"/>
    <col min="5" max="5" width="12.7109375" style="0" customWidth="1"/>
    <col min="6" max="6" width="12.421875" style="0" bestFit="1" customWidth="1"/>
    <col min="7" max="7" width="9.140625" style="0" hidden="1" customWidth="1"/>
  </cols>
  <sheetData>
    <row r="3" spans="1:6" ht="12.75">
      <c r="A3" s="7" t="s">
        <v>303</v>
      </c>
      <c r="B3" s="5"/>
      <c r="C3" s="5"/>
      <c r="D3" s="5"/>
      <c r="E3" s="5"/>
      <c r="F3" s="10"/>
    </row>
    <row r="4" spans="1:6" ht="12.75">
      <c r="A4" s="7" t="s">
        <v>180</v>
      </c>
      <c r="B4" s="7" t="s">
        <v>177</v>
      </c>
      <c r="C4" s="7" t="s">
        <v>182</v>
      </c>
      <c r="D4" s="7" t="s">
        <v>179</v>
      </c>
      <c r="E4" s="7" t="s">
        <v>181</v>
      </c>
      <c r="F4" s="10" t="s">
        <v>304</v>
      </c>
    </row>
    <row r="5" spans="1:6" ht="12.75">
      <c r="A5" s="4" t="s">
        <v>344</v>
      </c>
      <c r="B5" s="4">
        <v>190217</v>
      </c>
      <c r="C5" s="4" t="s">
        <v>241</v>
      </c>
      <c r="D5" s="4" t="s">
        <v>241</v>
      </c>
      <c r="E5" s="4">
        <v>9328941</v>
      </c>
      <c r="F5" s="13">
        <v>400000</v>
      </c>
    </row>
    <row r="6" spans="1:6" ht="12.75">
      <c r="A6" s="6"/>
      <c r="B6" s="6"/>
      <c r="C6" s="11" t="s">
        <v>81</v>
      </c>
      <c r="D6" s="12"/>
      <c r="E6" s="12"/>
      <c r="F6" s="14">
        <v>400000</v>
      </c>
    </row>
    <row r="7" spans="1:6" ht="12.75">
      <c r="A7" s="6"/>
      <c r="B7" s="4">
        <v>194891</v>
      </c>
      <c r="C7" s="4" t="s">
        <v>370</v>
      </c>
      <c r="D7" s="4" t="s">
        <v>370</v>
      </c>
      <c r="E7" s="4">
        <v>6565956</v>
      </c>
      <c r="F7" s="13">
        <v>3884000</v>
      </c>
    </row>
    <row r="8" spans="1:6" ht="12.75">
      <c r="A8" s="6"/>
      <c r="B8" s="6"/>
      <c r="C8" s="11" t="s">
        <v>37</v>
      </c>
      <c r="D8" s="12"/>
      <c r="E8" s="12"/>
      <c r="F8" s="14">
        <v>3884000</v>
      </c>
    </row>
    <row r="9" spans="1:6" ht="12.75">
      <c r="A9" s="6"/>
      <c r="B9" s="4">
        <v>194913</v>
      </c>
      <c r="C9" s="4" t="s">
        <v>371</v>
      </c>
      <c r="D9" s="4" t="s">
        <v>371</v>
      </c>
      <c r="E9" s="4">
        <v>9593192</v>
      </c>
      <c r="F9" s="13">
        <v>11833000</v>
      </c>
    </row>
    <row r="10" spans="1:6" ht="12.75">
      <c r="A10" s="6"/>
      <c r="B10" s="6"/>
      <c r="C10" s="11" t="s">
        <v>32</v>
      </c>
      <c r="D10" s="12"/>
      <c r="E10" s="12"/>
      <c r="F10" s="14">
        <v>11833000</v>
      </c>
    </row>
    <row r="11" spans="1:6" ht="12.75">
      <c r="A11" s="6"/>
      <c r="B11" s="4">
        <v>194956</v>
      </c>
      <c r="C11" s="4" t="s">
        <v>62</v>
      </c>
      <c r="D11" s="4" t="s">
        <v>63</v>
      </c>
      <c r="E11" s="4">
        <v>8398677</v>
      </c>
      <c r="F11" s="13">
        <v>2506000</v>
      </c>
    </row>
    <row r="12" spans="1:6" ht="12.75">
      <c r="A12" s="6"/>
      <c r="B12" s="6"/>
      <c r="C12" s="11" t="s">
        <v>120</v>
      </c>
      <c r="D12" s="12"/>
      <c r="E12" s="12"/>
      <c r="F12" s="14">
        <v>2506000</v>
      </c>
    </row>
    <row r="13" spans="1:6" ht="12.75">
      <c r="A13" s="6"/>
      <c r="B13" s="4">
        <v>194964</v>
      </c>
      <c r="C13" s="4" t="s">
        <v>258</v>
      </c>
      <c r="D13" s="4" t="s">
        <v>258</v>
      </c>
      <c r="E13" s="4">
        <v>4753225</v>
      </c>
      <c r="F13" s="13">
        <v>4801000</v>
      </c>
    </row>
    <row r="14" spans="1:6" ht="12.75">
      <c r="A14" s="6"/>
      <c r="B14" s="6"/>
      <c r="C14" s="11" t="s">
        <v>23</v>
      </c>
      <c r="D14" s="12"/>
      <c r="E14" s="12"/>
      <c r="F14" s="14">
        <v>4801000</v>
      </c>
    </row>
    <row r="15" spans="1:6" ht="12.75">
      <c r="A15" s="6"/>
      <c r="B15" s="4">
        <v>194972</v>
      </c>
      <c r="C15" s="4" t="s">
        <v>307</v>
      </c>
      <c r="D15" s="4" t="s">
        <v>307</v>
      </c>
      <c r="E15" s="4">
        <v>5000179</v>
      </c>
      <c r="F15" s="13">
        <v>15539000</v>
      </c>
    </row>
    <row r="16" spans="1:6" ht="12.75">
      <c r="A16" s="6"/>
      <c r="B16" s="6"/>
      <c r="C16" s="11" t="s">
        <v>6</v>
      </c>
      <c r="D16" s="12"/>
      <c r="E16" s="12"/>
      <c r="F16" s="14">
        <v>15539000</v>
      </c>
    </row>
    <row r="17" spans="1:6" ht="12.75">
      <c r="A17" s="6"/>
      <c r="B17" s="4">
        <v>195022</v>
      </c>
      <c r="C17" s="4" t="s">
        <v>263</v>
      </c>
      <c r="D17" s="4" t="s">
        <v>263</v>
      </c>
      <c r="E17" s="4">
        <v>3943362</v>
      </c>
      <c r="F17" s="13">
        <v>2914000</v>
      </c>
    </row>
    <row r="18" spans="1:6" ht="12.75">
      <c r="A18" s="6"/>
      <c r="B18" s="6"/>
      <c r="C18" s="11" t="s">
        <v>27</v>
      </c>
      <c r="D18" s="12"/>
      <c r="E18" s="12"/>
      <c r="F18" s="14">
        <v>2914000</v>
      </c>
    </row>
    <row r="19" spans="1:6" ht="12.75">
      <c r="A19" s="6"/>
      <c r="B19" s="4">
        <v>195031</v>
      </c>
      <c r="C19" s="4" t="s">
        <v>288</v>
      </c>
      <c r="D19" s="4" t="s">
        <v>288</v>
      </c>
      <c r="E19" s="4">
        <v>1872907</v>
      </c>
      <c r="F19" s="13">
        <v>3103000</v>
      </c>
    </row>
    <row r="20" spans="1:6" ht="12.75">
      <c r="A20" s="6"/>
      <c r="B20" s="6"/>
      <c r="C20" s="11" t="s">
        <v>35</v>
      </c>
      <c r="D20" s="12"/>
      <c r="E20" s="12"/>
      <c r="F20" s="14">
        <v>3103000</v>
      </c>
    </row>
    <row r="21" spans="1:6" ht="12.75">
      <c r="A21" s="6"/>
      <c r="B21" s="4">
        <v>195201</v>
      </c>
      <c r="C21" s="4" t="s">
        <v>184</v>
      </c>
      <c r="D21" s="4" t="s">
        <v>172</v>
      </c>
      <c r="E21" s="4">
        <v>8314639</v>
      </c>
      <c r="F21" s="13">
        <v>850000</v>
      </c>
    </row>
    <row r="22" spans="1:6" ht="12.75">
      <c r="A22" s="6"/>
      <c r="B22" s="6"/>
      <c r="C22" s="6"/>
      <c r="D22" s="4" t="s">
        <v>185</v>
      </c>
      <c r="E22" s="4">
        <v>5922905</v>
      </c>
      <c r="F22" s="13">
        <v>100000</v>
      </c>
    </row>
    <row r="23" spans="1:6" ht="12.75">
      <c r="A23" s="6"/>
      <c r="B23" s="6"/>
      <c r="C23" s="11" t="s">
        <v>106</v>
      </c>
      <c r="D23" s="12"/>
      <c r="E23" s="12"/>
      <c r="F23" s="14">
        <v>950000</v>
      </c>
    </row>
    <row r="24" spans="1:6" ht="12.75">
      <c r="A24" s="6"/>
      <c r="B24" s="4">
        <v>271811</v>
      </c>
      <c r="C24" s="4" t="s">
        <v>291</v>
      </c>
      <c r="D24" s="4" t="s">
        <v>292</v>
      </c>
      <c r="E24" s="4">
        <v>5141443</v>
      </c>
      <c r="F24" s="13">
        <v>70000</v>
      </c>
    </row>
    <row r="25" spans="1:6" ht="12.75">
      <c r="A25" s="6"/>
      <c r="B25" s="6"/>
      <c r="C25" s="11" t="s">
        <v>53</v>
      </c>
      <c r="D25" s="12"/>
      <c r="E25" s="12"/>
      <c r="F25" s="14">
        <v>70000</v>
      </c>
    </row>
    <row r="26" spans="1:6" ht="12.75">
      <c r="A26" s="6"/>
      <c r="B26" s="4">
        <v>271926</v>
      </c>
      <c r="C26" s="4" t="s">
        <v>273</v>
      </c>
      <c r="D26" s="4" t="s">
        <v>224</v>
      </c>
      <c r="E26" s="4">
        <v>9949795</v>
      </c>
      <c r="F26" s="13">
        <v>350000</v>
      </c>
    </row>
    <row r="27" spans="1:6" ht="12.75">
      <c r="A27" s="6"/>
      <c r="B27" s="6"/>
      <c r="C27" s="11" t="s">
        <v>84</v>
      </c>
      <c r="D27" s="12"/>
      <c r="E27" s="12"/>
      <c r="F27" s="14">
        <v>350000</v>
      </c>
    </row>
    <row r="28" spans="1:6" ht="12.75">
      <c r="A28" s="6"/>
      <c r="B28" s="4">
        <v>272591</v>
      </c>
      <c r="C28" s="4" t="s">
        <v>244</v>
      </c>
      <c r="D28" s="4" t="s">
        <v>245</v>
      </c>
      <c r="E28" s="4">
        <v>6181040</v>
      </c>
      <c r="F28" s="13">
        <v>250000</v>
      </c>
    </row>
    <row r="29" spans="1:6" ht="12.75">
      <c r="A29" s="6"/>
      <c r="B29" s="6"/>
      <c r="C29" s="11" t="s">
        <v>47</v>
      </c>
      <c r="D29" s="12"/>
      <c r="E29" s="12"/>
      <c r="F29" s="14">
        <v>250000</v>
      </c>
    </row>
    <row r="30" spans="1:6" ht="12.75">
      <c r="A30" s="6"/>
      <c r="B30" s="4">
        <v>272680</v>
      </c>
      <c r="C30" s="4" t="s">
        <v>194</v>
      </c>
      <c r="D30" s="4" t="s">
        <v>195</v>
      </c>
      <c r="E30" s="4">
        <v>6232669</v>
      </c>
      <c r="F30" s="13">
        <v>350000</v>
      </c>
    </row>
    <row r="31" spans="1:6" ht="12.75">
      <c r="A31" s="6"/>
      <c r="B31" s="6"/>
      <c r="C31" s="11" t="s">
        <v>49</v>
      </c>
      <c r="D31" s="12"/>
      <c r="E31" s="12"/>
      <c r="F31" s="14">
        <v>350000</v>
      </c>
    </row>
    <row r="32" spans="1:6" ht="12.75">
      <c r="A32" s="6"/>
      <c r="B32" s="4">
        <v>272728</v>
      </c>
      <c r="C32" s="4" t="s">
        <v>196</v>
      </c>
      <c r="D32" s="4" t="s">
        <v>197</v>
      </c>
      <c r="E32" s="4">
        <v>6428468</v>
      </c>
      <c r="F32" s="13">
        <v>650000</v>
      </c>
    </row>
    <row r="33" spans="1:6" ht="12.75">
      <c r="A33" s="6"/>
      <c r="B33" s="6"/>
      <c r="C33" s="11" t="s">
        <v>50</v>
      </c>
      <c r="D33" s="12"/>
      <c r="E33" s="12"/>
      <c r="F33" s="14">
        <v>650000</v>
      </c>
    </row>
    <row r="34" spans="1:6" ht="12.75">
      <c r="A34" s="6"/>
      <c r="B34" s="4">
        <v>272841</v>
      </c>
      <c r="C34" s="4" t="s">
        <v>289</v>
      </c>
      <c r="D34" s="4" t="s">
        <v>290</v>
      </c>
      <c r="E34" s="4">
        <v>1671513</v>
      </c>
      <c r="F34" s="13">
        <v>200000</v>
      </c>
    </row>
    <row r="35" spans="1:6" ht="12.75">
      <c r="A35" s="6"/>
      <c r="B35" s="6"/>
      <c r="C35" s="11" t="s">
        <v>52</v>
      </c>
      <c r="D35" s="12"/>
      <c r="E35" s="12"/>
      <c r="F35" s="14">
        <v>200000</v>
      </c>
    </row>
    <row r="36" spans="1:6" ht="12.75">
      <c r="A36" s="6"/>
      <c r="B36" s="4">
        <v>272876</v>
      </c>
      <c r="C36" s="4" t="s">
        <v>173</v>
      </c>
      <c r="D36" s="4" t="s">
        <v>174</v>
      </c>
      <c r="E36" s="4">
        <v>7120008</v>
      </c>
      <c r="F36" s="13">
        <v>100000</v>
      </c>
    </row>
    <row r="37" spans="1:6" ht="12.75">
      <c r="A37" s="6"/>
      <c r="B37" s="6"/>
      <c r="C37" s="11" t="s">
        <v>54</v>
      </c>
      <c r="D37" s="12"/>
      <c r="E37" s="12"/>
      <c r="F37" s="14">
        <v>100000</v>
      </c>
    </row>
    <row r="38" spans="1:6" ht="12.75">
      <c r="A38" s="6"/>
      <c r="B38" s="4">
        <v>273139</v>
      </c>
      <c r="C38" s="4" t="s">
        <v>277</v>
      </c>
      <c r="D38" s="4" t="s">
        <v>278</v>
      </c>
      <c r="E38" s="4">
        <v>6697882</v>
      </c>
      <c r="F38" s="13">
        <v>70000</v>
      </c>
    </row>
    <row r="39" spans="1:6" ht="12.75">
      <c r="A39" s="6"/>
      <c r="B39" s="6"/>
      <c r="C39" s="11" t="s">
        <v>57</v>
      </c>
      <c r="D39" s="12"/>
      <c r="E39" s="12"/>
      <c r="F39" s="14">
        <v>70000</v>
      </c>
    </row>
    <row r="40" spans="1:6" ht="12.75">
      <c r="A40" s="6"/>
      <c r="B40" s="4">
        <v>274879</v>
      </c>
      <c r="C40" s="4" t="s">
        <v>246</v>
      </c>
      <c r="D40" s="4" t="s">
        <v>247</v>
      </c>
      <c r="E40" s="4">
        <v>1647194</v>
      </c>
      <c r="F40" s="13">
        <v>400000</v>
      </c>
    </row>
    <row r="41" spans="1:6" ht="12.75">
      <c r="A41" s="6"/>
      <c r="B41" s="6"/>
      <c r="C41" s="11" t="s">
        <v>48</v>
      </c>
      <c r="D41" s="12"/>
      <c r="E41" s="12"/>
      <c r="F41" s="14">
        <v>400000</v>
      </c>
    </row>
    <row r="42" spans="1:6" ht="12.75">
      <c r="A42" s="6"/>
      <c r="B42" s="4">
        <v>274968</v>
      </c>
      <c r="C42" s="4" t="s">
        <v>198</v>
      </c>
      <c r="D42" s="4" t="s">
        <v>199</v>
      </c>
      <c r="E42" s="4">
        <v>4531517</v>
      </c>
      <c r="F42" s="13">
        <v>150000</v>
      </c>
    </row>
    <row r="43" spans="1:6" ht="12.75">
      <c r="A43" s="6"/>
      <c r="B43" s="6"/>
      <c r="C43" s="6"/>
      <c r="D43" s="4" t="s">
        <v>369</v>
      </c>
      <c r="E43" s="4">
        <v>1172890</v>
      </c>
      <c r="F43" s="13">
        <v>800000</v>
      </c>
    </row>
    <row r="44" spans="1:6" ht="12.75">
      <c r="A44" s="6"/>
      <c r="B44" s="6"/>
      <c r="C44" s="11" t="s">
        <v>51</v>
      </c>
      <c r="D44" s="12"/>
      <c r="E44" s="12"/>
      <c r="F44" s="14">
        <v>950000</v>
      </c>
    </row>
    <row r="45" spans="1:6" ht="12.75">
      <c r="A45" s="6"/>
      <c r="B45" s="4">
        <v>275301</v>
      </c>
      <c r="C45" s="4" t="s">
        <v>232</v>
      </c>
      <c r="D45" s="4" t="s">
        <v>233</v>
      </c>
      <c r="E45" s="4">
        <v>4936413</v>
      </c>
      <c r="F45" s="13">
        <v>200000</v>
      </c>
    </row>
    <row r="46" spans="1:6" ht="12.75">
      <c r="A46" s="6"/>
      <c r="B46" s="6"/>
      <c r="C46" s="11" t="s">
        <v>55</v>
      </c>
      <c r="D46" s="12"/>
      <c r="E46" s="12"/>
      <c r="F46" s="14">
        <v>200000</v>
      </c>
    </row>
    <row r="47" spans="1:6" ht="12.75">
      <c r="A47" s="6"/>
      <c r="B47" s="4">
        <v>275492</v>
      </c>
      <c r="C47" s="4" t="s">
        <v>238</v>
      </c>
      <c r="D47" s="4" t="s">
        <v>369</v>
      </c>
      <c r="E47" s="4">
        <v>9666094</v>
      </c>
      <c r="F47" s="13">
        <v>200000</v>
      </c>
    </row>
    <row r="48" spans="1:6" ht="12.75">
      <c r="A48" s="6"/>
      <c r="B48" s="6"/>
      <c r="C48" s="11" t="s">
        <v>79</v>
      </c>
      <c r="D48" s="12"/>
      <c r="E48" s="12"/>
      <c r="F48" s="14">
        <v>200000</v>
      </c>
    </row>
    <row r="49" spans="1:6" ht="12.75">
      <c r="A49" s="6"/>
      <c r="B49" s="4">
        <v>278238</v>
      </c>
      <c r="C49" s="4" t="s">
        <v>276</v>
      </c>
      <c r="D49" s="4" t="s">
        <v>369</v>
      </c>
      <c r="E49" s="4">
        <v>8522302</v>
      </c>
      <c r="F49" s="13">
        <v>100000</v>
      </c>
    </row>
    <row r="50" spans="1:6" ht="12.75">
      <c r="A50" s="6"/>
      <c r="B50" s="6"/>
      <c r="C50" s="11" t="s">
        <v>56</v>
      </c>
      <c r="D50" s="12"/>
      <c r="E50" s="12"/>
      <c r="F50" s="14">
        <v>100000</v>
      </c>
    </row>
    <row r="51" spans="1:6" ht="12.75">
      <c r="A51" s="6"/>
      <c r="B51" s="4">
        <v>278386</v>
      </c>
      <c r="C51" s="4" t="s">
        <v>236</v>
      </c>
      <c r="D51" s="4" t="s">
        <v>237</v>
      </c>
      <c r="E51" s="4">
        <v>5204562</v>
      </c>
      <c r="F51" s="13">
        <v>150000</v>
      </c>
    </row>
    <row r="52" spans="1:6" ht="12.75">
      <c r="A52" s="6"/>
      <c r="B52" s="6"/>
      <c r="C52" s="11" t="s">
        <v>58</v>
      </c>
      <c r="D52" s="12"/>
      <c r="E52" s="12"/>
      <c r="F52" s="14">
        <v>150000</v>
      </c>
    </row>
    <row r="53" spans="1:6" ht="12.75">
      <c r="A53" s="6"/>
      <c r="B53" s="4">
        <v>278475</v>
      </c>
      <c r="C53" s="4" t="s">
        <v>239</v>
      </c>
      <c r="D53" s="4" t="s">
        <v>240</v>
      </c>
      <c r="E53" s="4">
        <v>3810187</v>
      </c>
      <c r="F53" s="13">
        <v>900000</v>
      </c>
    </row>
    <row r="54" spans="1:6" ht="12.75">
      <c r="A54" s="6"/>
      <c r="B54" s="6"/>
      <c r="C54" s="11" t="s">
        <v>80</v>
      </c>
      <c r="D54" s="12"/>
      <c r="E54" s="12"/>
      <c r="F54" s="14">
        <v>900000</v>
      </c>
    </row>
    <row r="55" spans="1:6" ht="12.75">
      <c r="A55" s="6"/>
      <c r="B55" s="4">
        <v>578991</v>
      </c>
      <c r="C55" s="4" t="s">
        <v>229</v>
      </c>
      <c r="D55" s="4" t="s">
        <v>230</v>
      </c>
      <c r="E55" s="4">
        <v>3713907</v>
      </c>
      <c r="F55" s="13">
        <v>12041000</v>
      </c>
    </row>
    <row r="56" spans="1:6" ht="12.75">
      <c r="A56" s="6"/>
      <c r="B56" s="6"/>
      <c r="C56" s="6"/>
      <c r="D56" s="4" t="s">
        <v>231</v>
      </c>
      <c r="E56" s="4">
        <v>4007320</v>
      </c>
      <c r="F56" s="13">
        <v>516000</v>
      </c>
    </row>
    <row r="57" spans="1:6" ht="12.75">
      <c r="A57" s="6"/>
      <c r="B57" s="6"/>
      <c r="C57" s="11" t="s">
        <v>38</v>
      </c>
      <c r="D57" s="12"/>
      <c r="E57" s="12"/>
      <c r="F57" s="14">
        <v>12557000</v>
      </c>
    </row>
    <row r="58" spans="1:6" ht="12.75">
      <c r="A58" s="6"/>
      <c r="B58" s="4">
        <v>579017</v>
      </c>
      <c r="C58" s="4" t="s">
        <v>300</v>
      </c>
      <c r="D58" s="4" t="s">
        <v>300</v>
      </c>
      <c r="E58" s="4">
        <v>2837121</v>
      </c>
      <c r="F58" s="13">
        <v>1900000</v>
      </c>
    </row>
    <row r="59" spans="1:6" ht="12.75">
      <c r="A59" s="6"/>
      <c r="B59" s="6"/>
      <c r="C59" s="6"/>
      <c r="D59" s="6"/>
      <c r="E59" s="8">
        <v>3754207</v>
      </c>
      <c r="F59" s="15">
        <v>1209000</v>
      </c>
    </row>
    <row r="60" spans="1:6" ht="12.75">
      <c r="A60" s="6"/>
      <c r="B60" s="6"/>
      <c r="C60" s="11" t="s">
        <v>22</v>
      </c>
      <c r="D60" s="12"/>
      <c r="E60" s="12"/>
      <c r="F60" s="14">
        <v>3109000</v>
      </c>
    </row>
    <row r="61" spans="1:6" ht="12.75">
      <c r="A61" s="6"/>
      <c r="B61" s="4">
        <v>579025</v>
      </c>
      <c r="C61" s="4" t="s">
        <v>61</v>
      </c>
      <c r="D61" s="4" t="s">
        <v>61</v>
      </c>
      <c r="E61" s="4">
        <v>9445282</v>
      </c>
      <c r="F61" s="13">
        <v>7561000</v>
      </c>
    </row>
    <row r="62" spans="1:6" ht="12.75">
      <c r="A62" s="6"/>
      <c r="B62" s="6"/>
      <c r="C62" s="11" t="s">
        <v>119</v>
      </c>
      <c r="D62" s="12"/>
      <c r="E62" s="12"/>
      <c r="F62" s="14">
        <v>7561000</v>
      </c>
    </row>
    <row r="63" spans="1:6" ht="12.75">
      <c r="A63" s="6"/>
      <c r="B63" s="4">
        <v>579033</v>
      </c>
      <c r="C63" s="4" t="s">
        <v>259</v>
      </c>
      <c r="D63" s="4" t="s">
        <v>259</v>
      </c>
      <c r="E63" s="4">
        <v>5804478</v>
      </c>
      <c r="F63" s="13">
        <v>2158000</v>
      </c>
    </row>
    <row r="64" spans="1:6" ht="12.75">
      <c r="A64" s="6"/>
      <c r="B64" s="6"/>
      <c r="C64" s="6"/>
      <c r="D64" s="6"/>
      <c r="E64" s="8">
        <v>7630615</v>
      </c>
      <c r="F64" s="15">
        <v>11650000</v>
      </c>
    </row>
    <row r="65" spans="1:6" ht="12.75">
      <c r="A65" s="6"/>
      <c r="B65" s="6"/>
      <c r="C65" s="11" t="s">
        <v>24</v>
      </c>
      <c r="D65" s="12"/>
      <c r="E65" s="12"/>
      <c r="F65" s="14">
        <v>13808000</v>
      </c>
    </row>
    <row r="66" spans="1:6" ht="12.75">
      <c r="A66" s="6"/>
      <c r="B66" s="4">
        <v>676535</v>
      </c>
      <c r="C66" s="4" t="s">
        <v>168</v>
      </c>
      <c r="D66" s="4" t="s">
        <v>169</v>
      </c>
      <c r="E66" s="4">
        <v>3878215</v>
      </c>
      <c r="F66" s="13">
        <v>40000</v>
      </c>
    </row>
    <row r="67" spans="1:6" ht="12.75">
      <c r="A67" s="6"/>
      <c r="B67" s="6"/>
      <c r="C67" s="6"/>
      <c r="D67" s="6"/>
      <c r="E67" s="8">
        <v>4616812</v>
      </c>
      <c r="F67" s="15">
        <v>50000</v>
      </c>
    </row>
    <row r="68" spans="1:6" ht="12.75">
      <c r="A68" s="6"/>
      <c r="B68" s="6"/>
      <c r="C68" s="6"/>
      <c r="D68" s="6"/>
      <c r="E68" s="8">
        <v>6455444</v>
      </c>
      <c r="F68" s="15">
        <v>60000</v>
      </c>
    </row>
    <row r="69" spans="1:6" ht="12.75">
      <c r="A69" s="6"/>
      <c r="B69" s="6"/>
      <c r="C69" s="11" t="s">
        <v>305</v>
      </c>
      <c r="D69" s="12"/>
      <c r="E69" s="12"/>
      <c r="F69" s="14">
        <v>150000</v>
      </c>
    </row>
    <row r="70" spans="1:6" ht="12.75">
      <c r="A70" s="6"/>
      <c r="B70" s="4">
        <v>13583212</v>
      </c>
      <c r="C70" s="4" t="s">
        <v>67</v>
      </c>
      <c r="D70" s="4" t="s">
        <v>67</v>
      </c>
      <c r="E70" s="4">
        <v>4721932</v>
      </c>
      <c r="F70" s="13">
        <v>6284000</v>
      </c>
    </row>
    <row r="71" spans="1:6" ht="12.75">
      <c r="A71" s="6"/>
      <c r="B71" s="6"/>
      <c r="C71" s="11" t="s">
        <v>123</v>
      </c>
      <c r="D71" s="12"/>
      <c r="E71" s="12"/>
      <c r="F71" s="14">
        <v>6284000</v>
      </c>
    </row>
    <row r="72" spans="1:6" ht="12.75">
      <c r="A72" s="6"/>
      <c r="B72" s="4">
        <v>25263633</v>
      </c>
      <c r="C72" s="4" t="s">
        <v>183</v>
      </c>
      <c r="D72" s="4" t="s">
        <v>359</v>
      </c>
      <c r="E72" s="4">
        <v>5991938</v>
      </c>
      <c r="F72" s="13">
        <v>400000</v>
      </c>
    </row>
    <row r="73" spans="1:6" ht="12.75">
      <c r="A73" s="6"/>
      <c r="B73" s="6"/>
      <c r="C73" s="11" t="s">
        <v>127</v>
      </c>
      <c r="D73" s="12"/>
      <c r="E73" s="12"/>
      <c r="F73" s="14">
        <v>400000</v>
      </c>
    </row>
    <row r="74" spans="1:6" ht="12.75">
      <c r="A74" s="6"/>
      <c r="B74" s="4">
        <v>25916360</v>
      </c>
      <c r="C74" s="4" t="s">
        <v>219</v>
      </c>
      <c r="D74" s="4" t="s">
        <v>161</v>
      </c>
      <c r="E74" s="4">
        <v>8849001</v>
      </c>
      <c r="F74" s="13">
        <v>680000</v>
      </c>
    </row>
    <row r="75" spans="1:6" ht="12.75">
      <c r="A75" s="6"/>
      <c r="B75" s="6"/>
      <c r="C75" s="6"/>
      <c r="D75" s="4" t="s">
        <v>162</v>
      </c>
      <c r="E75" s="4">
        <v>8984742</v>
      </c>
      <c r="F75" s="13">
        <v>250000</v>
      </c>
    </row>
    <row r="76" spans="1:6" ht="12.75">
      <c r="A76" s="6"/>
      <c r="B76" s="6"/>
      <c r="C76" s="6"/>
      <c r="D76" s="4" t="s">
        <v>220</v>
      </c>
      <c r="E76" s="4">
        <v>3040542</v>
      </c>
      <c r="F76" s="13">
        <v>315000</v>
      </c>
    </row>
    <row r="77" spans="1:6" ht="12.75">
      <c r="A77" s="6"/>
      <c r="B77" s="6"/>
      <c r="C77" s="11" t="s">
        <v>87</v>
      </c>
      <c r="D77" s="12"/>
      <c r="E77" s="12"/>
      <c r="F77" s="14">
        <v>1245000</v>
      </c>
    </row>
    <row r="78" spans="1:6" ht="12.75">
      <c r="A78" s="6"/>
      <c r="B78" s="4">
        <v>25975498</v>
      </c>
      <c r="C78" s="4" t="s">
        <v>144</v>
      </c>
      <c r="D78" s="4" t="s">
        <v>324</v>
      </c>
      <c r="E78" s="4">
        <v>3736692</v>
      </c>
      <c r="F78" s="13">
        <v>200000</v>
      </c>
    </row>
    <row r="79" spans="1:6" ht="12.75">
      <c r="A79" s="6"/>
      <c r="B79" s="6"/>
      <c r="C79" s="6"/>
      <c r="D79" s="4" t="s">
        <v>145</v>
      </c>
      <c r="E79" s="4">
        <v>1792038</v>
      </c>
      <c r="F79" s="13">
        <v>300000</v>
      </c>
    </row>
    <row r="80" spans="1:6" ht="12.75">
      <c r="A80" s="6"/>
      <c r="B80" s="6"/>
      <c r="C80" s="6"/>
      <c r="D80" s="4" t="s">
        <v>146</v>
      </c>
      <c r="E80" s="4">
        <v>2093343</v>
      </c>
      <c r="F80" s="13">
        <v>200000</v>
      </c>
    </row>
    <row r="81" spans="1:6" ht="12.75">
      <c r="A81" s="6"/>
      <c r="B81" s="6"/>
      <c r="C81" s="6"/>
      <c r="D81" s="6"/>
      <c r="E81" s="8">
        <v>5700178</v>
      </c>
      <c r="F81" s="15">
        <v>200000</v>
      </c>
    </row>
    <row r="82" spans="1:6" ht="12.75">
      <c r="A82" s="6"/>
      <c r="B82" s="6"/>
      <c r="C82" s="6"/>
      <c r="D82" s="6"/>
      <c r="E82" s="8">
        <v>6811251</v>
      </c>
      <c r="F82" s="15">
        <v>200000</v>
      </c>
    </row>
    <row r="83" spans="1:6" ht="12.75">
      <c r="A83" s="6"/>
      <c r="B83" s="6"/>
      <c r="C83" s="11" t="s">
        <v>118</v>
      </c>
      <c r="D83" s="12"/>
      <c r="E83" s="12"/>
      <c r="F83" s="14">
        <v>1100000</v>
      </c>
    </row>
    <row r="84" spans="1:6" ht="12.75">
      <c r="A84" s="6"/>
      <c r="B84" s="4">
        <v>25998846</v>
      </c>
      <c r="C84" s="4" t="s">
        <v>137</v>
      </c>
      <c r="D84" s="4" t="s">
        <v>138</v>
      </c>
      <c r="E84" s="4">
        <v>2015983</v>
      </c>
      <c r="F84" s="13">
        <v>250000</v>
      </c>
    </row>
    <row r="85" spans="1:6" ht="12.75">
      <c r="A85" s="6"/>
      <c r="B85" s="6"/>
      <c r="C85" s="6"/>
      <c r="D85" s="6"/>
      <c r="E85" s="8">
        <v>5175408</v>
      </c>
      <c r="F85" s="15">
        <v>270000</v>
      </c>
    </row>
    <row r="86" spans="1:6" ht="12.75">
      <c r="A86" s="6"/>
      <c r="B86" s="6"/>
      <c r="C86" s="11" t="s">
        <v>116</v>
      </c>
      <c r="D86" s="12"/>
      <c r="E86" s="12"/>
      <c r="F86" s="14">
        <v>520000</v>
      </c>
    </row>
    <row r="87" spans="1:6" ht="12.75">
      <c r="A87" s="6"/>
      <c r="B87" s="4">
        <v>25999044</v>
      </c>
      <c r="C87" s="4" t="s">
        <v>346</v>
      </c>
      <c r="D87" s="4" t="s">
        <v>351</v>
      </c>
      <c r="E87" s="4">
        <v>7268793</v>
      </c>
      <c r="F87" s="13">
        <v>180000</v>
      </c>
    </row>
    <row r="88" spans="1:6" ht="12.75">
      <c r="A88" s="6"/>
      <c r="B88" s="6"/>
      <c r="C88" s="6"/>
      <c r="D88" s="4" t="s">
        <v>353</v>
      </c>
      <c r="E88" s="4">
        <v>9735411</v>
      </c>
      <c r="F88" s="13">
        <v>2700000</v>
      </c>
    </row>
    <row r="89" spans="1:6" ht="12.75">
      <c r="A89" s="6"/>
      <c r="B89" s="6"/>
      <c r="C89" s="6"/>
      <c r="D89" s="4" t="s">
        <v>347</v>
      </c>
      <c r="E89" s="4">
        <v>3979947</v>
      </c>
      <c r="F89" s="13">
        <v>300000</v>
      </c>
    </row>
    <row r="90" spans="1:6" ht="12.75">
      <c r="A90" s="6"/>
      <c r="B90" s="6"/>
      <c r="C90" s="6"/>
      <c r="D90" s="4" t="s">
        <v>349</v>
      </c>
      <c r="E90" s="4">
        <v>5792625</v>
      </c>
      <c r="F90" s="13">
        <v>600000</v>
      </c>
    </row>
    <row r="91" spans="1:6" ht="12.75">
      <c r="A91" s="6"/>
      <c r="B91" s="6"/>
      <c r="C91" s="6"/>
      <c r="D91" s="4" t="s">
        <v>348</v>
      </c>
      <c r="E91" s="4">
        <v>4309907</v>
      </c>
      <c r="F91" s="13">
        <v>600000</v>
      </c>
    </row>
    <row r="92" spans="1:6" ht="12.75">
      <c r="A92" s="6"/>
      <c r="B92" s="6"/>
      <c r="C92" s="6"/>
      <c r="D92" s="4" t="s">
        <v>352</v>
      </c>
      <c r="E92" s="4">
        <v>9684449</v>
      </c>
      <c r="F92" s="13">
        <v>500000</v>
      </c>
    </row>
    <row r="93" spans="1:6" ht="12.75">
      <c r="A93" s="6"/>
      <c r="B93" s="6"/>
      <c r="C93" s="6"/>
      <c r="D93" s="4" t="s">
        <v>350</v>
      </c>
      <c r="E93" s="4">
        <v>6191102</v>
      </c>
      <c r="F93" s="13">
        <v>350000</v>
      </c>
    </row>
    <row r="94" spans="1:6" ht="12.75">
      <c r="A94" s="6"/>
      <c r="B94" s="6"/>
      <c r="C94" s="11" t="s">
        <v>8</v>
      </c>
      <c r="D94" s="12"/>
      <c r="E94" s="12"/>
      <c r="F94" s="14">
        <v>5230000</v>
      </c>
    </row>
    <row r="95" spans="1:6" ht="12.75">
      <c r="A95" s="6"/>
      <c r="B95" s="4">
        <v>25999150</v>
      </c>
      <c r="C95" s="4" t="s">
        <v>282</v>
      </c>
      <c r="D95" s="4" t="s">
        <v>284</v>
      </c>
      <c r="E95" s="4">
        <v>6989404</v>
      </c>
      <c r="F95" s="13">
        <v>360000</v>
      </c>
    </row>
    <row r="96" spans="1:6" ht="12.75">
      <c r="A96" s="6"/>
      <c r="B96" s="6"/>
      <c r="C96" s="6"/>
      <c r="D96" s="4" t="s">
        <v>283</v>
      </c>
      <c r="E96" s="4">
        <v>4547815</v>
      </c>
      <c r="F96" s="13">
        <v>250000</v>
      </c>
    </row>
    <row r="97" spans="1:6" ht="12.75">
      <c r="A97" s="6"/>
      <c r="B97" s="6"/>
      <c r="C97" s="6"/>
      <c r="D97" s="6"/>
      <c r="E97" s="8">
        <v>6749255</v>
      </c>
      <c r="F97" s="15">
        <v>700000</v>
      </c>
    </row>
    <row r="98" spans="1:6" ht="12.75">
      <c r="A98" s="6"/>
      <c r="B98" s="6"/>
      <c r="C98" s="6"/>
      <c r="D98" s="6"/>
      <c r="E98" s="8">
        <v>9199716</v>
      </c>
      <c r="F98" s="15">
        <v>500000</v>
      </c>
    </row>
    <row r="99" spans="1:6" ht="12.75">
      <c r="A99" s="6"/>
      <c r="B99" s="6"/>
      <c r="C99" s="11" t="s">
        <v>40</v>
      </c>
      <c r="D99" s="12"/>
      <c r="E99" s="12"/>
      <c r="F99" s="14">
        <v>1810000</v>
      </c>
    </row>
    <row r="100" spans="1:6" ht="12.75">
      <c r="A100" s="6"/>
      <c r="B100" s="4">
        <v>26012294</v>
      </c>
      <c r="C100" s="4" t="s">
        <v>222</v>
      </c>
      <c r="D100" s="4" t="s">
        <v>361</v>
      </c>
      <c r="E100" s="4">
        <v>1905494</v>
      </c>
      <c r="F100" s="13">
        <v>850000</v>
      </c>
    </row>
    <row r="101" spans="1:6" ht="12.75">
      <c r="A101" s="6"/>
      <c r="B101" s="6"/>
      <c r="C101" s="11" t="s">
        <v>107</v>
      </c>
      <c r="D101" s="12"/>
      <c r="E101" s="12"/>
      <c r="F101" s="14">
        <v>850000</v>
      </c>
    </row>
    <row r="102" spans="1:6" ht="12.75">
      <c r="A102" s="6"/>
      <c r="B102" s="4">
        <v>26525828</v>
      </c>
      <c r="C102" s="4" t="s">
        <v>356</v>
      </c>
      <c r="D102" s="4" t="s">
        <v>357</v>
      </c>
      <c r="E102" s="4">
        <v>9226465</v>
      </c>
      <c r="F102" s="13">
        <v>450000</v>
      </c>
    </row>
    <row r="103" spans="1:6" ht="12.75">
      <c r="A103" s="6"/>
      <c r="B103" s="6"/>
      <c r="C103" s="11" t="s">
        <v>3</v>
      </c>
      <c r="D103" s="12"/>
      <c r="E103" s="12"/>
      <c r="F103" s="14">
        <v>450000</v>
      </c>
    </row>
    <row r="104" spans="1:6" ht="12.75">
      <c r="A104" s="6"/>
      <c r="B104" s="4">
        <v>26594145</v>
      </c>
      <c r="C104" s="4" t="s">
        <v>354</v>
      </c>
      <c r="D104" s="4" t="s">
        <v>355</v>
      </c>
      <c r="E104" s="4">
        <v>6630553</v>
      </c>
      <c r="F104" s="13">
        <v>550000</v>
      </c>
    </row>
    <row r="105" spans="1:6" ht="12.75">
      <c r="A105" s="6"/>
      <c r="B105" s="6"/>
      <c r="C105" s="6"/>
      <c r="D105" s="4" t="s">
        <v>354</v>
      </c>
      <c r="E105" s="4">
        <v>6565086</v>
      </c>
      <c r="F105" s="13">
        <v>600000</v>
      </c>
    </row>
    <row r="106" spans="1:6" ht="12.75">
      <c r="A106" s="6"/>
      <c r="B106" s="6"/>
      <c r="C106" s="11" t="s">
        <v>7</v>
      </c>
      <c r="D106" s="12"/>
      <c r="E106" s="12"/>
      <c r="F106" s="14">
        <v>1150000</v>
      </c>
    </row>
    <row r="107" spans="1:6" ht="12.75">
      <c r="A107" s="6"/>
      <c r="B107" s="4">
        <v>26597063</v>
      </c>
      <c r="C107" s="4" t="s">
        <v>208</v>
      </c>
      <c r="D107" s="4" t="s">
        <v>359</v>
      </c>
      <c r="E107" s="4">
        <v>3198258</v>
      </c>
      <c r="F107" s="13">
        <v>1600000</v>
      </c>
    </row>
    <row r="108" spans="1:6" ht="12.75">
      <c r="A108" s="6"/>
      <c r="B108" s="6"/>
      <c r="C108" s="11" t="s">
        <v>114</v>
      </c>
      <c r="D108" s="12"/>
      <c r="E108" s="12"/>
      <c r="F108" s="14">
        <v>1600000</v>
      </c>
    </row>
    <row r="109" spans="1:6" ht="12.75">
      <c r="A109" s="6"/>
      <c r="B109" s="4">
        <v>26641704</v>
      </c>
      <c r="C109" s="4" t="s">
        <v>150</v>
      </c>
      <c r="D109" s="4" t="s">
        <v>151</v>
      </c>
      <c r="E109" s="4">
        <v>9373402</v>
      </c>
      <c r="F109" s="13">
        <v>170000</v>
      </c>
    </row>
    <row r="110" spans="1:6" ht="12.75">
      <c r="A110" s="6"/>
      <c r="B110" s="6"/>
      <c r="C110" s="11" t="s">
        <v>92</v>
      </c>
      <c r="D110" s="12"/>
      <c r="E110" s="12"/>
      <c r="F110" s="14">
        <v>170000</v>
      </c>
    </row>
    <row r="111" spans="1:6" ht="12.75">
      <c r="A111" s="6"/>
      <c r="B111" s="4">
        <v>26643715</v>
      </c>
      <c r="C111" s="4" t="s">
        <v>254</v>
      </c>
      <c r="D111" s="4" t="s">
        <v>255</v>
      </c>
      <c r="E111" s="4">
        <v>9097155</v>
      </c>
      <c r="F111" s="13">
        <v>900000</v>
      </c>
    </row>
    <row r="112" spans="1:6" ht="12.75">
      <c r="A112" s="6"/>
      <c r="B112" s="6"/>
      <c r="C112" s="11" t="s">
        <v>93</v>
      </c>
      <c r="D112" s="12"/>
      <c r="E112" s="12"/>
      <c r="F112" s="14">
        <v>900000</v>
      </c>
    </row>
    <row r="113" spans="1:6" ht="12.75">
      <c r="A113" s="6"/>
      <c r="B113" s="4">
        <v>26652561</v>
      </c>
      <c r="C113" s="4" t="s">
        <v>133</v>
      </c>
      <c r="D113" s="4" t="s">
        <v>362</v>
      </c>
      <c r="E113" s="4">
        <v>9223303</v>
      </c>
      <c r="F113" s="13">
        <v>390000</v>
      </c>
    </row>
    <row r="114" spans="1:6" ht="12.75">
      <c r="A114" s="6"/>
      <c r="B114" s="6"/>
      <c r="C114" s="11" t="s">
        <v>129</v>
      </c>
      <c r="D114" s="12"/>
      <c r="E114" s="12"/>
      <c r="F114" s="14">
        <v>390000</v>
      </c>
    </row>
    <row r="115" spans="1:6" ht="12.75">
      <c r="A115" s="6"/>
      <c r="B115" s="4">
        <v>26671557</v>
      </c>
      <c r="C115" s="4" t="s">
        <v>242</v>
      </c>
      <c r="D115" s="4" t="s">
        <v>243</v>
      </c>
      <c r="E115" s="4">
        <v>2945723</v>
      </c>
      <c r="F115" s="13">
        <v>350000</v>
      </c>
    </row>
    <row r="116" spans="1:6" ht="12.75">
      <c r="A116" s="6"/>
      <c r="B116" s="6"/>
      <c r="C116" s="11" t="s">
        <v>1</v>
      </c>
      <c r="D116" s="12"/>
      <c r="E116" s="12"/>
      <c r="F116" s="14">
        <v>350000</v>
      </c>
    </row>
    <row r="117" spans="1:6" ht="12.75">
      <c r="A117" s="6"/>
      <c r="B117" s="4">
        <v>26676281</v>
      </c>
      <c r="C117" s="4" t="s">
        <v>152</v>
      </c>
      <c r="D117" s="4" t="s">
        <v>154</v>
      </c>
      <c r="E117" s="4">
        <v>6676319</v>
      </c>
      <c r="F117" s="13">
        <v>200000</v>
      </c>
    </row>
    <row r="118" spans="1:6" ht="12.75">
      <c r="A118" s="6"/>
      <c r="B118" s="6"/>
      <c r="C118" s="6"/>
      <c r="D118" s="4" t="s">
        <v>153</v>
      </c>
      <c r="E118" s="4">
        <v>5240232</v>
      </c>
      <c r="F118" s="13">
        <v>50000</v>
      </c>
    </row>
    <row r="119" spans="1:6" ht="12.75">
      <c r="A119" s="6"/>
      <c r="B119" s="6"/>
      <c r="C119" s="11" t="s">
        <v>368</v>
      </c>
      <c r="D119" s="12"/>
      <c r="E119" s="12"/>
      <c r="F119" s="14">
        <v>250000</v>
      </c>
    </row>
    <row r="120" spans="1:6" ht="12.75">
      <c r="A120" s="6"/>
      <c r="B120" s="4">
        <v>27467686</v>
      </c>
      <c r="C120" s="4" t="s">
        <v>157</v>
      </c>
      <c r="D120" s="4" t="s">
        <v>158</v>
      </c>
      <c r="E120" s="4">
        <v>5599785</v>
      </c>
      <c r="F120" s="13">
        <v>100000</v>
      </c>
    </row>
    <row r="121" spans="1:6" ht="12.75">
      <c r="A121" s="6"/>
      <c r="B121" s="6"/>
      <c r="C121" s="6"/>
      <c r="D121" s="4" t="s">
        <v>159</v>
      </c>
      <c r="E121" s="4">
        <v>7201840</v>
      </c>
      <c r="F121" s="13">
        <v>1500000</v>
      </c>
    </row>
    <row r="122" spans="1:6" ht="12.75">
      <c r="A122" s="6"/>
      <c r="B122" s="6"/>
      <c r="C122" s="11" t="s">
        <v>112</v>
      </c>
      <c r="D122" s="12"/>
      <c r="E122" s="12"/>
      <c r="F122" s="14">
        <v>1600000</v>
      </c>
    </row>
    <row r="123" spans="1:6" ht="12.75">
      <c r="A123" s="6"/>
      <c r="B123" s="4">
        <v>27525279</v>
      </c>
      <c r="C123" s="4" t="s">
        <v>155</v>
      </c>
      <c r="D123" s="4" t="s">
        <v>156</v>
      </c>
      <c r="E123" s="4">
        <v>3619533</v>
      </c>
      <c r="F123" s="13">
        <v>1553000</v>
      </c>
    </row>
    <row r="124" spans="1:6" ht="12.75">
      <c r="A124" s="6"/>
      <c r="B124" s="6"/>
      <c r="C124" s="6"/>
      <c r="D124" s="4" t="s">
        <v>369</v>
      </c>
      <c r="E124" s="4">
        <v>5136427</v>
      </c>
      <c r="F124" s="13">
        <v>250000</v>
      </c>
    </row>
    <row r="125" spans="1:6" ht="12.75">
      <c r="A125" s="6"/>
      <c r="B125" s="6"/>
      <c r="C125" s="11" t="s">
        <v>111</v>
      </c>
      <c r="D125" s="12"/>
      <c r="E125" s="12"/>
      <c r="F125" s="14">
        <v>1803000</v>
      </c>
    </row>
    <row r="126" spans="1:6" ht="12.75">
      <c r="A126" s="6"/>
      <c r="B126" s="4">
        <v>42197449</v>
      </c>
      <c r="C126" s="4" t="s">
        <v>374</v>
      </c>
      <c r="D126" s="4" t="s">
        <v>375</v>
      </c>
      <c r="E126" s="4">
        <v>5646573</v>
      </c>
      <c r="F126" s="13">
        <v>300000</v>
      </c>
    </row>
    <row r="127" spans="1:6" ht="12.75">
      <c r="A127" s="6"/>
      <c r="B127" s="6"/>
      <c r="C127" s="11" t="s">
        <v>14</v>
      </c>
      <c r="D127" s="12"/>
      <c r="E127" s="12"/>
      <c r="F127" s="14">
        <v>300000</v>
      </c>
    </row>
    <row r="128" spans="1:6" ht="12.75">
      <c r="A128" s="6"/>
      <c r="B128" s="4">
        <v>42886163</v>
      </c>
      <c r="C128" s="4" t="s">
        <v>295</v>
      </c>
      <c r="D128" s="4" t="s">
        <v>295</v>
      </c>
      <c r="E128" s="4">
        <v>3446957</v>
      </c>
      <c r="F128" s="13">
        <v>178000</v>
      </c>
    </row>
    <row r="129" spans="1:6" ht="12.75">
      <c r="A129" s="6"/>
      <c r="B129" s="6"/>
      <c r="C129" s="6"/>
      <c r="D129" s="6"/>
      <c r="E129" s="8">
        <v>3473171</v>
      </c>
      <c r="F129" s="15">
        <v>11222000</v>
      </c>
    </row>
    <row r="130" spans="1:6" ht="12.75">
      <c r="A130" s="6"/>
      <c r="B130" s="6"/>
      <c r="C130" s="11" t="s">
        <v>17</v>
      </c>
      <c r="D130" s="12"/>
      <c r="E130" s="12"/>
      <c r="F130" s="14">
        <v>11400000</v>
      </c>
    </row>
    <row r="131" spans="1:6" ht="12.75">
      <c r="A131" s="6"/>
      <c r="B131" s="4">
        <v>42886171</v>
      </c>
      <c r="C131" s="4" t="s">
        <v>298</v>
      </c>
      <c r="D131" s="4" t="s">
        <v>298</v>
      </c>
      <c r="E131" s="4">
        <v>1450637</v>
      </c>
      <c r="F131" s="13">
        <v>7841000</v>
      </c>
    </row>
    <row r="132" spans="1:6" ht="12.75">
      <c r="A132" s="6"/>
      <c r="B132" s="6"/>
      <c r="C132" s="11" t="s">
        <v>20</v>
      </c>
      <c r="D132" s="12"/>
      <c r="E132" s="12"/>
      <c r="F132" s="14">
        <v>7841000</v>
      </c>
    </row>
    <row r="133" spans="1:6" ht="12.75">
      <c r="A133" s="6"/>
      <c r="B133" s="4">
        <v>42886180</v>
      </c>
      <c r="C133" s="4" t="s">
        <v>299</v>
      </c>
      <c r="D133" s="4" t="s">
        <v>299</v>
      </c>
      <c r="E133" s="4">
        <v>6581899</v>
      </c>
      <c r="F133" s="13">
        <v>6707000</v>
      </c>
    </row>
    <row r="134" spans="1:6" ht="12.75">
      <c r="A134" s="6"/>
      <c r="B134" s="6"/>
      <c r="C134" s="11" t="s">
        <v>21</v>
      </c>
      <c r="D134" s="12"/>
      <c r="E134" s="12"/>
      <c r="F134" s="14">
        <v>6707000</v>
      </c>
    </row>
    <row r="135" spans="1:6" ht="12.75">
      <c r="A135" s="6"/>
      <c r="B135" s="4">
        <v>42886198</v>
      </c>
      <c r="C135" s="4" t="s">
        <v>268</v>
      </c>
      <c r="D135" s="4" t="s">
        <v>268</v>
      </c>
      <c r="E135" s="4">
        <v>5300802</v>
      </c>
      <c r="F135" s="13">
        <v>70000</v>
      </c>
    </row>
    <row r="136" spans="1:6" ht="12.75">
      <c r="A136" s="6"/>
      <c r="B136" s="6"/>
      <c r="C136" s="6"/>
      <c r="D136" s="6"/>
      <c r="E136" s="8">
        <v>7399132</v>
      </c>
      <c r="F136" s="15">
        <v>150000</v>
      </c>
    </row>
    <row r="137" spans="1:6" ht="12.75">
      <c r="A137" s="6"/>
      <c r="B137" s="6"/>
      <c r="C137" s="6"/>
      <c r="D137" s="6"/>
      <c r="E137" s="8">
        <v>8877013</v>
      </c>
      <c r="F137" s="15">
        <v>2483000</v>
      </c>
    </row>
    <row r="138" spans="1:6" ht="12.75">
      <c r="A138" s="6"/>
      <c r="B138" s="6"/>
      <c r="C138" s="11" t="s">
        <v>45</v>
      </c>
      <c r="D138" s="12"/>
      <c r="E138" s="12"/>
      <c r="F138" s="14">
        <v>2703000</v>
      </c>
    </row>
    <row r="139" spans="1:6" ht="12.75">
      <c r="A139" s="6"/>
      <c r="B139" s="4">
        <v>42886201</v>
      </c>
      <c r="C139" s="4" t="s">
        <v>66</v>
      </c>
      <c r="D139" s="4" t="s">
        <v>66</v>
      </c>
      <c r="E139" s="4">
        <v>2089762</v>
      </c>
      <c r="F139" s="13">
        <v>10374000</v>
      </c>
    </row>
    <row r="140" spans="1:6" ht="12.75">
      <c r="A140" s="6"/>
      <c r="B140" s="6"/>
      <c r="C140" s="6"/>
      <c r="D140" s="6"/>
      <c r="E140" s="8">
        <v>9545148</v>
      </c>
      <c r="F140" s="15">
        <v>442000</v>
      </c>
    </row>
    <row r="141" spans="1:6" ht="12.75">
      <c r="A141" s="6"/>
      <c r="B141" s="6"/>
      <c r="C141" s="11" t="s">
        <v>122</v>
      </c>
      <c r="D141" s="12"/>
      <c r="E141" s="12"/>
      <c r="F141" s="14">
        <v>10816000</v>
      </c>
    </row>
    <row r="142" spans="1:6" ht="12.75">
      <c r="A142" s="6"/>
      <c r="B142" s="4">
        <v>42886210</v>
      </c>
      <c r="C142" s="4" t="s">
        <v>64</v>
      </c>
      <c r="D142" s="4" t="s">
        <v>65</v>
      </c>
      <c r="E142" s="4">
        <v>1546097</v>
      </c>
      <c r="F142" s="13">
        <v>9192000</v>
      </c>
    </row>
    <row r="143" spans="1:6" ht="12.75">
      <c r="A143" s="6"/>
      <c r="B143" s="6"/>
      <c r="C143" s="11" t="s">
        <v>121</v>
      </c>
      <c r="D143" s="12"/>
      <c r="E143" s="12"/>
      <c r="F143" s="14">
        <v>9192000</v>
      </c>
    </row>
    <row r="144" spans="1:6" ht="12.75">
      <c r="A144" s="6"/>
      <c r="B144" s="4">
        <v>42887968</v>
      </c>
      <c r="C144" s="4" t="s">
        <v>227</v>
      </c>
      <c r="D144" s="4" t="s">
        <v>228</v>
      </c>
      <c r="E144" s="4">
        <v>1961902</v>
      </c>
      <c r="F144" s="13">
        <v>1400000</v>
      </c>
    </row>
    <row r="145" spans="1:6" ht="12.75">
      <c r="A145" s="6"/>
      <c r="B145" s="6"/>
      <c r="C145" s="6"/>
      <c r="D145" s="6"/>
      <c r="E145" s="8">
        <v>2499134</v>
      </c>
      <c r="F145" s="15">
        <v>1000000</v>
      </c>
    </row>
    <row r="146" spans="1:6" ht="12.75">
      <c r="A146" s="6"/>
      <c r="B146" s="6"/>
      <c r="C146" s="11" t="s">
        <v>43</v>
      </c>
      <c r="D146" s="12"/>
      <c r="E146" s="12"/>
      <c r="F146" s="14">
        <v>2400000</v>
      </c>
    </row>
    <row r="147" spans="1:6" ht="12.75">
      <c r="A147" s="6"/>
      <c r="B147" s="4">
        <v>43462162</v>
      </c>
      <c r="C147" s="4" t="s">
        <v>269</v>
      </c>
      <c r="D147" s="4" t="s">
        <v>328</v>
      </c>
      <c r="E147" s="4">
        <v>1567065</v>
      </c>
      <c r="F147" s="13">
        <v>110000</v>
      </c>
    </row>
    <row r="148" spans="1:6" ht="12.75">
      <c r="A148" s="6"/>
      <c r="B148" s="6"/>
      <c r="C148" s="6"/>
      <c r="D148" s="4" t="s">
        <v>270</v>
      </c>
      <c r="E148" s="4">
        <v>7857005</v>
      </c>
      <c r="F148" s="13">
        <v>1200000</v>
      </c>
    </row>
    <row r="149" spans="1:6" ht="12.75">
      <c r="A149" s="6"/>
      <c r="B149" s="6"/>
      <c r="C149" s="6"/>
      <c r="D149" s="6"/>
      <c r="E149" s="8">
        <v>8936486</v>
      </c>
      <c r="F149" s="15">
        <v>850000</v>
      </c>
    </row>
    <row r="150" spans="1:6" ht="12.75">
      <c r="A150" s="6"/>
      <c r="B150" s="6"/>
      <c r="C150" s="6"/>
      <c r="D150" s="4" t="s">
        <v>369</v>
      </c>
      <c r="E150" s="4">
        <v>1008575</v>
      </c>
      <c r="F150" s="13">
        <v>1000000</v>
      </c>
    </row>
    <row r="151" spans="1:6" ht="12.75">
      <c r="A151" s="6"/>
      <c r="B151" s="6"/>
      <c r="C151" s="11" t="s">
        <v>13</v>
      </c>
      <c r="D151" s="12"/>
      <c r="E151" s="12"/>
      <c r="F151" s="14">
        <v>3160000</v>
      </c>
    </row>
    <row r="152" spans="1:6" ht="12.75">
      <c r="A152" s="6"/>
      <c r="B152" s="4">
        <v>43464343</v>
      </c>
      <c r="C152" s="4" t="s">
        <v>322</v>
      </c>
      <c r="D152" s="4" t="s">
        <v>329</v>
      </c>
      <c r="E152" s="4">
        <v>8090757</v>
      </c>
      <c r="F152" s="13">
        <v>1400000</v>
      </c>
    </row>
    <row r="153" spans="1:6" ht="12.75">
      <c r="A153" s="6"/>
      <c r="B153" s="6"/>
      <c r="C153" s="6"/>
      <c r="D153" s="4" t="s">
        <v>323</v>
      </c>
      <c r="E153" s="4">
        <v>6447139</v>
      </c>
      <c r="F153" s="13">
        <v>350000</v>
      </c>
    </row>
    <row r="154" spans="1:6" ht="12.75">
      <c r="A154" s="6"/>
      <c r="B154" s="6"/>
      <c r="C154" s="11" t="s">
        <v>12</v>
      </c>
      <c r="D154" s="12"/>
      <c r="E154" s="12"/>
      <c r="F154" s="14">
        <v>1750000</v>
      </c>
    </row>
    <row r="155" spans="1:6" ht="12.75">
      <c r="A155" s="6"/>
      <c r="B155" s="4">
        <v>43464637</v>
      </c>
      <c r="C155" s="4" t="s">
        <v>308</v>
      </c>
      <c r="D155" s="4" t="s">
        <v>311</v>
      </c>
      <c r="E155" s="4">
        <v>8289298</v>
      </c>
      <c r="F155" s="13">
        <v>210000</v>
      </c>
    </row>
    <row r="156" spans="1:6" ht="12.75">
      <c r="A156" s="6"/>
      <c r="B156" s="6"/>
      <c r="C156" s="6"/>
      <c r="D156" s="4" t="s">
        <v>312</v>
      </c>
      <c r="E156" s="4">
        <v>9503685</v>
      </c>
      <c r="F156" s="13">
        <v>70000</v>
      </c>
    </row>
    <row r="157" spans="1:6" ht="12.75">
      <c r="A157" s="6"/>
      <c r="B157" s="6"/>
      <c r="C157" s="6"/>
      <c r="D157" s="4" t="s">
        <v>309</v>
      </c>
      <c r="E157" s="4">
        <v>7634996</v>
      </c>
      <c r="F157" s="13">
        <v>70000</v>
      </c>
    </row>
    <row r="158" spans="1:6" ht="12.75">
      <c r="A158" s="6"/>
      <c r="B158" s="6"/>
      <c r="C158" s="6"/>
      <c r="D158" s="4" t="s">
        <v>359</v>
      </c>
      <c r="E158" s="4">
        <v>2392006</v>
      </c>
      <c r="F158" s="13">
        <v>700000</v>
      </c>
    </row>
    <row r="159" spans="1:6" ht="12.75">
      <c r="A159" s="6"/>
      <c r="B159" s="6"/>
      <c r="C159" s="6"/>
      <c r="D159" s="4" t="s">
        <v>310</v>
      </c>
      <c r="E159" s="4">
        <v>8102124</v>
      </c>
      <c r="F159" s="13">
        <v>200000</v>
      </c>
    </row>
    <row r="160" spans="1:6" ht="12.75">
      <c r="A160" s="6"/>
      <c r="B160" s="6"/>
      <c r="C160" s="11" t="s">
        <v>41</v>
      </c>
      <c r="D160" s="12"/>
      <c r="E160" s="12"/>
      <c r="F160" s="14">
        <v>1250000</v>
      </c>
    </row>
    <row r="161" spans="1:6" ht="12.75">
      <c r="A161" s="6"/>
      <c r="B161" s="4">
        <v>43465439</v>
      </c>
      <c r="C161" s="4" t="s">
        <v>142</v>
      </c>
      <c r="D161" s="4" t="s">
        <v>143</v>
      </c>
      <c r="E161" s="4">
        <v>3110951</v>
      </c>
      <c r="F161" s="13">
        <v>500000</v>
      </c>
    </row>
    <row r="162" spans="1:6" ht="12.75">
      <c r="A162" s="6"/>
      <c r="B162" s="6"/>
      <c r="C162" s="6"/>
      <c r="D162" s="4" t="s">
        <v>359</v>
      </c>
      <c r="E162" s="4">
        <v>7459230</v>
      </c>
      <c r="F162" s="13">
        <v>950000</v>
      </c>
    </row>
    <row r="163" spans="1:6" ht="12.75">
      <c r="A163" s="6"/>
      <c r="B163" s="6"/>
      <c r="C163" s="11" t="s">
        <v>98</v>
      </c>
      <c r="D163" s="12"/>
      <c r="E163" s="12"/>
      <c r="F163" s="14">
        <v>1450000</v>
      </c>
    </row>
    <row r="164" spans="1:6" ht="12.75">
      <c r="A164" s="6"/>
      <c r="B164" s="4">
        <v>44477309</v>
      </c>
      <c r="C164" s="4" t="s">
        <v>139</v>
      </c>
      <c r="D164" s="4" t="s">
        <v>141</v>
      </c>
      <c r="E164" s="4">
        <v>5894253</v>
      </c>
      <c r="F164" s="13">
        <v>2100000</v>
      </c>
    </row>
    <row r="165" spans="1:6" ht="12.75">
      <c r="A165" s="6"/>
      <c r="B165" s="6"/>
      <c r="C165" s="6"/>
      <c r="D165" s="4" t="s">
        <v>140</v>
      </c>
      <c r="E165" s="4">
        <v>1356155</v>
      </c>
      <c r="F165" s="13">
        <v>400000</v>
      </c>
    </row>
    <row r="166" spans="1:6" ht="12.75">
      <c r="A166" s="6"/>
      <c r="B166" s="6"/>
      <c r="C166" s="11" t="s">
        <v>97</v>
      </c>
      <c r="D166" s="12"/>
      <c r="E166" s="12"/>
      <c r="F166" s="14">
        <v>2500000</v>
      </c>
    </row>
    <row r="167" spans="1:6" ht="12.75">
      <c r="A167" s="6"/>
      <c r="B167" s="4">
        <v>45979855</v>
      </c>
      <c r="C167" s="4" t="s">
        <v>209</v>
      </c>
      <c r="D167" s="4" t="s">
        <v>213</v>
      </c>
      <c r="E167" s="4">
        <v>5376966</v>
      </c>
      <c r="F167" s="13">
        <v>2000000</v>
      </c>
    </row>
    <row r="168" spans="1:6" ht="12.75">
      <c r="A168" s="6"/>
      <c r="B168" s="6"/>
      <c r="C168" s="6"/>
      <c r="D168" s="4" t="s">
        <v>211</v>
      </c>
      <c r="E168" s="4">
        <v>1968420</v>
      </c>
      <c r="F168" s="13">
        <v>1900000</v>
      </c>
    </row>
    <row r="169" spans="1:6" ht="12.75">
      <c r="A169" s="6"/>
      <c r="B169" s="6"/>
      <c r="C169" s="6"/>
      <c r="D169" s="4" t="s">
        <v>212</v>
      </c>
      <c r="E169" s="4">
        <v>2886510</v>
      </c>
      <c r="F169" s="13">
        <v>600000</v>
      </c>
    </row>
    <row r="170" spans="1:6" ht="12.75">
      <c r="A170" s="6"/>
      <c r="B170" s="6"/>
      <c r="C170" s="6"/>
      <c r="D170" s="4" t="s">
        <v>210</v>
      </c>
      <c r="E170" s="4">
        <v>1840658</v>
      </c>
      <c r="F170" s="13">
        <v>1000000</v>
      </c>
    </row>
    <row r="171" spans="1:6" ht="12.75">
      <c r="A171" s="6"/>
      <c r="B171" s="6"/>
      <c r="C171" s="11" t="s">
        <v>95</v>
      </c>
      <c r="D171" s="12"/>
      <c r="E171" s="12"/>
      <c r="F171" s="14">
        <v>5500000</v>
      </c>
    </row>
    <row r="172" spans="1:6" ht="12.75">
      <c r="A172" s="6"/>
      <c r="B172" s="4">
        <v>45980144</v>
      </c>
      <c r="C172" s="4" t="s">
        <v>221</v>
      </c>
      <c r="D172" s="4" t="s">
        <v>306</v>
      </c>
      <c r="E172" s="4">
        <v>6311728</v>
      </c>
      <c r="F172" s="13">
        <v>830000</v>
      </c>
    </row>
    <row r="173" spans="1:6" ht="12.75">
      <c r="A173" s="6"/>
      <c r="B173" s="6"/>
      <c r="C173" s="11" t="s">
        <v>44</v>
      </c>
      <c r="D173" s="12"/>
      <c r="E173" s="12"/>
      <c r="F173" s="14">
        <v>830000</v>
      </c>
    </row>
    <row r="174" spans="1:6" ht="12.75">
      <c r="A174" s="6"/>
      <c r="B174" s="4">
        <v>46456970</v>
      </c>
      <c r="C174" s="4" t="s">
        <v>234</v>
      </c>
      <c r="D174" s="4" t="s">
        <v>235</v>
      </c>
      <c r="E174" s="4">
        <v>8051895</v>
      </c>
      <c r="F174" s="13">
        <v>1000000</v>
      </c>
    </row>
    <row r="175" spans="1:6" ht="12.75">
      <c r="A175" s="6"/>
      <c r="B175" s="6"/>
      <c r="C175" s="11" t="s">
        <v>105</v>
      </c>
      <c r="D175" s="12"/>
      <c r="E175" s="12"/>
      <c r="F175" s="14">
        <v>1000000</v>
      </c>
    </row>
    <row r="176" spans="1:6" ht="12.75">
      <c r="A176" s="6"/>
      <c r="B176" s="4">
        <v>46503561</v>
      </c>
      <c r="C176" s="4" t="s">
        <v>320</v>
      </c>
      <c r="D176" s="4" t="s">
        <v>321</v>
      </c>
      <c r="E176" s="4">
        <v>6370376</v>
      </c>
      <c r="F176" s="13">
        <v>600000</v>
      </c>
    </row>
    <row r="177" spans="1:6" ht="12.75">
      <c r="A177" s="6"/>
      <c r="B177" s="6"/>
      <c r="C177" s="11" t="s">
        <v>11</v>
      </c>
      <c r="D177" s="12"/>
      <c r="E177" s="12"/>
      <c r="F177" s="14">
        <v>600000</v>
      </c>
    </row>
    <row r="178" spans="1:6" ht="12.75">
      <c r="A178" s="6"/>
      <c r="B178" s="4">
        <v>46522182</v>
      </c>
      <c r="C178" s="4" t="s">
        <v>317</v>
      </c>
      <c r="D178" s="4" t="s">
        <v>317</v>
      </c>
      <c r="E178" s="4">
        <v>9223411</v>
      </c>
      <c r="F178" s="13">
        <v>1000000</v>
      </c>
    </row>
    <row r="179" spans="1:6" ht="12.75">
      <c r="A179" s="6"/>
      <c r="B179" s="6"/>
      <c r="C179" s="6"/>
      <c r="D179" s="4" t="s">
        <v>318</v>
      </c>
      <c r="E179" s="4">
        <v>9264829</v>
      </c>
      <c r="F179" s="13">
        <v>2500000</v>
      </c>
    </row>
    <row r="180" spans="1:6" ht="12.75">
      <c r="A180" s="6"/>
      <c r="B180" s="6"/>
      <c r="C180" s="11" t="s">
        <v>10</v>
      </c>
      <c r="D180" s="12"/>
      <c r="E180" s="12"/>
      <c r="F180" s="14">
        <v>3500000</v>
      </c>
    </row>
    <row r="181" spans="1:6" ht="12.75">
      <c r="A181" s="6"/>
      <c r="B181" s="4">
        <v>46524339</v>
      </c>
      <c r="C181" s="4" t="s">
        <v>271</v>
      </c>
      <c r="D181" s="4" t="s">
        <v>272</v>
      </c>
      <c r="E181" s="4">
        <v>6684022</v>
      </c>
      <c r="F181" s="13">
        <v>1500000</v>
      </c>
    </row>
    <row r="182" spans="1:6" ht="12.75">
      <c r="A182" s="6"/>
      <c r="B182" s="6"/>
      <c r="C182" s="11" t="s">
        <v>86</v>
      </c>
      <c r="D182" s="12"/>
      <c r="E182" s="12"/>
      <c r="F182" s="14">
        <v>1500000</v>
      </c>
    </row>
    <row r="183" spans="1:6" ht="12.75">
      <c r="A183" s="6"/>
      <c r="B183" s="4">
        <v>47477962</v>
      </c>
      <c r="C183" s="4" t="s">
        <v>331</v>
      </c>
      <c r="D183" s="4" t="s">
        <v>331</v>
      </c>
      <c r="E183" s="4">
        <v>6115340</v>
      </c>
      <c r="F183" s="13">
        <v>110000</v>
      </c>
    </row>
    <row r="184" spans="1:6" ht="12.75">
      <c r="A184" s="6"/>
      <c r="B184" s="6"/>
      <c r="C184" s="11" t="s">
        <v>4</v>
      </c>
      <c r="D184" s="12"/>
      <c r="E184" s="12"/>
      <c r="F184" s="14">
        <v>110000</v>
      </c>
    </row>
    <row r="185" spans="1:6" ht="12.75">
      <c r="A185" s="6"/>
      <c r="B185" s="4">
        <v>48162485</v>
      </c>
      <c r="C185" s="4" t="s">
        <v>70</v>
      </c>
      <c r="D185" s="4" t="s">
        <v>71</v>
      </c>
      <c r="E185" s="4">
        <v>2495303</v>
      </c>
      <c r="F185" s="13">
        <v>1300000</v>
      </c>
    </row>
    <row r="186" spans="1:6" ht="12.75">
      <c r="A186" s="6"/>
      <c r="B186" s="6"/>
      <c r="C186" s="6"/>
      <c r="D186" s="4" t="s">
        <v>73</v>
      </c>
      <c r="E186" s="4">
        <v>9268423</v>
      </c>
      <c r="F186" s="13">
        <v>3000000</v>
      </c>
    </row>
    <row r="187" spans="1:6" ht="12.75">
      <c r="A187" s="6"/>
      <c r="B187" s="6"/>
      <c r="C187" s="6"/>
      <c r="D187" s="4" t="s">
        <v>72</v>
      </c>
      <c r="E187" s="4">
        <v>4497017</v>
      </c>
      <c r="F187" s="13">
        <v>900000</v>
      </c>
    </row>
    <row r="188" spans="1:6" ht="12.75">
      <c r="A188" s="6"/>
      <c r="B188" s="6"/>
      <c r="C188" s="11" t="s">
        <v>126</v>
      </c>
      <c r="D188" s="12"/>
      <c r="E188" s="12"/>
      <c r="F188" s="14">
        <v>5200000</v>
      </c>
    </row>
    <row r="189" spans="1:6" ht="12.75">
      <c r="A189" s="6"/>
      <c r="B189" s="4">
        <v>48623814</v>
      </c>
      <c r="C189" s="4" t="s">
        <v>256</v>
      </c>
      <c r="D189" s="4" t="s">
        <v>306</v>
      </c>
      <c r="E189" s="4">
        <v>2028356</v>
      </c>
      <c r="F189" s="13">
        <v>850000</v>
      </c>
    </row>
    <row r="190" spans="1:6" ht="12.75">
      <c r="A190" s="6"/>
      <c r="B190" s="6"/>
      <c r="C190" s="6"/>
      <c r="D190" s="4" t="s">
        <v>319</v>
      </c>
      <c r="E190" s="4">
        <v>6627771</v>
      </c>
      <c r="F190" s="13">
        <v>200000</v>
      </c>
    </row>
    <row r="191" spans="1:6" ht="12.75">
      <c r="A191" s="6"/>
      <c r="B191" s="6"/>
      <c r="C191" s="6"/>
      <c r="D191" s="4" t="s">
        <v>257</v>
      </c>
      <c r="E191" s="4">
        <v>5947102</v>
      </c>
      <c r="F191" s="13">
        <v>70000</v>
      </c>
    </row>
    <row r="192" spans="1:6" ht="12.75">
      <c r="A192" s="6"/>
      <c r="B192" s="6"/>
      <c r="C192" s="11" t="s">
        <v>94</v>
      </c>
      <c r="D192" s="12"/>
      <c r="E192" s="12"/>
      <c r="F192" s="14">
        <v>1120000</v>
      </c>
    </row>
    <row r="193" spans="1:6" ht="12.75">
      <c r="A193" s="6"/>
      <c r="B193" s="4">
        <v>48623865</v>
      </c>
      <c r="C193" s="4" t="s">
        <v>365</v>
      </c>
      <c r="D193" s="4" t="s">
        <v>367</v>
      </c>
      <c r="E193" s="4">
        <v>7916274</v>
      </c>
      <c r="F193" s="13">
        <v>1790000</v>
      </c>
    </row>
    <row r="194" spans="1:6" ht="12.75">
      <c r="A194" s="6"/>
      <c r="B194" s="6"/>
      <c r="C194" s="6"/>
      <c r="D194" s="4" t="s">
        <v>366</v>
      </c>
      <c r="E194" s="4">
        <v>3597628</v>
      </c>
      <c r="F194" s="13">
        <v>500000</v>
      </c>
    </row>
    <row r="195" spans="1:6" ht="12.75">
      <c r="A195" s="6"/>
      <c r="B195" s="6"/>
      <c r="C195" s="11" t="s">
        <v>9</v>
      </c>
      <c r="D195" s="12"/>
      <c r="E195" s="12"/>
      <c r="F195" s="14">
        <v>2290000</v>
      </c>
    </row>
    <row r="196" spans="1:6" ht="12.75">
      <c r="A196" s="6"/>
      <c r="B196" s="4">
        <v>48653292</v>
      </c>
      <c r="C196" s="4" t="s">
        <v>163</v>
      </c>
      <c r="D196" s="4" t="s">
        <v>165</v>
      </c>
      <c r="E196" s="4">
        <v>8979890</v>
      </c>
      <c r="F196" s="13">
        <v>1300000</v>
      </c>
    </row>
    <row r="197" spans="1:6" ht="12.75">
      <c r="A197" s="6"/>
      <c r="B197" s="6"/>
      <c r="C197" s="6"/>
      <c r="D197" s="4" t="s">
        <v>164</v>
      </c>
      <c r="E197" s="4">
        <v>1622964</v>
      </c>
      <c r="F197" s="13">
        <v>940000</v>
      </c>
    </row>
    <row r="198" spans="1:6" ht="12.75">
      <c r="A198" s="6"/>
      <c r="B198" s="6"/>
      <c r="C198" s="11" t="s">
        <v>88</v>
      </c>
      <c r="D198" s="12"/>
      <c r="E198" s="12"/>
      <c r="F198" s="14">
        <v>2240000</v>
      </c>
    </row>
    <row r="199" spans="1:6" ht="12.75">
      <c r="A199" s="6"/>
      <c r="B199" s="4">
        <v>49290738</v>
      </c>
      <c r="C199" s="4" t="s">
        <v>285</v>
      </c>
      <c r="D199" s="4" t="s">
        <v>285</v>
      </c>
      <c r="E199" s="4">
        <v>2946425</v>
      </c>
      <c r="F199" s="13">
        <v>950000</v>
      </c>
    </row>
    <row r="200" spans="1:6" ht="12.75">
      <c r="A200" s="6"/>
      <c r="B200" s="6"/>
      <c r="C200" s="11" t="s">
        <v>60</v>
      </c>
      <c r="D200" s="12"/>
      <c r="E200" s="12"/>
      <c r="F200" s="14">
        <v>950000</v>
      </c>
    </row>
    <row r="201" spans="1:6" ht="12.75">
      <c r="A201" s="6"/>
      <c r="B201" s="4">
        <v>49333381</v>
      </c>
      <c r="C201" s="4" t="s">
        <v>134</v>
      </c>
      <c r="D201" s="4" t="s">
        <v>135</v>
      </c>
      <c r="E201" s="4">
        <v>2016522</v>
      </c>
      <c r="F201" s="13">
        <v>2300000</v>
      </c>
    </row>
    <row r="202" spans="1:6" ht="12.75">
      <c r="A202" s="6"/>
      <c r="B202" s="6"/>
      <c r="C202" s="6"/>
      <c r="D202" s="4" t="s">
        <v>136</v>
      </c>
      <c r="E202" s="4">
        <v>4384937</v>
      </c>
      <c r="F202" s="13">
        <v>800000</v>
      </c>
    </row>
    <row r="203" spans="1:6" ht="12.75">
      <c r="A203" s="6"/>
      <c r="B203" s="6"/>
      <c r="C203" s="11" t="s">
        <v>128</v>
      </c>
      <c r="D203" s="12"/>
      <c r="E203" s="12"/>
      <c r="F203" s="14">
        <v>3100000</v>
      </c>
    </row>
    <row r="204" spans="1:6" ht="12.75">
      <c r="A204" s="6"/>
      <c r="B204" s="4">
        <v>49774883</v>
      </c>
      <c r="C204" s="4" t="s">
        <v>325</v>
      </c>
      <c r="D204" s="4" t="s">
        <v>274</v>
      </c>
      <c r="E204" s="4">
        <v>4119935</v>
      </c>
      <c r="F204" s="13">
        <v>100000</v>
      </c>
    </row>
    <row r="205" spans="1:6" ht="12.75">
      <c r="A205" s="6"/>
      <c r="B205" s="6"/>
      <c r="C205" s="6"/>
      <c r="D205" s="4" t="s">
        <v>275</v>
      </c>
      <c r="E205" s="4">
        <v>6832542</v>
      </c>
      <c r="F205" s="13">
        <v>200000</v>
      </c>
    </row>
    <row r="206" spans="1:6" ht="12.75">
      <c r="A206" s="6"/>
      <c r="B206" s="6"/>
      <c r="C206" s="11" t="s">
        <v>59</v>
      </c>
      <c r="D206" s="12"/>
      <c r="E206" s="12"/>
      <c r="F206" s="14">
        <v>300000</v>
      </c>
    </row>
    <row r="207" spans="1:6" ht="12.75">
      <c r="A207" s="6"/>
      <c r="B207" s="4">
        <v>60117150</v>
      </c>
      <c r="C207" s="4" t="s">
        <v>68</v>
      </c>
      <c r="D207" s="4" t="s">
        <v>287</v>
      </c>
      <c r="E207" s="4">
        <v>1109434</v>
      </c>
      <c r="F207" s="13">
        <v>3945000</v>
      </c>
    </row>
    <row r="208" spans="1:6" ht="12.75">
      <c r="A208" s="6"/>
      <c r="B208" s="6"/>
      <c r="C208" s="6"/>
      <c r="D208" s="4" t="s">
        <v>369</v>
      </c>
      <c r="E208" s="4">
        <v>3095940</v>
      </c>
      <c r="F208" s="13">
        <v>1100000</v>
      </c>
    </row>
    <row r="209" spans="1:6" ht="12.75">
      <c r="A209" s="6"/>
      <c r="B209" s="6"/>
      <c r="C209" s="11" t="s">
        <v>124</v>
      </c>
      <c r="D209" s="12"/>
      <c r="E209" s="12"/>
      <c r="F209" s="14">
        <v>5045000</v>
      </c>
    </row>
    <row r="210" spans="1:6" ht="12.75">
      <c r="A210" s="6"/>
      <c r="B210" s="4">
        <v>60150556</v>
      </c>
      <c r="C210" s="4" t="s">
        <v>313</v>
      </c>
      <c r="D210" s="4" t="s">
        <v>313</v>
      </c>
      <c r="E210" s="4">
        <v>7489453</v>
      </c>
      <c r="F210" s="13">
        <v>500000</v>
      </c>
    </row>
    <row r="211" spans="1:6" ht="12.75">
      <c r="A211" s="6"/>
      <c r="B211" s="6"/>
      <c r="C211" s="11" t="s">
        <v>42</v>
      </c>
      <c r="D211" s="12"/>
      <c r="E211" s="12"/>
      <c r="F211" s="14">
        <v>500000</v>
      </c>
    </row>
    <row r="212" spans="1:6" ht="12.75">
      <c r="A212" s="6"/>
      <c r="B212" s="4">
        <v>61222526</v>
      </c>
      <c r="C212" s="4" t="s">
        <v>170</v>
      </c>
      <c r="D212" s="4" t="s">
        <v>170</v>
      </c>
      <c r="E212" s="4">
        <v>1987607</v>
      </c>
      <c r="F212" s="13">
        <v>350000</v>
      </c>
    </row>
    <row r="213" spans="1:6" ht="12.75">
      <c r="A213" s="6"/>
      <c r="B213" s="6"/>
      <c r="C213" s="6"/>
      <c r="D213" s="6"/>
      <c r="E213" s="8">
        <v>9861714</v>
      </c>
      <c r="F213" s="15">
        <v>300000</v>
      </c>
    </row>
    <row r="214" spans="1:6" ht="12.75">
      <c r="A214" s="6"/>
      <c r="B214" s="6"/>
      <c r="C214" s="11" t="s">
        <v>117</v>
      </c>
      <c r="D214" s="12"/>
      <c r="E214" s="12"/>
      <c r="F214" s="14">
        <v>650000</v>
      </c>
    </row>
    <row r="215" spans="1:6" ht="12.75">
      <c r="A215" s="6"/>
      <c r="B215" s="4">
        <v>61222836</v>
      </c>
      <c r="C215" s="4" t="s">
        <v>260</v>
      </c>
      <c r="D215" s="4" t="s">
        <v>260</v>
      </c>
      <c r="E215" s="4">
        <v>5040302</v>
      </c>
      <c r="F215" s="13">
        <v>3705000</v>
      </c>
    </row>
    <row r="216" spans="1:6" ht="12.75">
      <c r="A216" s="6"/>
      <c r="B216" s="6"/>
      <c r="C216" s="11" t="s">
        <v>25</v>
      </c>
      <c r="D216" s="12"/>
      <c r="E216" s="12"/>
      <c r="F216" s="14">
        <v>3705000</v>
      </c>
    </row>
    <row r="217" spans="1:6" ht="12.75">
      <c r="A217" s="6"/>
      <c r="B217" s="4">
        <v>61388122</v>
      </c>
      <c r="C217" s="4" t="s">
        <v>342</v>
      </c>
      <c r="D217" s="4" t="s">
        <v>343</v>
      </c>
      <c r="E217" s="4">
        <v>2776246</v>
      </c>
      <c r="F217" s="13">
        <v>200000</v>
      </c>
    </row>
    <row r="218" spans="1:6" ht="12.75">
      <c r="A218" s="6"/>
      <c r="B218" s="6"/>
      <c r="C218" s="6"/>
      <c r="D218" s="4" t="s">
        <v>345</v>
      </c>
      <c r="E218" s="4">
        <v>9236419</v>
      </c>
      <c r="F218" s="13">
        <v>200000</v>
      </c>
    </row>
    <row r="219" spans="1:6" ht="12.75">
      <c r="A219" s="6"/>
      <c r="B219" s="6"/>
      <c r="C219" s="11" t="s">
        <v>2</v>
      </c>
      <c r="D219" s="12"/>
      <c r="E219" s="12"/>
      <c r="F219" s="14">
        <v>400000</v>
      </c>
    </row>
    <row r="220" spans="1:6" ht="12.75">
      <c r="A220" s="6"/>
      <c r="B220" s="4">
        <v>62693743</v>
      </c>
      <c r="C220" s="4" t="s">
        <v>261</v>
      </c>
      <c r="D220" s="4" t="s">
        <v>262</v>
      </c>
      <c r="E220" s="4">
        <v>2125600</v>
      </c>
      <c r="F220" s="13">
        <v>3150000</v>
      </c>
    </row>
    <row r="221" spans="1:6" ht="12.75">
      <c r="A221" s="6"/>
      <c r="B221" s="6"/>
      <c r="C221" s="11" t="s">
        <v>26</v>
      </c>
      <c r="D221" s="12"/>
      <c r="E221" s="12"/>
      <c r="F221" s="14">
        <v>3150000</v>
      </c>
    </row>
    <row r="222" spans="1:6" ht="12.75">
      <c r="A222" s="6"/>
      <c r="B222" s="4">
        <v>62695487</v>
      </c>
      <c r="C222" s="4" t="s">
        <v>251</v>
      </c>
      <c r="D222" s="4" t="s">
        <v>206</v>
      </c>
      <c r="E222" s="4">
        <v>1201932</v>
      </c>
      <c r="F222" s="13">
        <v>450000</v>
      </c>
    </row>
    <row r="223" spans="1:6" ht="12.75">
      <c r="A223" s="6"/>
      <c r="B223" s="6"/>
      <c r="C223" s="6"/>
      <c r="D223" s="4" t="s">
        <v>207</v>
      </c>
      <c r="E223" s="4">
        <v>2073130</v>
      </c>
      <c r="F223" s="13">
        <v>480000</v>
      </c>
    </row>
    <row r="224" spans="1:6" ht="12.75">
      <c r="A224" s="6"/>
      <c r="B224" s="6"/>
      <c r="C224" s="11" t="s">
        <v>46</v>
      </c>
      <c r="D224" s="12"/>
      <c r="E224" s="12"/>
      <c r="F224" s="14">
        <v>930000</v>
      </c>
    </row>
    <row r="225" spans="1:6" ht="12.75">
      <c r="A225" s="6"/>
      <c r="B225" s="4">
        <v>62726226</v>
      </c>
      <c r="C225" s="4" t="s">
        <v>253</v>
      </c>
      <c r="D225" s="4" t="s">
        <v>253</v>
      </c>
      <c r="E225" s="4">
        <v>8635813</v>
      </c>
      <c r="F225" s="13">
        <v>2716000</v>
      </c>
    </row>
    <row r="226" spans="1:6" ht="12.75">
      <c r="A226" s="6"/>
      <c r="B226" s="6"/>
      <c r="C226" s="11" t="s">
        <v>34</v>
      </c>
      <c r="D226" s="12"/>
      <c r="E226" s="12"/>
      <c r="F226" s="14">
        <v>2716000</v>
      </c>
    </row>
    <row r="227" spans="1:6" ht="12.75">
      <c r="A227" s="6"/>
      <c r="B227" s="4">
        <v>62726714</v>
      </c>
      <c r="C227" s="4" t="s">
        <v>376</v>
      </c>
      <c r="D227" s="4" t="s">
        <v>377</v>
      </c>
      <c r="E227" s="4">
        <v>9866065</v>
      </c>
      <c r="F227" s="13">
        <v>400000</v>
      </c>
    </row>
    <row r="228" spans="1:6" ht="12.75">
      <c r="A228" s="6"/>
      <c r="B228" s="6"/>
      <c r="C228" s="11" t="s">
        <v>15</v>
      </c>
      <c r="D228" s="12"/>
      <c r="E228" s="12"/>
      <c r="F228" s="14">
        <v>400000</v>
      </c>
    </row>
    <row r="229" spans="1:6" ht="12.75">
      <c r="A229" s="6"/>
      <c r="B229" s="4">
        <v>62730631</v>
      </c>
      <c r="C229" s="4" t="s">
        <v>192</v>
      </c>
      <c r="D229" s="4" t="s">
        <v>192</v>
      </c>
      <c r="E229" s="4">
        <v>2506443</v>
      </c>
      <c r="F229" s="13">
        <v>200000</v>
      </c>
    </row>
    <row r="230" spans="1:6" ht="12.75">
      <c r="A230" s="6"/>
      <c r="B230" s="6"/>
      <c r="C230" s="6"/>
      <c r="D230" s="6"/>
      <c r="E230" s="8">
        <v>4075651</v>
      </c>
      <c r="F230" s="15">
        <v>400000</v>
      </c>
    </row>
    <row r="231" spans="1:6" ht="12.75">
      <c r="A231" s="6"/>
      <c r="B231" s="6"/>
      <c r="C231" s="6"/>
      <c r="D231" s="6"/>
      <c r="E231" s="8">
        <v>4782003</v>
      </c>
      <c r="F231" s="15">
        <v>2025000</v>
      </c>
    </row>
    <row r="232" spans="1:6" ht="12.75">
      <c r="A232" s="6"/>
      <c r="B232" s="6"/>
      <c r="C232" s="6"/>
      <c r="D232" s="6"/>
      <c r="E232" s="8">
        <v>9940787</v>
      </c>
      <c r="F232" s="15">
        <v>1200000</v>
      </c>
    </row>
    <row r="233" spans="1:6" ht="12.75">
      <c r="A233" s="6"/>
      <c r="B233" s="6"/>
      <c r="C233" s="11" t="s">
        <v>83</v>
      </c>
      <c r="D233" s="12"/>
      <c r="E233" s="12"/>
      <c r="F233" s="14">
        <v>3825000</v>
      </c>
    </row>
    <row r="234" spans="1:6" ht="12.75">
      <c r="A234" s="6"/>
      <c r="B234" s="4">
        <v>63213206</v>
      </c>
      <c r="C234" s="4" t="s">
        <v>225</v>
      </c>
      <c r="D234" s="4" t="s">
        <v>226</v>
      </c>
      <c r="E234" s="4">
        <v>2540162</v>
      </c>
      <c r="F234" s="13">
        <v>300000</v>
      </c>
    </row>
    <row r="235" spans="1:6" ht="12.75">
      <c r="A235" s="6"/>
      <c r="B235" s="6"/>
      <c r="C235" s="11" t="s">
        <v>85</v>
      </c>
      <c r="D235" s="12"/>
      <c r="E235" s="12"/>
      <c r="F235" s="14">
        <v>300000</v>
      </c>
    </row>
    <row r="236" spans="1:6" ht="12.75">
      <c r="A236" s="6"/>
      <c r="B236" s="4">
        <v>63829797</v>
      </c>
      <c r="C236" s="4" t="s">
        <v>186</v>
      </c>
      <c r="D236" s="4" t="s">
        <v>187</v>
      </c>
      <c r="E236" s="4">
        <v>7691010</v>
      </c>
      <c r="F236" s="13">
        <v>200000</v>
      </c>
    </row>
    <row r="237" spans="1:6" ht="12.75">
      <c r="A237" s="6"/>
      <c r="B237" s="6"/>
      <c r="C237" s="11" t="s">
        <v>301</v>
      </c>
      <c r="D237" s="12"/>
      <c r="E237" s="12"/>
      <c r="F237" s="14">
        <v>200000</v>
      </c>
    </row>
    <row r="238" spans="1:6" ht="12.75">
      <c r="A238" s="6"/>
      <c r="B238" s="4">
        <v>64203450</v>
      </c>
      <c r="C238" s="4" t="s">
        <v>188</v>
      </c>
      <c r="D238" s="4" t="s">
        <v>189</v>
      </c>
      <c r="E238" s="4">
        <v>4885883</v>
      </c>
      <c r="F238" s="13">
        <v>300000</v>
      </c>
    </row>
    <row r="239" spans="1:6" ht="12.75">
      <c r="A239" s="6"/>
      <c r="B239" s="6"/>
      <c r="C239" s="11" t="s">
        <v>104</v>
      </c>
      <c r="D239" s="12"/>
      <c r="E239" s="12"/>
      <c r="F239" s="14">
        <v>300000</v>
      </c>
    </row>
    <row r="240" spans="1:6" ht="12.75">
      <c r="A240" s="6"/>
      <c r="B240" s="4">
        <v>64789705</v>
      </c>
      <c r="C240" s="4" t="s">
        <v>279</v>
      </c>
      <c r="D240" s="4" t="s">
        <v>281</v>
      </c>
      <c r="E240" s="4">
        <v>6240844</v>
      </c>
      <c r="F240" s="13">
        <v>60000</v>
      </c>
    </row>
    <row r="241" spans="1:6" ht="12.75">
      <c r="A241" s="6"/>
      <c r="B241" s="6"/>
      <c r="C241" s="6"/>
      <c r="D241" s="4" t="s">
        <v>280</v>
      </c>
      <c r="E241" s="4">
        <v>4485852</v>
      </c>
      <c r="F241" s="13">
        <v>300000</v>
      </c>
    </row>
    <row r="242" spans="1:6" ht="12.75">
      <c r="A242" s="6"/>
      <c r="B242" s="6"/>
      <c r="C242" s="11" t="s">
        <v>39</v>
      </c>
      <c r="D242" s="12"/>
      <c r="E242" s="12"/>
      <c r="F242" s="14">
        <v>360000</v>
      </c>
    </row>
    <row r="243" spans="1:6" ht="12.75">
      <c r="A243" s="6"/>
      <c r="B243" s="4">
        <v>64809234</v>
      </c>
      <c r="C243" s="4" t="s">
        <v>327</v>
      </c>
      <c r="D243" s="4" t="s">
        <v>327</v>
      </c>
      <c r="E243" s="4">
        <v>1576566</v>
      </c>
      <c r="F243" s="13">
        <v>1253000</v>
      </c>
    </row>
    <row r="244" spans="1:6" ht="12.75">
      <c r="A244" s="6"/>
      <c r="B244" s="6"/>
      <c r="C244" s="6"/>
      <c r="D244" s="6"/>
      <c r="E244" s="8">
        <v>3529182</v>
      </c>
      <c r="F244" s="15">
        <v>3639000</v>
      </c>
    </row>
    <row r="245" spans="1:6" ht="12.75">
      <c r="A245" s="6"/>
      <c r="B245" s="6"/>
      <c r="C245" s="6"/>
      <c r="D245" s="6"/>
      <c r="E245" s="8">
        <v>5638901</v>
      </c>
      <c r="F245" s="15">
        <v>6848000</v>
      </c>
    </row>
    <row r="246" spans="1:6" ht="12.75">
      <c r="A246" s="6"/>
      <c r="B246" s="6"/>
      <c r="C246" s="6"/>
      <c r="D246" s="6"/>
      <c r="E246" s="8">
        <v>7071797</v>
      </c>
      <c r="F246" s="15">
        <v>686000</v>
      </c>
    </row>
    <row r="247" spans="1:6" ht="12.75">
      <c r="A247" s="6"/>
      <c r="B247" s="6"/>
      <c r="C247" s="11" t="s">
        <v>16</v>
      </c>
      <c r="D247" s="12"/>
      <c r="E247" s="12"/>
      <c r="F247" s="14">
        <v>12426000</v>
      </c>
    </row>
    <row r="248" spans="1:6" ht="12.75">
      <c r="A248" s="6"/>
      <c r="B248" s="4">
        <v>64813932</v>
      </c>
      <c r="C248" s="4" t="s">
        <v>203</v>
      </c>
      <c r="D248" s="4" t="s">
        <v>204</v>
      </c>
      <c r="E248" s="4">
        <v>5872390</v>
      </c>
      <c r="F248" s="13">
        <v>1750000</v>
      </c>
    </row>
    <row r="249" spans="1:6" ht="12.75">
      <c r="A249" s="6"/>
      <c r="B249" s="6"/>
      <c r="C249" s="6"/>
      <c r="D249" s="4" t="s">
        <v>205</v>
      </c>
      <c r="E249" s="4">
        <v>9906262</v>
      </c>
      <c r="F249" s="13">
        <v>1760000</v>
      </c>
    </row>
    <row r="250" spans="1:6" ht="12.75">
      <c r="A250" s="6"/>
      <c r="B250" s="6"/>
      <c r="C250" s="11" t="s">
        <v>100</v>
      </c>
      <c r="D250" s="12"/>
      <c r="E250" s="12"/>
      <c r="F250" s="14">
        <v>3510000</v>
      </c>
    </row>
    <row r="251" spans="1:6" ht="12.75">
      <c r="A251" s="6"/>
      <c r="B251" s="4">
        <v>65399447</v>
      </c>
      <c r="C251" s="4" t="s">
        <v>223</v>
      </c>
      <c r="D251" s="4" t="s">
        <v>171</v>
      </c>
      <c r="E251" s="4">
        <v>9158074</v>
      </c>
      <c r="F251" s="13">
        <v>100000</v>
      </c>
    </row>
    <row r="252" spans="1:6" ht="12.75">
      <c r="A252" s="6"/>
      <c r="B252" s="6"/>
      <c r="C252" s="11" t="s">
        <v>302</v>
      </c>
      <c r="D252" s="12"/>
      <c r="E252" s="12"/>
      <c r="F252" s="14">
        <v>100000</v>
      </c>
    </row>
    <row r="253" spans="1:6" ht="12.75">
      <c r="A253" s="6"/>
      <c r="B253" s="4">
        <v>67440185</v>
      </c>
      <c r="C253" s="4" t="s">
        <v>148</v>
      </c>
      <c r="D253" s="4" t="s">
        <v>149</v>
      </c>
      <c r="E253" s="4">
        <v>8411392</v>
      </c>
      <c r="F253" s="13">
        <v>400000</v>
      </c>
    </row>
    <row r="254" spans="1:6" ht="12.75">
      <c r="A254" s="6"/>
      <c r="B254" s="6"/>
      <c r="C254" s="11" t="s">
        <v>91</v>
      </c>
      <c r="D254" s="12"/>
      <c r="E254" s="12"/>
      <c r="F254" s="14">
        <v>400000</v>
      </c>
    </row>
    <row r="255" spans="1:6" ht="12.75">
      <c r="A255" s="6"/>
      <c r="B255" s="4">
        <v>68208944</v>
      </c>
      <c r="C255" s="4" t="s">
        <v>166</v>
      </c>
      <c r="D255" s="4" t="s">
        <v>167</v>
      </c>
      <c r="E255" s="4">
        <v>6887542</v>
      </c>
      <c r="F255" s="13">
        <v>200000</v>
      </c>
    </row>
    <row r="256" spans="1:6" ht="12.75">
      <c r="A256" s="6"/>
      <c r="B256" s="6"/>
      <c r="C256" s="11" t="s">
        <v>89</v>
      </c>
      <c r="D256" s="12"/>
      <c r="E256" s="12"/>
      <c r="F256" s="14">
        <v>200000</v>
      </c>
    </row>
    <row r="257" spans="1:6" ht="12.75">
      <c r="A257" s="6"/>
      <c r="B257" s="4">
        <v>68246901</v>
      </c>
      <c r="C257" s="4" t="s">
        <v>217</v>
      </c>
      <c r="D257" s="4" t="s">
        <v>218</v>
      </c>
      <c r="E257" s="4">
        <v>2039109</v>
      </c>
      <c r="F257" s="13">
        <v>1500000</v>
      </c>
    </row>
    <row r="258" spans="1:6" ht="12.75">
      <c r="A258" s="6"/>
      <c r="B258" s="6"/>
      <c r="C258" s="11" t="s">
        <v>90</v>
      </c>
      <c r="D258" s="12"/>
      <c r="E258" s="12"/>
      <c r="F258" s="14">
        <v>1500000</v>
      </c>
    </row>
    <row r="259" spans="1:6" ht="12.75">
      <c r="A259" s="6"/>
      <c r="B259" s="4">
        <v>70153876</v>
      </c>
      <c r="C259" s="4" t="s">
        <v>193</v>
      </c>
      <c r="D259" s="4" t="s">
        <v>193</v>
      </c>
      <c r="E259" s="4">
        <v>4383860</v>
      </c>
      <c r="F259" s="13">
        <v>1100000</v>
      </c>
    </row>
    <row r="260" spans="1:6" ht="12.75">
      <c r="A260" s="6"/>
      <c r="B260" s="6"/>
      <c r="C260" s="11" t="s">
        <v>102</v>
      </c>
      <c r="D260" s="12"/>
      <c r="E260" s="12"/>
      <c r="F260" s="14">
        <v>1100000</v>
      </c>
    </row>
    <row r="261" spans="1:6" ht="12.75">
      <c r="A261" s="6"/>
      <c r="B261" s="4">
        <v>70153884</v>
      </c>
      <c r="C261" s="4" t="s">
        <v>74</v>
      </c>
      <c r="D261" s="4" t="s">
        <v>74</v>
      </c>
      <c r="E261" s="4">
        <v>5173305</v>
      </c>
      <c r="F261" s="13">
        <v>900000</v>
      </c>
    </row>
    <row r="262" spans="1:6" ht="12.75">
      <c r="A262" s="6"/>
      <c r="B262" s="6"/>
      <c r="C262" s="11" t="s">
        <v>115</v>
      </c>
      <c r="D262" s="12"/>
      <c r="E262" s="12"/>
      <c r="F262" s="14">
        <v>900000</v>
      </c>
    </row>
    <row r="263" spans="1:6" ht="12.75">
      <c r="A263" s="6"/>
      <c r="B263" s="4">
        <v>70153906</v>
      </c>
      <c r="C263" s="4" t="s">
        <v>248</v>
      </c>
      <c r="D263" s="4" t="s">
        <v>248</v>
      </c>
      <c r="E263" s="4">
        <v>9688838</v>
      </c>
      <c r="F263" s="13">
        <v>7094000</v>
      </c>
    </row>
    <row r="264" spans="1:6" ht="12.75">
      <c r="A264" s="6"/>
      <c r="B264" s="6"/>
      <c r="C264" s="11" t="s">
        <v>36</v>
      </c>
      <c r="D264" s="12"/>
      <c r="E264" s="12"/>
      <c r="F264" s="14">
        <v>7094000</v>
      </c>
    </row>
    <row r="265" spans="1:6" ht="12.75">
      <c r="A265" s="6"/>
      <c r="B265" s="4">
        <v>70155577</v>
      </c>
      <c r="C265" s="4" t="s">
        <v>130</v>
      </c>
      <c r="D265" s="4" t="s">
        <v>131</v>
      </c>
      <c r="E265" s="4">
        <v>7947229</v>
      </c>
      <c r="F265" s="13">
        <v>600000</v>
      </c>
    </row>
    <row r="266" spans="1:6" ht="12.75">
      <c r="A266" s="6"/>
      <c r="B266" s="6"/>
      <c r="C266" s="11" t="s">
        <v>103</v>
      </c>
      <c r="D266" s="12"/>
      <c r="E266" s="12"/>
      <c r="F266" s="14">
        <v>600000</v>
      </c>
    </row>
    <row r="267" spans="1:6" ht="12.75">
      <c r="A267" s="6"/>
      <c r="B267" s="4">
        <v>70188653</v>
      </c>
      <c r="C267" s="4" t="s">
        <v>252</v>
      </c>
      <c r="D267" s="4" t="s">
        <v>252</v>
      </c>
      <c r="E267" s="4">
        <v>5220717</v>
      </c>
      <c r="F267" s="13">
        <v>7797000</v>
      </c>
    </row>
    <row r="268" spans="1:6" ht="12.75">
      <c r="A268" s="6"/>
      <c r="B268" s="6"/>
      <c r="C268" s="6"/>
      <c r="D268" s="6"/>
      <c r="E268" s="8">
        <v>8338145</v>
      </c>
      <c r="F268" s="15">
        <v>2788000</v>
      </c>
    </row>
    <row r="269" spans="1:6" ht="12.75">
      <c r="A269" s="6"/>
      <c r="B269" s="6"/>
      <c r="C269" s="11" t="s">
        <v>33</v>
      </c>
      <c r="D269" s="12"/>
      <c r="E269" s="12"/>
      <c r="F269" s="14">
        <v>10585000</v>
      </c>
    </row>
    <row r="270" spans="1:6" ht="12.75">
      <c r="A270" s="6"/>
      <c r="B270" s="4">
        <v>70888167</v>
      </c>
      <c r="C270" s="4" t="s">
        <v>77</v>
      </c>
      <c r="D270" s="4" t="s">
        <v>250</v>
      </c>
      <c r="E270" s="4">
        <v>9459250</v>
      </c>
      <c r="F270" s="13">
        <v>180000</v>
      </c>
    </row>
    <row r="271" spans="1:6" ht="12.75">
      <c r="A271" s="6"/>
      <c r="B271" s="6"/>
      <c r="C271" s="6"/>
      <c r="D271" s="4" t="s">
        <v>287</v>
      </c>
      <c r="E271" s="4">
        <v>4381530</v>
      </c>
      <c r="F271" s="13">
        <v>3350000</v>
      </c>
    </row>
    <row r="272" spans="1:6" ht="12.75">
      <c r="A272" s="6"/>
      <c r="B272" s="6"/>
      <c r="C272" s="6"/>
      <c r="D272" s="4" t="s">
        <v>369</v>
      </c>
      <c r="E272" s="4">
        <v>1225073</v>
      </c>
      <c r="F272" s="13">
        <v>1400000</v>
      </c>
    </row>
    <row r="273" spans="1:6" ht="12.75">
      <c r="A273" s="6"/>
      <c r="B273" s="6"/>
      <c r="C273" s="11" t="s">
        <v>110</v>
      </c>
      <c r="D273" s="12"/>
      <c r="E273" s="12"/>
      <c r="F273" s="14">
        <v>4930000</v>
      </c>
    </row>
    <row r="274" spans="1:6" ht="12.75">
      <c r="A274" s="6"/>
      <c r="B274" s="4">
        <v>70889783</v>
      </c>
      <c r="C274" s="4" t="s">
        <v>265</v>
      </c>
      <c r="D274" s="4" t="s">
        <v>265</v>
      </c>
      <c r="E274" s="4">
        <v>1665958</v>
      </c>
      <c r="F274" s="13">
        <v>3275000</v>
      </c>
    </row>
    <row r="275" spans="1:6" ht="12.75">
      <c r="A275" s="6"/>
      <c r="B275" s="6"/>
      <c r="C275" s="11" t="s">
        <v>29</v>
      </c>
      <c r="D275" s="12"/>
      <c r="E275" s="12"/>
      <c r="F275" s="14">
        <v>3275000</v>
      </c>
    </row>
    <row r="276" spans="1:6" ht="12.75">
      <c r="A276" s="6"/>
      <c r="B276" s="4">
        <v>70889961</v>
      </c>
      <c r="C276" s="4" t="s">
        <v>75</v>
      </c>
      <c r="D276" s="4" t="s">
        <v>287</v>
      </c>
      <c r="E276" s="4">
        <v>5344327</v>
      </c>
      <c r="F276" s="13">
        <v>7041000</v>
      </c>
    </row>
    <row r="277" spans="1:6" ht="12.75">
      <c r="A277" s="6"/>
      <c r="B277" s="6"/>
      <c r="C277" s="6"/>
      <c r="D277" s="4" t="s">
        <v>359</v>
      </c>
      <c r="E277" s="4">
        <v>6478708</v>
      </c>
      <c r="F277" s="13">
        <v>230000</v>
      </c>
    </row>
    <row r="278" spans="1:6" ht="12.75">
      <c r="A278" s="6"/>
      <c r="B278" s="6"/>
      <c r="C278" s="6"/>
      <c r="D278" s="4" t="s">
        <v>76</v>
      </c>
      <c r="E278" s="4">
        <v>4878719</v>
      </c>
      <c r="F278" s="13">
        <v>350000</v>
      </c>
    </row>
    <row r="279" spans="1:6" ht="12.75">
      <c r="A279" s="6"/>
      <c r="B279" s="6"/>
      <c r="C279" s="11" t="s">
        <v>109</v>
      </c>
      <c r="D279" s="12"/>
      <c r="E279" s="12"/>
      <c r="F279" s="14">
        <v>7621000</v>
      </c>
    </row>
    <row r="280" spans="1:6" ht="12.75">
      <c r="A280" s="6"/>
      <c r="B280" s="4">
        <v>70891931</v>
      </c>
      <c r="C280" s="4" t="s">
        <v>69</v>
      </c>
      <c r="D280" s="4" t="s">
        <v>69</v>
      </c>
      <c r="E280" s="4">
        <v>3135426</v>
      </c>
      <c r="F280" s="13">
        <v>3910000</v>
      </c>
    </row>
    <row r="281" spans="1:6" ht="12.75">
      <c r="A281" s="6"/>
      <c r="B281" s="6"/>
      <c r="C281" s="11" t="s">
        <v>125</v>
      </c>
      <c r="D281" s="12"/>
      <c r="E281" s="12"/>
      <c r="F281" s="14">
        <v>3910000</v>
      </c>
    </row>
    <row r="282" spans="1:6" ht="12.75">
      <c r="A282" s="6"/>
      <c r="B282" s="4">
        <v>70891940</v>
      </c>
      <c r="C282" s="4" t="s">
        <v>160</v>
      </c>
      <c r="D282" s="4" t="s">
        <v>160</v>
      </c>
      <c r="E282" s="4">
        <v>8982230</v>
      </c>
      <c r="F282" s="13">
        <v>2085000</v>
      </c>
    </row>
    <row r="283" spans="1:6" ht="12.75">
      <c r="A283" s="6"/>
      <c r="B283" s="6"/>
      <c r="C283" s="11" t="s">
        <v>113</v>
      </c>
      <c r="D283" s="12"/>
      <c r="E283" s="12"/>
      <c r="F283" s="14">
        <v>2085000</v>
      </c>
    </row>
    <row r="284" spans="1:6" ht="12.75">
      <c r="A284" s="6"/>
      <c r="B284" s="4">
        <v>70921229</v>
      </c>
      <c r="C284" s="4" t="s">
        <v>372</v>
      </c>
      <c r="D284" s="4" t="s">
        <v>373</v>
      </c>
      <c r="E284" s="4">
        <v>2631453</v>
      </c>
      <c r="F284" s="13">
        <v>250000</v>
      </c>
    </row>
    <row r="285" spans="1:6" ht="12.75">
      <c r="A285" s="6"/>
      <c r="B285" s="6"/>
      <c r="C285" s="11" t="s">
        <v>5</v>
      </c>
      <c r="D285" s="12"/>
      <c r="E285" s="12"/>
      <c r="F285" s="14">
        <v>250000</v>
      </c>
    </row>
    <row r="286" spans="1:6" ht="12.75">
      <c r="A286" s="6"/>
      <c r="B286" s="4">
        <v>70947589</v>
      </c>
      <c r="C286" s="4" t="s">
        <v>190</v>
      </c>
      <c r="D286" s="4" t="s">
        <v>191</v>
      </c>
      <c r="E286" s="4">
        <v>1817339</v>
      </c>
      <c r="F286" s="13">
        <v>1500000</v>
      </c>
    </row>
    <row r="287" spans="1:6" ht="12.75">
      <c r="A287" s="6"/>
      <c r="B287" s="6"/>
      <c r="C287" s="6"/>
      <c r="D287" s="6"/>
      <c r="E287" s="8">
        <v>3357963</v>
      </c>
      <c r="F287" s="15">
        <v>400000</v>
      </c>
    </row>
    <row r="288" spans="1:6" ht="12.75">
      <c r="A288" s="6"/>
      <c r="B288" s="6"/>
      <c r="C288" s="6"/>
      <c r="D288" s="6"/>
      <c r="E288" s="8">
        <v>7259548</v>
      </c>
      <c r="F288" s="15">
        <v>800000</v>
      </c>
    </row>
    <row r="289" spans="1:6" ht="12.75">
      <c r="A289" s="6"/>
      <c r="B289" s="6"/>
      <c r="C289" s="11" t="s">
        <v>82</v>
      </c>
      <c r="D289" s="12"/>
      <c r="E289" s="12"/>
      <c r="F289" s="14">
        <v>2700000</v>
      </c>
    </row>
    <row r="290" spans="1:6" ht="12.75">
      <c r="A290" s="6"/>
      <c r="B290" s="4">
        <v>71193952</v>
      </c>
      <c r="C290" s="4" t="s">
        <v>297</v>
      </c>
      <c r="D290" s="4" t="s">
        <v>326</v>
      </c>
      <c r="E290" s="4">
        <v>6945387</v>
      </c>
      <c r="F290" s="13">
        <v>1076000</v>
      </c>
    </row>
    <row r="291" spans="1:6" ht="12.75">
      <c r="A291" s="6"/>
      <c r="B291" s="6"/>
      <c r="C291" s="6"/>
      <c r="D291" s="4" t="s">
        <v>287</v>
      </c>
      <c r="E291" s="4">
        <v>5869239</v>
      </c>
      <c r="F291" s="13">
        <v>4824000</v>
      </c>
    </row>
    <row r="292" spans="1:6" ht="12.75">
      <c r="A292" s="6"/>
      <c r="B292" s="6"/>
      <c r="C292" s="11" t="s">
        <v>19</v>
      </c>
      <c r="D292" s="12"/>
      <c r="E292" s="12"/>
      <c r="F292" s="14">
        <v>5900000</v>
      </c>
    </row>
    <row r="293" spans="1:6" ht="12.75">
      <c r="A293" s="6"/>
      <c r="B293" s="4">
        <v>71193961</v>
      </c>
      <c r="C293" s="4" t="s">
        <v>264</v>
      </c>
      <c r="D293" s="4" t="s">
        <v>264</v>
      </c>
      <c r="E293" s="4">
        <v>2749776</v>
      </c>
      <c r="F293" s="13">
        <v>2542000</v>
      </c>
    </row>
    <row r="294" spans="1:6" ht="12.75">
      <c r="A294" s="6"/>
      <c r="B294" s="6"/>
      <c r="C294" s="11" t="s">
        <v>28</v>
      </c>
      <c r="D294" s="12"/>
      <c r="E294" s="12"/>
      <c r="F294" s="14">
        <v>2542000</v>
      </c>
    </row>
    <row r="295" spans="1:6" ht="12.75">
      <c r="A295" s="6"/>
      <c r="B295" s="4">
        <v>71193987</v>
      </c>
      <c r="C295" s="4" t="s">
        <v>266</v>
      </c>
      <c r="D295" s="4" t="s">
        <v>266</v>
      </c>
      <c r="E295" s="4">
        <v>8508078</v>
      </c>
      <c r="F295" s="13">
        <v>4611000</v>
      </c>
    </row>
    <row r="296" spans="1:6" ht="12.75">
      <c r="A296" s="6"/>
      <c r="B296" s="6"/>
      <c r="C296" s="11" t="s">
        <v>30</v>
      </c>
      <c r="D296" s="12"/>
      <c r="E296" s="12"/>
      <c r="F296" s="14">
        <v>4611000</v>
      </c>
    </row>
    <row r="297" spans="1:6" ht="12.75">
      <c r="A297" s="6"/>
      <c r="B297" s="4">
        <v>71194002</v>
      </c>
      <c r="C297" s="4" t="s">
        <v>267</v>
      </c>
      <c r="D297" s="4" t="s">
        <v>267</v>
      </c>
      <c r="E297" s="4">
        <v>2801353</v>
      </c>
      <c r="F297" s="13">
        <v>4522000</v>
      </c>
    </row>
    <row r="298" spans="1:6" ht="12.75">
      <c r="A298" s="6"/>
      <c r="B298" s="6"/>
      <c r="C298" s="11" t="s">
        <v>31</v>
      </c>
      <c r="D298" s="12"/>
      <c r="E298" s="12"/>
      <c r="F298" s="14">
        <v>4522000</v>
      </c>
    </row>
    <row r="299" spans="1:6" ht="12.75">
      <c r="A299" s="6"/>
      <c r="B299" s="4">
        <v>71194011</v>
      </c>
      <c r="C299" s="4" t="s">
        <v>296</v>
      </c>
      <c r="D299" s="4" t="s">
        <v>296</v>
      </c>
      <c r="E299" s="4">
        <v>5651221</v>
      </c>
      <c r="F299" s="13">
        <v>6057000</v>
      </c>
    </row>
    <row r="300" spans="1:6" ht="12.75">
      <c r="A300" s="6"/>
      <c r="B300" s="6"/>
      <c r="C300" s="11" t="s">
        <v>18</v>
      </c>
      <c r="D300" s="12"/>
      <c r="E300" s="12"/>
      <c r="F300" s="14">
        <v>6057000</v>
      </c>
    </row>
    <row r="301" spans="1:6" ht="12.75">
      <c r="A301" s="6"/>
      <c r="B301" s="4">
        <v>73633755</v>
      </c>
      <c r="C301" s="4" t="s">
        <v>214</v>
      </c>
      <c r="D301" s="4" t="s">
        <v>306</v>
      </c>
      <c r="E301" s="4">
        <v>9554713</v>
      </c>
      <c r="F301" s="13">
        <v>1000000</v>
      </c>
    </row>
    <row r="302" spans="1:6" ht="12.75">
      <c r="A302" s="6"/>
      <c r="B302" s="6"/>
      <c r="C302" s="6"/>
      <c r="D302" s="4" t="s">
        <v>216</v>
      </c>
      <c r="E302" s="4">
        <v>2315315</v>
      </c>
      <c r="F302" s="13">
        <v>150000</v>
      </c>
    </row>
    <row r="303" spans="1:6" ht="12.75">
      <c r="A303" s="6"/>
      <c r="B303" s="6"/>
      <c r="C303" s="6"/>
      <c r="D303" s="4" t="s">
        <v>215</v>
      </c>
      <c r="E303" s="4">
        <v>1738957</v>
      </c>
      <c r="F303" s="13">
        <v>150000</v>
      </c>
    </row>
    <row r="304" spans="1:6" ht="12.75">
      <c r="A304" s="6"/>
      <c r="B304" s="6"/>
      <c r="C304" s="11" t="s">
        <v>96</v>
      </c>
      <c r="D304" s="12"/>
      <c r="E304" s="12"/>
      <c r="F304" s="14">
        <v>1300000</v>
      </c>
    </row>
    <row r="305" spans="1:6" ht="12.75">
      <c r="A305" s="6"/>
      <c r="B305" s="4">
        <v>75060183</v>
      </c>
      <c r="C305" s="4" t="s">
        <v>201</v>
      </c>
      <c r="D305" s="4" t="s">
        <v>202</v>
      </c>
      <c r="E305" s="4">
        <v>8400970</v>
      </c>
      <c r="F305" s="13">
        <v>300000</v>
      </c>
    </row>
    <row r="306" spans="1:6" ht="12.75">
      <c r="A306" s="6"/>
      <c r="B306" s="6"/>
      <c r="C306" s="6"/>
      <c r="D306" s="4" t="s">
        <v>359</v>
      </c>
      <c r="E306" s="4">
        <v>8094209</v>
      </c>
      <c r="F306" s="13">
        <v>450000</v>
      </c>
    </row>
    <row r="307" spans="1:6" ht="12.75">
      <c r="A307" s="6"/>
      <c r="B307" s="6"/>
      <c r="C307" s="11" t="s">
        <v>99</v>
      </c>
      <c r="D307" s="12"/>
      <c r="E307" s="12"/>
      <c r="F307" s="14">
        <v>750000</v>
      </c>
    </row>
    <row r="308" spans="1:6" ht="12.75">
      <c r="A308" s="6"/>
      <c r="B308" s="4">
        <v>75065649</v>
      </c>
      <c r="C308" s="4" t="s">
        <v>249</v>
      </c>
      <c r="D308" s="4" t="s">
        <v>249</v>
      </c>
      <c r="E308" s="4">
        <v>9924639</v>
      </c>
      <c r="F308" s="13">
        <v>1000000</v>
      </c>
    </row>
    <row r="309" spans="1:6" ht="12.75">
      <c r="A309" s="6"/>
      <c r="B309" s="6"/>
      <c r="C309" s="11" t="s">
        <v>101</v>
      </c>
      <c r="D309" s="12"/>
      <c r="E309" s="12"/>
      <c r="F309" s="14">
        <v>1000000</v>
      </c>
    </row>
    <row r="310" spans="1:6" ht="12.75">
      <c r="A310" s="6"/>
      <c r="B310" s="4">
        <v>75095149</v>
      </c>
      <c r="C310" s="4" t="s">
        <v>200</v>
      </c>
      <c r="D310" s="4" t="s">
        <v>200</v>
      </c>
      <c r="E310" s="4">
        <v>3959325</v>
      </c>
      <c r="F310" s="13">
        <v>1000000</v>
      </c>
    </row>
    <row r="311" spans="1:6" ht="12.75">
      <c r="A311" s="6"/>
      <c r="B311" s="6"/>
      <c r="C311" s="11" t="s">
        <v>132</v>
      </c>
      <c r="D311" s="12"/>
      <c r="E311" s="12"/>
      <c r="F311" s="14">
        <v>1000000</v>
      </c>
    </row>
    <row r="312" spans="1:6" ht="12.75">
      <c r="A312" s="6"/>
      <c r="B312" s="4">
        <v>75126711</v>
      </c>
      <c r="C312" s="4" t="s">
        <v>78</v>
      </c>
      <c r="D312" s="4" t="s">
        <v>286</v>
      </c>
      <c r="E312" s="4">
        <v>9478716</v>
      </c>
      <c r="F312" s="13">
        <v>100000</v>
      </c>
    </row>
    <row r="313" spans="1:6" ht="12.75">
      <c r="A313" s="6"/>
      <c r="B313" s="6"/>
      <c r="C313" s="11" t="s">
        <v>108</v>
      </c>
      <c r="D313" s="12"/>
      <c r="E313" s="12"/>
      <c r="F313" s="14">
        <v>100000</v>
      </c>
    </row>
    <row r="314" spans="1:6" ht="15">
      <c r="A314" s="17" t="s">
        <v>0</v>
      </c>
      <c r="B314" s="9"/>
      <c r="C314" s="9"/>
      <c r="D314" s="9"/>
      <c r="E314" s="9"/>
      <c r="F314" s="16">
        <v>317315000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14"/>
  <sheetViews>
    <sheetView zoomScalePageLayoutView="0" workbookViewId="0" topLeftCell="A25">
      <selection activeCell="F314" sqref="F31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37.7109375" style="0" customWidth="1"/>
    <col min="4" max="4" width="50.8515625" style="0" customWidth="1"/>
    <col min="5" max="5" width="12.7109375" style="0" customWidth="1"/>
    <col min="6" max="6" width="12.421875" style="0" bestFit="1" customWidth="1"/>
    <col min="7" max="7" width="9.140625" style="0" hidden="1" customWidth="1"/>
    <col min="9" max="9" width="6.28125" style="0" customWidth="1"/>
  </cols>
  <sheetData>
    <row r="3" spans="1:6" ht="12.75">
      <c r="A3" s="7" t="s">
        <v>147</v>
      </c>
      <c r="B3" s="5"/>
      <c r="C3" s="5"/>
      <c r="D3" s="5"/>
      <c r="E3" s="5"/>
      <c r="F3" s="10"/>
    </row>
    <row r="4" spans="1:6" ht="12.75">
      <c r="A4" s="7" t="s">
        <v>180</v>
      </c>
      <c r="B4" s="7" t="s">
        <v>177</v>
      </c>
      <c r="C4" s="7" t="s">
        <v>182</v>
      </c>
      <c r="D4" s="7" t="s">
        <v>179</v>
      </c>
      <c r="E4" s="7" t="s">
        <v>181</v>
      </c>
      <c r="F4" s="10" t="s">
        <v>304</v>
      </c>
    </row>
    <row r="5" spans="1:6" ht="12.75">
      <c r="A5" s="4" t="s">
        <v>344</v>
      </c>
      <c r="B5" s="4">
        <v>190217</v>
      </c>
      <c r="C5" s="4" t="s">
        <v>241</v>
      </c>
      <c r="D5" s="4" t="s">
        <v>241</v>
      </c>
      <c r="E5" s="4">
        <v>9328941</v>
      </c>
      <c r="F5" s="13">
        <v>160000</v>
      </c>
    </row>
    <row r="6" spans="1:6" ht="12.75">
      <c r="A6" s="6"/>
      <c r="B6" s="6"/>
      <c r="C6" s="11" t="s">
        <v>81</v>
      </c>
      <c r="D6" s="12"/>
      <c r="E6" s="12"/>
      <c r="F6" s="14">
        <v>160000</v>
      </c>
    </row>
    <row r="7" spans="1:6" ht="12.75">
      <c r="A7" s="6"/>
      <c r="B7" s="4">
        <v>194891</v>
      </c>
      <c r="C7" s="4" t="s">
        <v>370</v>
      </c>
      <c r="D7" s="4" t="s">
        <v>370</v>
      </c>
      <c r="E7" s="4">
        <v>6565956</v>
      </c>
      <c r="F7" s="13">
        <v>1553600</v>
      </c>
    </row>
    <row r="8" spans="1:6" ht="12.75">
      <c r="A8" s="6"/>
      <c r="B8" s="6"/>
      <c r="C8" s="11" t="s">
        <v>37</v>
      </c>
      <c r="D8" s="12"/>
      <c r="E8" s="12"/>
      <c r="F8" s="14">
        <v>1553600</v>
      </c>
    </row>
    <row r="9" spans="1:6" ht="12.75">
      <c r="A9" s="6"/>
      <c r="B9" s="4">
        <v>194913</v>
      </c>
      <c r="C9" s="4" t="s">
        <v>371</v>
      </c>
      <c r="D9" s="4" t="s">
        <v>371</v>
      </c>
      <c r="E9" s="4">
        <v>9593192</v>
      </c>
      <c r="F9" s="13">
        <v>4733200</v>
      </c>
    </row>
    <row r="10" spans="1:6" ht="12.75">
      <c r="A10" s="6"/>
      <c r="B10" s="6"/>
      <c r="C10" s="11" t="s">
        <v>32</v>
      </c>
      <c r="D10" s="12"/>
      <c r="E10" s="12"/>
      <c r="F10" s="14">
        <v>4733200</v>
      </c>
    </row>
    <row r="11" spans="1:6" ht="12.75">
      <c r="A11" s="6"/>
      <c r="B11" s="4">
        <v>194956</v>
      </c>
      <c r="C11" s="4" t="s">
        <v>62</v>
      </c>
      <c r="D11" s="4" t="s">
        <v>63</v>
      </c>
      <c r="E11" s="4">
        <v>8398677</v>
      </c>
      <c r="F11" s="13">
        <v>1002400</v>
      </c>
    </row>
    <row r="12" spans="1:6" ht="12.75">
      <c r="A12" s="6"/>
      <c r="B12" s="6"/>
      <c r="C12" s="11" t="s">
        <v>120</v>
      </c>
      <c r="D12" s="12"/>
      <c r="E12" s="12"/>
      <c r="F12" s="14">
        <v>1002400</v>
      </c>
    </row>
    <row r="13" spans="1:6" ht="12.75">
      <c r="A13" s="6"/>
      <c r="B13" s="4">
        <v>194964</v>
      </c>
      <c r="C13" s="4" t="s">
        <v>258</v>
      </c>
      <c r="D13" s="4" t="s">
        <v>258</v>
      </c>
      <c r="E13" s="4">
        <v>4753225</v>
      </c>
      <c r="F13" s="13">
        <v>1920400</v>
      </c>
    </row>
    <row r="14" spans="1:6" ht="12.75">
      <c r="A14" s="6"/>
      <c r="B14" s="6"/>
      <c r="C14" s="11" t="s">
        <v>23</v>
      </c>
      <c r="D14" s="12"/>
      <c r="E14" s="12"/>
      <c r="F14" s="14">
        <v>1920400</v>
      </c>
    </row>
    <row r="15" spans="1:6" ht="12.75">
      <c r="A15" s="6"/>
      <c r="B15" s="4">
        <v>194972</v>
      </c>
      <c r="C15" s="4" t="s">
        <v>307</v>
      </c>
      <c r="D15" s="4" t="s">
        <v>307</v>
      </c>
      <c r="E15" s="4">
        <v>5000179</v>
      </c>
      <c r="F15" s="13">
        <v>6215600</v>
      </c>
    </row>
    <row r="16" spans="1:6" ht="12.75">
      <c r="A16" s="6"/>
      <c r="B16" s="6"/>
      <c r="C16" s="11" t="s">
        <v>6</v>
      </c>
      <c r="D16" s="12"/>
      <c r="E16" s="12"/>
      <c r="F16" s="14">
        <v>6215600</v>
      </c>
    </row>
    <row r="17" spans="1:6" ht="12.75">
      <c r="A17" s="6"/>
      <c r="B17" s="4">
        <v>195022</v>
      </c>
      <c r="C17" s="4" t="s">
        <v>263</v>
      </c>
      <c r="D17" s="4" t="s">
        <v>263</v>
      </c>
      <c r="E17" s="4">
        <v>3943362</v>
      </c>
      <c r="F17" s="13">
        <v>1165600</v>
      </c>
    </row>
    <row r="18" spans="1:6" ht="12.75">
      <c r="A18" s="6"/>
      <c r="B18" s="6"/>
      <c r="C18" s="11" t="s">
        <v>27</v>
      </c>
      <c r="D18" s="12"/>
      <c r="E18" s="12"/>
      <c r="F18" s="14">
        <v>1165600</v>
      </c>
    </row>
    <row r="19" spans="1:6" ht="12.75">
      <c r="A19" s="6"/>
      <c r="B19" s="4">
        <v>195031</v>
      </c>
      <c r="C19" s="4" t="s">
        <v>288</v>
      </c>
      <c r="D19" s="4" t="s">
        <v>288</v>
      </c>
      <c r="E19" s="4">
        <v>1872907</v>
      </c>
      <c r="F19" s="13">
        <v>1241200</v>
      </c>
    </row>
    <row r="20" spans="1:6" ht="12.75">
      <c r="A20" s="6"/>
      <c r="B20" s="6"/>
      <c r="C20" s="11" t="s">
        <v>35</v>
      </c>
      <c r="D20" s="12"/>
      <c r="E20" s="12"/>
      <c r="F20" s="14">
        <v>1241200</v>
      </c>
    </row>
    <row r="21" spans="1:6" ht="12.75">
      <c r="A21" s="6"/>
      <c r="B21" s="4">
        <v>195201</v>
      </c>
      <c r="C21" s="4" t="s">
        <v>184</v>
      </c>
      <c r="D21" s="4" t="s">
        <v>172</v>
      </c>
      <c r="E21" s="4">
        <v>8314639</v>
      </c>
      <c r="F21" s="13">
        <v>340000</v>
      </c>
    </row>
    <row r="22" spans="1:6" ht="12.75">
      <c r="A22" s="6"/>
      <c r="B22" s="6"/>
      <c r="C22" s="6"/>
      <c r="D22" s="4" t="s">
        <v>185</v>
      </c>
      <c r="E22" s="4">
        <v>5922905</v>
      </c>
      <c r="F22" s="13">
        <v>40000</v>
      </c>
    </row>
    <row r="23" spans="1:6" ht="12.75">
      <c r="A23" s="6"/>
      <c r="B23" s="6"/>
      <c r="C23" s="11" t="s">
        <v>106</v>
      </c>
      <c r="D23" s="12"/>
      <c r="E23" s="12"/>
      <c r="F23" s="14">
        <v>380000</v>
      </c>
    </row>
    <row r="24" spans="1:6" ht="12.75">
      <c r="A24" s="6"/>
      <c r="B24" s="4">
        <v>271811</v>
      </c>
      <c r="C24" s="4" t="s">
        <v>291</v>
      </c>
      <c r="D24" s="4" t="s">
        <v>292</v>
      </c>
      <c r="E24" s="4">
        <v>5141443</v>
      </c>
      <c r="F24" s="13">
        <v>28000</v>
      </c>
    </row>
    <row r="25" spans="1:6" ht="12.75">
      <c r="A25" s="6"/>
      <c r="B25" s="6"/>
      <c r="C25" s="11" t="s">
        <v>53</v>
      </c>
      <c r="D25" s="12"/>
      <c r="E25" s="12"/>
      <c r="F25" s="14">
        <v>28000</v>
      </c>
    </row>
    <row r="26" spans="1:6" ht="12.75">
      <c r="A26" s="6"/>
      <c r="B26" s="4">
        <v>271926</v>
      </c>
      <c r="C26" s="4" t="s">
        <v>273</v>
      </c>
      <c r="D26" s="4" t="s">
        <v>224</v>
      </c>
      <c r="E26" s="4">
        <v>9949795</v>
      </c>
      <c r="F26" s="13">
        <v>140000</v>
      </c>
    </row>
    <row r="27" spans="1:6" ht="12.75">
      <c r="A27" s="6"/>
      <c r="B27" s="6"/>
      <c r="C27" s="11" t="s">
        <v>84</v>
      </c>
      <c r="D27" s="12"/>
      <c r="E27" s="12"/>
      <c r="F27" s="14">
        <v>140000</v>
      </c>
    </row>
    <row r="28" spans="1:6" ht="12.75">
      <c r="A28" s="6"/>
      <c r="B28" s="4">
        <v>272591</v>
      </c>
      <c r="C28" s="4" t="s">
        <v>244</v>
      </c>
      <c r="D28" s="4" t="s">
        <v>245</v>
      </c>
      <c r="E28" s="4">
        <v>6181040</v>
      </c>
      <c r="F28" s="13">
        <v>100000</v>
      </c>
    </row>
    <row r="29" spans="1:6" ht="12.75">
      <c r="A29" s="6"/>
      <c r="B29" s="6"/>
      <c r="C29" s="11" t="s">
        <v>47</v>
      </c>
      <c r="D29" s="12"/>
      <c r="E29" s="12"/>
      <c r="F29" s="14">
        <v>100000</v>
      </c>
    </row>
    <row r="30" spans="1:6" ht="12.75">
      <c r="A30" s="6"/>
      <c r="B30" s="4">
        <v>272680</v>
      </c>
      <c r="C30" s="4" t="s">
        <v>194</v>
      </c>
      <c r="D30" s="4" t="s">
        <v>195</v>
      </c>
      <c r="E30" s="4">
        <v>6232669</v>
      </c>
      <c r="F30" s="13">
        <v>140000</v>
      </c>
    </row>
    <row r="31" spans="1:6" ht="12.75">
      <c r="A31" s="6"/>
      <c r="B31" s="6"/>
      <c r="C31" s="11" t="s">
        <v>49</v>
      </c>
      <c r="D31" s="12"/>
      <c r="E31" s="12"/>
      <c r="F31" s="14">
        <v>140000</v>
      </c>
    </row>
    <row r="32" spans="1:6" ht="12.75">
      <c r="A32" s="6"/>
      <c r="B32" s="4">
        <v>272728</v>
      </c>
      <c r="C32" s="4" t="s">
        <v>196</v>
      </c>
      <c r="D32" s="4" t="s">
        <v>197</v>
      </c>
      <c r="E32" s="4">
        <v>6428468</v>
      </c>
      <c r="F32" s="13">
        <v>260000</v>
      </c>
    </row>
    <row r="33" spans="1:6" ht="12.75">
      <c r="A33" s="6"/>
      <c r="B33" s="6"/>
      <c r="C33" s="11" t="s">
        <v>50</v>
      </c>
      <c r="D33" s="12"/>
      <c r="E33" s="12"/>
      <c r="F33" s="14">
        <v>260000</v>
      </c>
    </row>
    <row r="34" spans="1:6" ht="12.75">
      <c r="A34" s="6"/>
      <c r="B34" s="4">
        <v>272841</v>
      </c>
      <c r="C34" s="4" t="s">
        <v>289</v>
      </c>
      <c r="D34" s="4" t="s">
        <v>290</v>
      </c>
      <c r="E34" s="4">
        <v>1671513</v>
      </c>
      <c r="F34" s="13">
        <v>80000</v>
      </c>
    </row>
    <row r="35" spans="1:6" ht="12.75">
      <c r="A35" s="6"/>
      <c r="B35" s="6"/>
      <c r="C35" s="11" t="s">
        <v>52</v>
      </c>
      <c r="D35" s="12"/>
      <c r="E35" s="12"/>
      <c r="F35" s="14">
        <v>80000</v>
      </c>
    </row>
    <row r="36" spans="1:6" ht="12.75">
      <c r="A36" s="6"/>
      <c r="B36" s="4">
        <v>272876</v>
      </c>
      <c r="C36" s="4" t="s">
        <v>173</v>
      </c>
      <c r="D36" s="4" t="s">
        <v>174</v>
      </c>
      <c r="E36" s="4">
        <v>7120008</v>
      </c>
      <c r="F36" s="13">
        <v>40000</v>
      </c>
    </row>
    <row r="37" spans="1:6" ht="12.75">
      <c r="A37" s="6"/>
      <c r="B37" s="6"/>
      <c r="C37" s="11" t="s">
        <v>54</v>
      </c>
      <c r="D37" s="12"/>
      <c r="E37" s="12"/>
      <c r="F37" s="14">
        <v>40000</v>
      </c>
    </row>
    <row r="38" spans="1:6" ht="12.75">
      <c r="A38" s="6"/>
      <c r="B38" s="4">
        <v>273139</v>
      </c>
      <c r="C38" s="4" t="s">
        <v>277</v>
      </c>
      <c r="D38" s="4" t="s">
        <v>278</v>
      </c>
      <c r="E38" s="4">
        <v>6697882</v>
      </c>
      <c r="F38" s="13">
        <v>28000</v>
      </c>
    </row>
    <row r="39" spans="1:6" ht="12.75">
      <c r="A39" s="6"/>
      <c r="B39" s="6"/>
      <c r="C39" s="11" t="s">
        <v>57</v>
      </c>
      <c r="D39" s="12"/>
      <c r="E39" s="12"/>
      <c r="F39" s="14">
        <v>28000</v>
      </c>
    </row>
    <row r="40" spans="1:6" ht="12.75">
      <c r="A40" s="6"/>
      <c r="B40" s="4">
        <v>274879</v>
      </c>
      <c r="C40" s="4" t="s">
        <v>246</v>
      </c>
      <c r="D40" s="4" t="s">
        <v>247</v>
      </c>
      <c r="E40" s="4">
        <v>1647194</v>
      </c>
      <c r="F40" s="13">
        <v>160000</v>
      </c>
    </row>
    <row r="41" spans="1:6" ht="12.75">
      <c r="A41" s="6"/>
      <c r="B41" s="6"/>
      <c r="C41" s="11" t="s">
        <v>48</v>
      </c>
      <c r="D41" s="12"/>
      <c r="E41" s="12"/>
      <c r="F41" s="14">
        <v>160000</v>
      </c>
    </row>
    <row r="42" spans="1:6" ht="12.75">
      <c r="A42" s="6"/>
      <c r="B42" s="4">
        <v>274968</v>
      </c>
      <c r="C42" s="4" t="s">
        <v>198</v>
      </c>
      <c r="D42" s="4" t="s">
        <v>199</v>
      </c>
      <c r="E42" s="4">
        <v>4531517</v>
      </c>
      <c r="F42" s="13">
        <v>60000</v>
      </c>
    </row>
    <row r="43" spans="1:6" ht="12.75">
      <c r="A43" s="6"/>
      <c r="B43" s="6"/>
      <c r="C43" s="6"/>
      <c r="D43" s="4" t="s">
        <v>369</v>
      </c>
      <c r="E43" s="4">
        <v>1172890</v>
      </c>
      <c r="F43" s="13">
        <v>320000</v>
      </c>
    </row>
    <row r="44" spans="1:6" ht="12.75">
      <c r="A44" s="6"/>
      <c r="B44" s="6"/>
      <c r="C44" s="11" t="s">
        <v>51</v>
      </c>
      <c r="D44" s="12"/>
      <c r="E44" s="12"/>
      <c r="F44" s="14">
        <v>380000</v>
      </c>
    </row>
    <row r="45" spans="1:6" ht="12.75">
      <c r="A45" s="6"/>
      <c r="B45" s="4">
        <v>275301</v>
      </c>
      <c r="C45" s="4" t="s">
        <v>232</v>
      </c>
      <c r="D45" s="4" t="s">
        <v>233</v>
      </c>
      <c r="E45" s="4">
        <v>4936413</v>
      </c>
      <c r="F45" s="13">
        <v>80000</v>
      </c>
    </row>
    <row r="46" spans="1:6" ht="12.75">
      <c r="A46" s="6"/>
      <c r="B46" s="6"/>
      <c r="C46" s="11" t="s">
        <v>55</v>
      </c>
      <c r="D46" s="12"/>
      <c r="E46" s="12"/>
      <c r="F46" s="14">
        <v>80000</v>
      </c>
    </row>
    <row r="47" spans="1:6" ht="12.75">
      <c r="A47" s="6"/>
      <c r="B47" s="4">
        <v>275492</v>
      </c>
      <c r="C47" s="4" t="s">
        <v>238</v>
      </c>
      <c r="D47" s="4" t="s">
        <v>369</v>
      </c>
      <c r="E47" s="4">
        <v>9666094</v>
      </c>
      <c r="F47" s="13">
        <v>80000</v>
      </c>
    </row>
    <row r="48" spans="1:6" ht="12.75">
      <c r="A48" s="6"/>
      <c r="B48" s="6"/>
      <c r="C48" s="11" t="s">
        <v>79</v>
      </c>
      <c r="D48" s="12"/>
      <c r="E48" s="12"/>
      <c r="F48" s="14">
        <v>80000</v>
      </c>
    </row>
    <row r="49" spans="1:6" ht="12.75">
      <c r="A49" s="6"/>
      <c r="B49" s="4">
        <v>278238</v>
      </c>
      <c r="C49" s="4" t="s">
        <v>276</v>
      </c>
      <c r="D49" s="4" t="s">
        <v>369</v>
      </c>
      <c r="E49" s="4">
        <v>8522302</v>
      </c>
      <c r="F49" s="13">
        <v>40000</v>
      </c>
    </row>
    <row r="50" spans="1:6" ht="12.75">
      <c r="A50" s="6"/>
      <c r="B50" s="6"/>
      <c r="C50" s="11" t="s">
        <v>56</v>
      </c>
      <c r="D50" s="12"/>
      <c r="E50" s="12"/>
      <c r="F50" s="14">
        <v>40000</v>
      </c>
    </row>
    <row r="51" spans="1:6" ht="12.75">
      <c r="A51" s="6"/>
      <c r="B51" s="4">
        <v>278386</v>
      </c>
      <c r="C51" s="4" t="s">
        <v>236</v>
      </c>
      <c r="D51" s="4" t="s">
        <v>237</v>
      </c>
      <c r="E51" s="4">
        <v>5204562</v>
      </c>
      <c r="F51" s="13">
        <v>60000</v>
      </c>
    </row>
    <row r="52" spans="1:6" ht="12.75">
      <c r="A52" s="6"/>
      <c r="B52" s="6"/>
      <c r="C52" s="11" t="s">
        <v>58</v>
      </c>
      <c r="D52" s="12"/>
      <c r="E52" s="12"/>
      <c r="F52" s="14">
        <v>60000</v>
      </c>
    </row>
    <row r="53" spans="1:6" ht="12.75">
      <c r="A53" s="6"/>
      <c r="B53" s="4">
        <v>278475</v>
      </c>
      <c r="C53" s="4" t="s">
        <v>239</v>
      </c>
      <c r="D53" s="4" t="s">
        <v>240</v>
      </c>
      <c r="E53" s="4">
        <v>3810187</v>
      </c>
      <c r="F53" s="13">
        <v>360000</v>
      </c>
    </row>
    <row r="54" spans="1:6" ht="12.75">
      <c r="A54" s="6"/>
      <c r="B54" s="6"/>
      <c r="C54" s="11" t="s">
        <v>80</v>
      </c>
      <c r="D54" s="12"/>
      <c r="E54" s="12"/>
      <c r="F54" s="14">
        <v>360000</v>
      </c>
    </row>
    <row r="55" spans="1:6" ht="12.75">
      <c r="A55" s="6"/>
      <c r="B55" s="4">
        <v>578991</v>
      </c>
      <c r="C55" s="4" t="s">
        <v>229</v>
      </c>
      <c r="D55" s="4" t="s">
        <v>230</v>
      </c>
      <c r="E55" s="4">
        <v>3713907</v>
      </c>
      <c r="F55" s="13">
        <v>4816400</v>
      </c>
    </row>
    <row r="56" spans="1:6" ht="12.75">
      <c r="A56" s="6"/>
      <c r="B56" s="6"/>
      <c r="C56" s="6"/>
      <c r="D56" s="4" t="s">
        <v>231</v>
      </c>
      <c r="E56" s="4">
        <v>4007320</v>
      </c>
      <c r="F56" s="13">
        <v>206400</v>
      </c>
    </row>
    <row r="57" spans="1:6" ht="12.75">
      <c r="A57" s="6"/>
      <c r="B57" s="6"/>
      <c r="C57" s="11" t="s">
        <v>38</v>
      </c>
      <c r="D57" s="12"/>
      <c r="E57" s="12"/>
      <c r="F57" s="14">
        <v>5022800</v>
      </c>
    </row>
    <row r="58" spans="1:6" ht="12.75">
      <c r="A58" s="6"/>
      <c r="B58" s="4">
        <v>579017</v>
      </c>
      <c r="C58" s="4" t="s">
        <v>300</v>
      </c>
      <c r="D58" s="4" t="s">
        <v>300</v>
      </c>
      <c r="E58" s="4">
        <v>2837121</v>
      </c>
      <c r="F58" s="13">
        <v>760000</v>
      </c>
    </row>
    <row r="59" spans="1:6" ht="12.75">
      <c r="A59" s="6"/>
      <c r="B59" s="6"/>
      <c r="C59" s="6"/>
      <c r="D59" s="6"/>
      <c r="E59" s="8">
        <v>3754207</v>
      </c>
      <c r="F59" s="15">
        <v>483600</v>
      </c>
    </row>
    <row r="60" spans="1:6" ht="12.75">
      <c r="A60" s="6"/>
      <c r="B60" s="6"/>
      <c r="C60" s="11" t="s">
        <v>22</v>
      </c>
      <c r="D60" s="12"/>
      <c r="E60" s="12"/>
      <c r="F60" s="14">
        <v>1243600</v>
      </c>
    </row>
    <row r="61" spans="1:6" ht="12.75">
      <c r="A61" s="6"/>
      <c r="B61" s="4">
        <v>579025</v>
      </c>
      <c r="C61" s="4" t="s">
        <v>61</v>
      </c>
      <c r="D61" s="4" t="s">
        <v>61</v>
      </c>
      <c r="E61" s="4">
        <v>9445282</v>
      </c>
      <c r="F61" s="13">
        <v>3024400</v>
      </c>
    </row>
    <row r="62" spans="1:6" ht="12.75">
      <c r="A62" s="6"/>
      <c r="B62" s="6"/>
      <c r="C62" s="11" t="s">
        <v>119</v>
      </c>
      <c r="D62" s="12"/>
      <c r="E62" s="12"/>
      <c r="F62" s="14">
        <v>3024400</v>
      </c>
    </row>
    <row r="63" spans="1:6" ht="12.75">
      <c r="A63" s="6"/>
      <c r="B63" s="4">
        <v>579033</v>
      </c>
      <c r="C63" s="4" t="s">
        <v>259</v>
      </c>
      <c r="D63" s="4" t="s">
        <v>259</v>
      </c>
      <c r="E63" s="4">
        <v>5804478</v>
      </c>
      <c r="F63" s="13">
        <v>863200</v>
      </c>
    </row>
    <row r="64" spans="1:6" ht="12.75">
      <c r="A64" s="6"/>
      <c r="B64" s="6"/>
      <c r="C64" s="6"/>
      <c r="D64" s="6"/>
      <c r="E64" s="8">
        <v>7630615</v>
      </c>
      <c r="F64" s="15">
        <v>4660000</v>
      </c>
    </row>
    <row r="65" spans="1:6" ht="12.75">
      <c r="A65" s="6"/>
      <c r="B65" s="6"/>
      <c r="C65" s="11" t="s">
        <v>24</v>
      </c>
      <c r="D65" s="12"/>
      <c r="E65" s="12"/>
      <c r="F65" s="14">
        <v>5523200</v>
      </c>
    </row>
    <row r="66" spans="1:6" ht="12.75">
      <c r="A66" s="6"/>
      <c r="B66" s="4">
        <v>676535</v>
      </c>
      <c r="C66" s="4" t="s">
        <v>168</v>
      </c>
      <c r="D66" s="4" t="s">
        <v>169</v>
      </c>
      <c r="E66" s="4">
        <v>3878215</v>
      </c>
      <c r="F66" s="13">
        <v>16000</v>
      </c>
    </row>
    <row r="67" spans="1:6" ht="12.75">
      <c r="A67" s="6"/>
      <c r="B67" s="6"/>
      <c r="C67" s="6"/>
      <c r="D67" s="6"/>
      <c r="E67" s="8">
        <v>4616812</v>
      </c>
      <c r="F67" s="15">
        <v>20000</v>
      </c>
    </row>
    <row r="68" spans="1:6" ht="12.75">
      <c r="A68" s="6"/>
      <c r="B68" s="6"/>
      <c r="C68" s="6"/>
      <c r="D68" s="6"/>
      <c r="E68" s="8">
        <v>6455444</v>
      </c>
      <c r="F68" s="15">
        <v>24000</v>
      </c>
    </row>
    <row r="69" spans="1:6" ht="12.75">
      <c r="A69" s="6"/>
      <c r="B69" s="6"/>
      <c r="C69" s="11" t="s">
        <v>305</v>
      </c>
      <c r="D69" s="12"/>
      <c r="E69" s="12"/>
      <c r="F69" s="14">
        <v>60000</v>
      </c>
    </row>
    <row r="70" spans="1:6" ht="12.75">
      <c r="A70" s="6"/>
      <c r="B70" s="4">
        <v>13583212</v>
      </c>
      <c r="C70" s="4" t="s">
        <v>67</v>
      </c>
      <c r="D70" s="4" t="s">
        <v>67</v>
      </c>
      <c r="E70" s="4">
        <v>4721932</v>
      </c>
      <c r="F70" s="13">
        <v>2513600</v>
      </c>
    </row>
    <row r="71" spans="1:6" ht="12.75">
      <c r="A71" s="6"/>
      <c r="B71" s="6"/>
      <c r="C71" s="11" t="s">
        <v>123</v>
      </c>
      <c r="D71" s="12"/>
      <c r="E71" s="12"/>
      <c r="F71" s="14">
        <v>2513600</v>
      </c>
    </row>
    <row r="72" spans="1:6" ht="12.75">
      <c r="A72" s="6"/>
      <c r="B72" s="4">
        <v>25263633</v>
      </c>
      <c r="C72" s="4" t="s">
        <v>183</v>
      </c>
      <c r="D72" s="4" t="s">
        <v>359</v>
      </c>
      <c r="E72" s="4">
        <v>5991938</v>
      </c>
      <c r="F72" s="13">
        <v>160000</v>
      </c>
    </row>
    <row r="73" spans="1:6" ht="12.75">
      <c r="A73" s="6"/>
      <c r="B73" s="6"/>
      <c r="C73" s="11" t="s">
        <v>127</v>
      </c>
      <c r="D73" s="12"/>
      <c r="E73" s="12"/>
      <c r="F73" s="14">
        <v>160000</v>
      </c>
    </row>
    <row r="74" spans="1:6" ht="12.75">
      <c r="A74" s="6"/>
      <c r="B74" s="4">
        <v>25916360</v>
      </c>
      <c r="C74" s="4" t="s">
        <v>219</v>
      </c>
      <c r="D74" s="4" t="s">
        <v>161</v>
      </c>
      <c r="E74" s="4">
        <v>8849001</v>
      </c>
      <c r="F74" s="13">
        <v>272000</v>
      </c>
    </row>
    <row r="75" spans="1:6" ht="12.75">
      <c r="A75" s="6"/>
      <c r="B75" s="6"/>
      <c r="C75" s="6"/>
      <c r="D75" s="4" t="s">
        <v>162</v>
      </c>
      <c r="E75" s="4">
        <v>8984742</v>
      </c>
      <c r="F75" s="13">
        <v>100000</v>
      </c>
    </row>
    <row r="76" spans="1:6" ht="12.75">
      <c r="A76" s="6"/>
      <c r="B76" s="6"/>
      <c r="C76" s="6"/>
      <c r="D76" s="4" t="s">
        <v>220</v>
      </c>
      <c r="E76" s="4">
        <v>3040542</v>
      </c>
      <c r="F76" s="13">
        <v>126000</v>
      </c>
    </row>
    <row r="77" spans="1:6" ht="12.75">
      <c r="A77" s="6"/>
      <c r="B77" s="6"/>
      <c r="C77" s="11" t="s">
        <v>87</v>
      </c>
      <c r="D77" s="12"/>
      <c r="E77" s="12"/>
      <c r="F77" s="14">
        <v>498000</v>
      </c>
    </row>
    <row r="78" spans="1:6" ht="12.75">
      <c r="A78" s="6"/>
      <c r="B78" s="4">
        <v>25975498</v>
      </c>
      <c r="C78" s="4" t="s">
        <v>144</v>
      </c>
      <c r="D78" s="4" t="s">
        <v>324</v>
      </c>
      <c r="E78" s="4">
        <v>3736692</v>
      </c>
      <c r="F78" s="13">
        <v>80000</v>
      </c>
    </row>
    <row r="79" spans="1:6" ht="12.75">
      <c r="A79" s="6"/>
      <c r="B79" s="6"/>
      <c r="C79" s="6"/>
      <c r="D79" s="4" t="s">
        <v>145</v>
      </c>
      <c r="E79" s="4">
        <v>1792038</v>
      </c>
      <c r="F79" s="13">
        <v>120000</v>
      </c>
    </row>
    <row r="80" spans="1:6" ht="12.75">
      <c r="A80" s="6"/>
      <c r="B80" s="6"/>
      <c r="C80" s="6"/>
      <c r="D80" s="4" t="s">
        <v>146</v>
      </c>
      <c r="E80" s="4">
        <v>2093343</v>
      </c>
      <c r="F80" s="13">
        <v>80000</v>
      </c>
    </row>
    <row r="81" spans="1:6" ht="12.75">
      <c r="A81" s="6"/>
      <c r="B81" s="6"/>
      <c r="C81" s="6"/>
      <c r="D81" s="6"/>
      <c r="E81" s="8">
        <v>5700178</v>
      </c>
      <c r="F81" s="15">
        <v>80000</v>
      </c>
    </row>
    <row r="82" spans="1:6" ht="12.75">
      <c r="A82" s="6"/>
      <c r="B82" s="6"/>
      <c r="C82" s="6"/>
      <c r="D82" s="6"/>
      <c r="E82" s="8">
        <v>6811251</v>
      </c>
      <c r="F82" s="15">
        <v>80000</v>
      </c>
    </row>
    <row r="83" spans="1:6" ht="12.75">
      <c r="A83" s="6"/>
      <c r="B83" s="6"/>
      <c r="C83" s="11" t="s">
        <v>118</v>
      </c>
      <c r="D83" s="12"/>
      <c r="E83" s="12"/>
      <c r="F83" s="14">
        <v>440000</v>
      </c>
    </row>
    <row r="84" spans="1:6" ht="12.75">
      <c r="A84" s="6"/>
      <c r="B84" s="4">
        <v>25998846</v>
      </c>
      <c r="C84" s="4" t="s">
        <v>137</v>
      </c>
      <c r="D84" s="4" t="s">
        <v>138</v>
      </c>
      <c r="E84" s="4">
        <v>2015983</v>
      </c>
      <c r="F84" s="13">
        <v>100000</v>
      </c>
    </row>
    <row r="85" spans="1:6" ht="12.75">
      <c r="A85" s="6"/>
      <c r="B85" s="6"/>
      <c r="C85" s="6"/>
      <c r="D85" s="6"/>
      <c r="E85" s="8">
        <v>5175408</v>
      </c>
      <c r="F85" s="15">
        <v>108000</v>
      </c>
    </row>
    <row r="86" spans="1:6" ht="12.75">
      <c r="A86" s="6"/>
      <c r="B86" s="6"/>
      <c r="C86" s="11" t="s">
        <v>116</v>
      </c>
      <c r="D86" s="12"/>
      <c r="E86" s="12"/>
      <c r="F86" s="14">
        <v>208000</v>
      </c>
    </row>
    <row r="87" spans="1:6" ht="12.75">
      <c r="A87" s="6"/>
      <c r="B87" s="4">
        <v>25999044</v>
      </c>
      <c r="C87" s="4" t="s">
        <v>346</v>
      </c>
      <c r="D87" s="4" t="s">
        <v>351</v>
      </c>
      <c r="E87" s="4">
        <v>7268793</v>
      </c>
      <c r="F87" s="13">
        <v>72000</v>
      </c>
    </row>
    <row r="88" spans="1:6" ht="12.75">
      <c r="A88" s="6"/>
      <c r="B88" s="6"/>
      <c r="C88" s="6"/>
      <c r="D88" s="4" t="s">
        <v>353</v>
      </c>
      <c r="E88" s="4">
        <v>9735411</v>
      </c>
      <c r="F88" s="13">
        <v>1080000</v>
      </c>
    </row>
    <row r="89" spans="1:6" ht="12.75">
      <c r="A89" s="6"/>
      <c r="B89" s="6"/>
      <c r="C89" s="6"/>
      <c r="D89" s="4" t="s">
        <v>347</v>
      </c>
      <c r="E89" s="4">
        <v>3979947</v>
      </c>
      <c r="F89" s="13">
        <v>120000</v>
      </c>
    </row>
    <row r="90" spans="1:6" ht="12.75">
      <c r="A90" s="6"/>
      <c r="B90" s="6"/>
      <c r="C90" s="6"/>
      <c r="D90" s="4" t="s">
        <v>349</v>
      </c>
      <c r="E90" s="4">
        <v>5792625</v>
      </c>
      <c r="F90" s="13">
        <v>240000</v>
      </c>
    </row>
    <row r="91" spans="1:6" ht="12.75">
      <c r="A91" s="6"/>
      <c r="B91" s="6"/>
      <c r="C91" s="6"/>
      <c r="D91" s="4" t="s">
        <v>348</v>
      </c>
      <c r="E91" s="4">
        <v>4309907</v>
      </c>
      <c r="F91" s="13">
        <v>240000</v>
      </c>
    </row>
    <row r="92" spans="1:6" ht="12.75">
      <c r="A92" s="6"/>
      <c r="B92" s="6"/>
      <c r="C92" s="6"/>
      <c r="D92" s="4" t="s">
        <v>352</v>
      </c>
      <c r="E92" s="4">
        <v>9684449</v>
      </c>
      <c r="F92" s="13">
        <v>200000</v>
      </c>
    </row>
    <row r="93" spans="1:6" ht="12.75">
      <c r="A93" s="6"/>
      <c r="B93" s="6"/>
      <c r="C93" s="6"/>
      <c r="D93" s="4" t="s">
        <v>350</v>
      </c>
      <c r="E93" s="4">
        <v>6191102</v>
      </c>
      <c r="F93" s="13">
        <v>140000</v>
      </c>
    </row>
    <row r="94" spans="1:6" ht="12.75">
      <c r="A94" s="6"/>
      <c r="B94" s="6"/>
      <c r="C94" s="11" t="s">
        <v>8</v>
      </c>
      <c r="D94" s="12"/>
      <c r="E94" s="12"/>
      <c r="F94" s="14">
        <v>2092000</v>
      </c>
    </row>
    <row r="95" spans="1:6" ht="12.75">
      <c r="A95" s="6"/>
      <c r="B95" s="4">
        <v>25999150</v>
      </c>
      <c r="C95" s="4" t="s">
        <v>282</v>
      </c>
      <c r="D95" s="4" t="s">
        <v>284</v>
      </c>
      <c r="E95" s="4">
        <v>6989404</v>
      </c>
      <c r="F95" s="13">
        <v>144000</v>
      </c>
    </row>
    <row r="96" spans="1:6" ht="12.75">
      <c r="A96" s="6"/>
      <c r="B96" s="6"/>
      <c r="C96" s="6"/>
      <c r="D96" s="4" t="s">
        <v>283</v>
      </c>
      <c r="E96" s="4">
        <v>4547815</v>
      </c>
      <c r="F96" s="13">
        <v>100000</v>
      </c>
    </row>
    <row r="97" spans="1:6" ht="12.75">
      <c r="A97" s="6"/>
      <c r="B97" s="6"/>
      <c r="C97" s="6"/>
      <c r="D97" s="6"/>
      <c r="E97" s="8">
        <v>6749255</v>
      </c>
      <c r="F97" s="15">
        <v>280000</v>
      </c>
    </row>
    <row r="98" spans="1:6" ht="12.75">
      <c r="A98" s="6"/>
      <c r="B98" s="6"/>
      <c r="C98" s="6"/>
      <c r="D98" s="6"/>
      <c r="E98" s="8">
        <v>9199716</v>
      </c>
      <c r="F98" s="15">
        <v>200000</v>
      </c>
    </row>
    <row r="99" spans="1:6" ht="12.75">
      <c r="A99" s="6"/>
      <c r="B99" s="6"/>
      <c r="C99" s="11" t="s">
        <v>40</v>
      </c>
      <c r="D99" s="12"/>
      <c r="E99" s="12"/>
      <c r="F99" s="14">
        <v>724000</v>
      </c>
    </row>
    <row r="100" spans="1:6" ht="12.75">
      <c r="A100" s="6"/>
      <c r="B100" s="4">
        <v>26012294</v>
      </c>
      <c r="C100" s="4" t="s">
        <v>222</v>
      </c>
      <c r="D100" s="4" t="s">
        <v>361</v>
      </c>
      <c r="E100" s="4">
        <v>1905494</v>
      </c>
      <c r="F100" s="13">
        <v>340000</v>
      </c>
    </row>
    <row r="101" spans="1:6" ht="12.75">
      <c r="A101" s="6"/>
      <c r="B101" s="6"/>
      <c r="C101" s="11" t="s">
        <v>107</v>
      </c>
      <c r="D101" s="12"/>
      <c r="E101" s="12"/>
      <c r="F101" s="14">
        <v>340000</v>
      </c>
    </row>
    <row r="102" spans="1:6" ht="12.75">
      <c r="A102" s="6"/>
      <c r="B102" s="4">
        <v>26525828</v>
      </c>
      <c r="C102" s="4" t="s">
        <v>356</v>
      </c>
      <c r="D102" s="4" t="s">
        <v>357</v>
      </c>
      <c r="E102" s="4">
        <v>9226465</v>
      </c>
      <c r="F102" s="13">
        <v>180000</v>
      </c>
    </row>
    <row r="103" spans="1:6" ht="12.75">
      <c r="A103" s="6"/>
      <c r="B103" s="6"/>
      <c r="C103" s="11" t="s">
        <v>3</v>
      </c>
      <c r="D103" s="12"/>
      <c r="E103" s="12"/>
      <c r="F103" s="14">
        <v>180000</v>
      </c>
    </row>
    <row r="104" spans="1:6" ht="12.75">
      <c r="A104" s="6"/>
      <c r="B104" s="4">
        <v>26594145</v>
      </c>
      <c r="C104" s="4" t="s">
        <v>354</v>
      </c>
      <c r="D104" s="4" t="s">
        <v>355</v>
      </c>
      <c r="E104" s="4">
        <v>6630553</v>
      </c>
      <c r="F104" s="13">
        <v>220000</v>
      </c>
    </row>
    <row r="105" spans="1:6" ht="12.75">
      <c r="A105" s="6"/>
      <c r="B105" s="6"/>
      <c r="C105" s="6"/>
      <c r="D105" s="4" t="s">
        <v>354</v>
      </c>
      <c r="E105" s="4">
        <v>6565086</v>
      </c>
      <c r="F105" s="13">
        <v>240000</v>
      </c>
    </row>
    <row r="106" spans="1:6" ht="12.75">
      <c r="A106" s="6"/>
      <c r="B106" s="6"/>
      <c r="C106" s="11" t="s">
        <v>7</v>
      </c>
      <c r="D106" s="12"/>
      <c r="E106" s="12"/>
      <c r="F106" s="14">
        <v>460000</v>
      </c>
    </row>
    <row r="107" spans="1:6" ht="12.75">
      <c r="A107" s="6"/>
      <c r="B107" s="4">
        <v>26597063</v>
      </c>
      <c r="C107" s="4" t="s">
        <v>208</v>
      </c>
      <c r="D107" s="4" t="s">
        <v>359</v>
      </c>
      <c r="E107" s="4">
        <v>3198258</v>
      </c>
      <c r="F107" s="13">
        <v>640000</v>
      </c>
    </row>
    <row r="108" spans="1:6" ht="12.75">
      <c r="A108" s="6"/>
      <c r="B108" s="6"/>
      <c r="C108" s="11" t="s">
        <v>114</v>
      </c>
      <c r="D108" s="12"/>
      <c r="E108" s="12"/>
      <c r="F108" s="14">
        <v>640000</v>
      </c>
    </row>
    <row r="109" spans="1:6" ht="12.75">
      <c r="A109" s="6"/>
      <c r="B109" s="4">
        <v>26641704</v>
      </c>
      <c r="C109" s="4" t="s">
        <v>150</v>
      </c>
      <c r="D109" s="4" t="s">
        <v>151</v>
      </c>
      <c r="E109" s="4">
        <v>9373402</v>
      </c>
      <c r="F109" s="13">
        <v>68000</v>
      </c>
    </row>
    <row r="110" spans="1:6" ht="12.75">
      <c r="A110" s="6"/>
      <c r="B110" s="6"/>
      <c r="C110" s="11" t="s">
        <v>92</v>
      </c>
      <c r="D110" s="12"/>
      <c r="E110" s="12"/>
      <c r="F110" s="14">
        <v>68000</v>
      </c>
    </row>
    <row r="111" spans="1:6" ht="12.75">
      <c r="A111" s="6"/>
      <c r="B111" s="4">
        <v>26643715</v>
      </c>
      <c r="C111" s="4" t="s">
        <v>254</v>
      </c>
      <c r="D111" s="4" t="s">
        <v>255</v>
      </c>
      <c r="E111" s="4">
        <v>9097155</v>
      </c>
      <c r="F111" s="13">
        <v>360000</v>
      </c>
    </row>
    <row r="112" spans="1:6" ht="12.75">
      <c r="A112" s="6"/>
      <c r="B112" s="6"/>
      <c r="C112" s="11" t="s">
        <v>93</v>
      </c>
      <c r="D112" s="12"/>
      <c r="E112" s="12"/>
      <c r="F112" s="14">
        <v>360000</v>
      </c>
    </row>
    <row r="113" spans="1:6" ht="12.75">
      <c r="A113" s="6"/>
      <c r="B113" s="4">
        <v>26652561</v>
      </c>
      <c r="C113" s="4" t="s">
        <v>133</v>
      </c>
      <c r="D113" s="4" t="s">
        <v>362</v>
      </c>
      <c r="E113" s="4">
        <v>9223303</v>
      </c>
      <c r="F113" s="13">
        <v>156000</v>
      </c>
    </row>
    <row r="114" spans="1:6" ht="12.75">
      <c r="A114" s="6"/>
      <c r="B114" s="6"/>
      <c r="C114" s="11" t="s">
        <v>129</v>
      </c>
      <c r="D114" s="12"/>
      <c r="E114" s="12"/>
      <c r="F114" s="14">
        <v>156000</v>
      </c>
    </row>
    <row r="115" spans="1:6" ht="12.75">
      <c r="A115" s="6"/>
      <c r="B115" s="4">
        <v>26671557</v>
      </c>
      <c r="C115" s="4" t="s">
        <v>242</v>
      </c>
      <c r="D115" s="4" t="s">
        <v>243</v>
      </c>
      <c r="E115" s="4">
        <v>2945723</v>
      </c>
      <c r="F115" s="13">
        <v>140000</v>
      </c>
    </row>
    <row r="116" spans="1:6" ht="12.75">
      <c r="A116" s="6"/>
      <c r="B116" s="6"/>
      <c r="C116" s="11" t="s">
        <v>1</v>
      </c>
      <c r="D116" s="12"/>
      <c r="E116" s="12"/>
      <c r="F116" s="14">
        <v>140000</v>
      </c>
    </row>
    <row r="117" spans="1:6" ht="12.75">
      <c r="A117" s="6"/>
      <c r="B117" s="4">
        <v>26676281</v>
      </c>
      <c r="C117" s="4" t="s">
        <v>152</v>
      </c>
      <c r="D117" s="4" t="s">
        <v>154</v>
      </c>
      <c r="E117" s="4">
        <v>6676319</v>
      </c>
      <c r="F117" s="13">
        <v>80000</v>
      </c>
    </row>
    <row r="118" spans="1:6" ht="12.75">
      <c r="A118" s="6"/>
      <c r="B118" s="6"/>
      <c r="C118" s="6"/>
      <c r="D118" s="4" t="s">
        <v>153</v>
      </c>
      <c r="E118" s="4">
        <v>5240232</v>
      </c>
      <c r="F118" s="13">
        <v>20000</v>
      </c>
    </row>
    <row r="119" spans="1:6" ht="12.75">
      <c r="A119" s="6"/>
      <c r="B119" s="6"/>
      <c r="C119" s="11" t="s">
        <v>368</v>
      </c>
      <c r="D119" s="12"/>
      <c r="E119" s="12"/>
      <c r="F119" s="14">
        <v>100000</v>
      </c>
    </row>
    <row r="120" spans="1:6" ht="12.75">
      <c r="A120" s="6"/>
      <c r="B120" s="4">
        <v>27467686</v>
      </c>
      <c r="C120" s="4" t="s">
        <v>157</v>
      </c>
      <c r="D120" s="4" t="s">
        <v>158</v>
      </c>
      <c r="E120" s="4">
        <v>5599785</v>
      </c>
      <c r="F120" s="13">
        <v>40000</v>
      </c>
    </row>
    <row r="121" spans="1:6" ht="12.75">
      <c r="A121" s="6"/>
      <c r="B121" s="6"/>
      <c r="C121" s="6"/>
      <c r="D121" s="4" t="s">
        <v>159</v>
      </c>
      <c r="E121" s="4">
        <v>7201840</v>
      </c>
      <c r="F121" s="13">
        <v>600000</v>
      </c>
    </row>
    <row r="122" spans="1:6" ht="12.75">
      <c r="A122" s="6"/>
      <c r="B122" s="6"/>
      <c r="C122" s="11" t="s">
        <v>112</v>
      </c>
      <c r="D122" s="12"/>
      <c r="E122" s="12"/>
      <c r="F122" s="14">
        <v>640000</v>
      </c>
    </row>
    <row r="123" spans="1:6" ht="12.75">
      <c r="A123" s="6"/>
      <c r="B123" s="4">
        <v>27525279</v>
      </c>
      <c r="C123" s="4" t="s">
        <v>155</v>
      </c>
      <c r="D123" s="4" t="s">
        <v>156</v>
      </c>
      <c r="E123" s="4">
        <v>3619533</v>
      </c>
      <c r="F123" s="13">
        <v>621200</v>
      </c>
    </row>
    <row r="124" spans="1:6" ht="12.75">
      <c r="A124" s="6"/>
      <c r="B124" s="6"/>
      <c r="C124" s="6"/>
      <c r="D124" s="4" t="s">
        <v>369</v>
      </c>
      <c r="E124" s="4">
        <v>5136427</v>
      </c>
      <c r="F124" s="13">
        <v>100000</v>
      </c>
    </row>
    <row r="125" spans="1:6" ht="12.75">
      <c r="A125" s="6"/>
      <c r="B125" s="6"/>
      <c r="C125" s="11" t="s">
        <v>111</v>
      </c>
      <c r="D125" s="12"/>
      <c r="E125" s="12"/>
      <c r="F125" s="14">
        <v>721200</v>
      </c>
    </row>
    <row r="126" spans="1:6" ht="12.75">
      <c r="A126" s="6"/>
      <c r="B126" s="4">
        <v>42197449</v>
      </c>
      <c r="C126" s="4" t="s">
        <v>374</v>
      </c>
      <c r="D126" s="4" t="s">
        <v>375</v>
      </c>
      <c r="E126" s="4">
        <v>5646573</v>
      </c>
      <c r="F126" s="13">
        <v>120000</v>
      </c>
    </row>
    <row r="127" spans="1:6" ht="12.75">
      <c r="A127" s="6"/>
      <c r="B127" s="6"/>
      <c r="C127" s="11" t="s">
        <v>14</v>
      </c>
      <c r="D127" s="12"/>
      <c r="E127" s="12"/>
      <c r="F127" s="14">
        <v>120000</v>
      </c>
    </row>
    <row r="128" spans="1:6" ht="12.75">
      <c r="A128" s="6"/>
      <c r="B128" s="4">
        <v>42886163</v>
      </c>
      <c r="C128" s="4" t="s">
        <v>295</v>
      </c>
      <c r="D128" s="4" t="s">
        <v>295</v>
      </c>
      <c r="E128" s="4">
        <v>3446957</v>
      </c>
      <c r="F128" s="13">
        <v>71200</v>
      </c>
    </row>
    <row r="129" spans="1:6" ht="12.75">
      <c r="A129" s="6"/>
      <c r="B129" s="6"/>
      <c r="C129" s="6"/>
      <c r="D129" s="6"/>
      <c r="E129" s="8">
        <v>3473171</v>
      </c>
      <c r="F129" s="15">
        <v>4488800</v>
      </c>
    </row>
    <row r="130" spans="1:6" ht="12.75">
      <c r="A130" s="6"/>
      <c r="B130" s="6"/>
      <c r="C130" s="11" t="s">
        <v>17</v>
      </c>
      <c r="D130" s="12"/>
      <c r="E130" s="12"/>
      <c r="F130" s="14">
        <v>4560000</v>
      </c>
    </row>
    <row r="131" spans="1:6" ht="12.75">
      <c r="A131" s="6"/>
      <c r="B131" s="4">
        <v>42886171</v>
      </c>
      <c r="C131" s="4" t="s">
        <v>298</v>
      </c>
      <c r="D131" s="4" t="s">
        <v>298</v>
      </c>
      <c r="E131" s="4">
        <v>1450637</v>
      </c>
      <c r="F131" s="13">
        <v>3136400</v>
      </c>
    </row>
    <row r="132" spans="1:6" ht="12.75">
      <c r="A132" s="6"/>
      <c r="B132" s="6"/>
      <c r="C132" s="11" t="s">
        <v>20</v>
      </c>
      <c r="D132" s="12"/>
      <c r="E132" s="12"/>
      <c r="F132" s="14">
        <v>3136400</v>
      </c>
    </row>
    <row r="133" spans="1:6" ht="12.75">
      <c r="A133" s="6"/>
      <c r="B133" s="4">
        <v>42886180</v>
      </c>
      <c r="C133" s="4" t="s">
        <v>299</v>
      </c>
      <c r="D133" s="4" t="s">
        <v>299</v>
      </c>
      <c r="E133" s="4">
        <v>6581899</v>
      </c>
      <c r="F133" s="13">
        <v>2682800</v>
      </c>
    </row>
    <row r="134" spans="1:6" ht="12.75">
      <c r="A134" s="6"/>
      <c r="B134" s="6"/>
      <c r="C134" s="11" t="s">
        <v>21</v>
      </c>
      <c r="D134" s="12"/>
      <c r="E134" s="12"/>
      <c r="F134" s="14">
        <v>2682800</v>
      </c>
    </row>
    <row r="135" spans="1:6" ht="12.75">
      <c r="A135" s="6"/>
      <c r="B135" s="4">
        <v>42886198</v>
      </c>
      <c r="C135" s="4" t="s">
        <v>268</v>
      </c>
      <c r="D135" s="4" t="s">
        <v>268</v>
      </c>
      <c r="E135" s="4">
        <v>5300802</v>
      </c>
      <c r="F135" s="13">
        <v>28000</v>
      </c>
    </row>
    <row r="136" spans="1:6" ht="12.75">
      <c r="A136" s="6"/>
      <c r="B136" s="6"/>
      <c r="C136" s="6"/>
      <c r="D136" s="6"/>
      <c r="E136" s="8">
        <v>7399132</v>
      </c>
      <c r="F136" s="15">
        <v>60000</v>
      </c>
    </row>
    <row r="137" spans="1:6" ht="12.75">
      <c r="A137" s="6"/>
      <c r="B137" s="6"/>
      <c r="C137" s="6"/>
      <c r="D137" s="6"/>
      <c r="E137" s="8">
        <v>8877013</v>
      </c>
      <c r="F137" s="15">
        <v>993200</v>
      </c>
    </row>
    <row r="138" spans="1:6" ht="12.75">
      <c r="A138" s="6"/>
      <c r="B138" s="6"/>
      <c r="C138" s="11" t="s">
        <v>45</v>
      </c>
      <c r="D138" s="12"/>
      <c r="E138" s="12"/>
      <c r="F138" s="14">
        <v>1081200</v>
      </c>
    </row>
    <row r="139" spans="1:6" ht="12.75">
      <c r="A139" s="6"/>
      <c r="B139" s="4">
        <v>42886201</v>
      </c>
      <c r="C139" s="4" t="s">
        <v>66</v>
      </c>
      <c r="D139" s="4" t="s">
        <v>66</v>
      </c>
      <c r="E139" s="4">
        <v>2089762</v>
      </c>
      <c r="F139" s="13">
        <v>4149600</v>
      </c>
    </row>
    <row r="140" spans="1:6" ht="12.75">
      <c r="A140" s="6"/>
      <c r="B140" s="6"/>
      <c r="C140" s="6"/>
      <c r="D140" s="6"/>
      <c r="E140" s="8">
        <v>9545148</v>
      </c>
      <c r="F140" s="15">
        <v>176800</v>
      </c>
    </row>
    <row r="141" spans="1:6" ht="12.75">
      <c r="A141" s="6"/>
      <c r="B141" s="6"/>
      <c r="C141" s="11" t="s">
        <v>122</v>
      </c>
      <c r="D141" s="12"/>
      <c r="E141" s="12"/>
      <c r="F141" s="14">
        <v>4326400</v>
      </c>
    </row>
    <row r="142" spans="1:6" ht="12.75">
      <c r="A142" s="6"/>
      <c r="B142" s="4">
        <v>42886210</v>
      </c>
      <c r="C142" s="4" t="s">
        <v>64</v>
      </c>
      <c r="D142" s="4" t="s">
        <v>65</v>
      </c>
      <c r="E142" s="4">
        <v>1546097</v>
      </c>
      <c r="F142" s="13">
        <v>3676800</v>
      </c>
    </row>
    <row r="143" spans="1:6" ht="12.75">
      <c r="A143" s="6"/>
      <c r="B143" s="6"/>
      <c r="C143" s="11" t="s">
        <v>121</v>
      </c>
      <c r="D143" s="12"/>
      <c r="E143" s="12"/>
      <c r="F143" s="14">
        <v>3676800</v>
      </c>
    </row>
    <row r="144" spans="1:6" ht="12.75">
      <c r="A144" s="6"/>
      <c r="B144" s="4">
        <v>42887968</v>
      </c>
      <c r="C144" s="4" t="s">
        <v>227</v>
      </c>
      <c r="D144" s="4" t="s">
        <v>228</v>
      </c>
      <c r="E144" s="4">
        <v>1961902</v>
      </c>
      <c r="F144" s="13">
        <v>560000</v>
      </c>
    </row>
    <row r="145" spans="1:6" ht="12.75">
      <c r="A145" s="6"/>
      <c r="B145" s="6"/>
      <c r="C145" s="6"/>
      <c r="D145" s="6"/>
      <c r="E145" s="8">
        <v>2499134</v>
      </c>
      <c r="F145" s="15">
        <v>400000</v>
      </c>
    </row>
    <row r="146" spans="1:6" ht="12.75">
      <c r="A146" s="6"/>
      <c r="B146" s="6"/>
      <c r="C146" s="11" t="s">
        <v>43</v>
      </c>
      <c r="D146" s="12"/>
      <c r="E146" s="12"/>
      <c r="F146" s="14">
        <v>960000</v>
      </c>
    </row>
    <row r="147" spans="1:6" ht="12.75">
      <c r="A147" s="6"/>
      <c r="B147" s="4">
        <v>43462162</v>
      </c>
      <c r="C147" s="4" t="s">
        <v>269</v>
      </c>
      <c r="D147" s="4" t="s">
        <v>328</v>
      </c>
      <c r="E147" s="4">
        <v>1567065</v>
      </c>
      <c r="F147" s="13">
        <v>44000</v>
      </c>
    </row>
    <row r="148" spans="1:6" ht="12.75">
      <c r="A148" s="6"/>
      <c r="B148" s="6"/>
      <c r="C148" s="6"/>
      <c r="D148" s="4" t="s">
        <v>270</v>
      </c>
      <c r="E148" s="4">
        <v>7857005</v>
      </c>
      <c r="F148" s="13">
        <v>480000</v>
      </c>
    </row>
    <row r="149" spans="1:6" ht="12.75">
      <c r="A149" s="6"/>
      <c r="B149" s="6"/>
      <c r="C149" s="6"/>
      <c r="D149" s="6"/>
      <c r="E149" s="8">
        <v>8936486</v>
      </c>
      <c r="F149" s="15">
        <v>340000</v>
      </c>
    </row>
    <row r="150" spans="1:6" ht="12.75">
      <c r="A150" s="6"/>
      <c r="B150" s="6"/>
      <c r="C150" s="6"/>
      <c r="D150" s="4" t="s">
        <v>369</v>
      </c>
      <c r="E150" s="4">
        <v>1008575</v>
      </c>
      <c r="F150" s="13">
        <v>400000</v>
      </c>
    </row>
    <row r="151" spans="1:6" ht="12.75">
      <c r="A151" s="6"/>
      <c r="B151" s="6"/>
      <c r="C151" s="11" t="s">
        <v>13</v>
      </c>
      <c r="D151" s="12"/>
      <c r="E151" s="12"/>
      <c r="F151" s="14">
        <v>1264000</v>
      </c>
    </row>
    <row r="152" spans="1:6" ht="12.75">
      <c r="A152" s="6"/>
      <c r="B152" s="4">
        <v>43464343</v>
      </c>
      <c r="C152" s="4" t="s">
        <v>322</v>
      </c>
      <c r="D152" s="4" t="s">
        <v>329</v>
      </c>
      <c r="E152" s="4">
        <v>8090757</v>
      </c>
      <c r="F152" s="13">
        <v>560000</v>
      </c>
    </row>
    <row r="153" spans="1:6" ht="12.75">
      <c r="A153" s="6"/>
      <c r="B153" s="6"/>
      <c r="C153" s="6"/>
      <c r="D153" s="4" t="s">
        <v>323</v>
      </c>
      <c r="E153" s="4">
        <v>6447139</v>
      </c>
      <c r="F153" s="13">
        <v>140000</v>
      </c>
    </row>
    <row r="154" spans="1:6" ht="12.75">
      <c r="A154" s="6"/>
      <c r="B154" s="6"/>
      <c r="C154" s="11" t="s">
        <v>12</v>
      </c>
      <c r="D154" s="12"/>
      <c r="E154" s="12"/>
      <c r="F154" s="14">
        <v>700000</v>
      </c>
    </row>
    <row r="155" spans="1:6" ht="12.75">
      <c r="A155" s="6"/>
      <c r="B155" s="4">
        <v>43464637</v>
      </c>
      <c r="C155" s="4" t="s">
        <v>308</v>
      </c>
      <c r="D155" s="4" t="s">
        <v>311</v>
      </c>
      <c r="E155" s="4">
        <v>8289298</v>
      </c>
      <c r="F155" s="13">
        <v>84000</v>
      </c>
    </row>
    <row r="156" spans="1:6" ht="12.75">
      <c r="A156" s="6"/>
      <c r="B156" s="6"/>
      <c r="C156" s="6"/>
      <c r="D156" s="4" t="s">
        <v>312</v>
      </c>
      <c r="E156" s="4">
        <v>9503685</v>
      </c>
      <c r="F156" s="13">
        <v>28000</v>
      </c>
    </row>
    <row r="157" spans="1:6" ht="12.75">
      <c r="A157" s="6"/>
      <c r="B157" s="6"/>
      <c r="C157" s="6"/>
      <c r="D157" s="4" t="s">
        <v>309</v>
      </c>
      <c r="E157" s="4">
        <v>7634996</v>
      </c>
      <c r="F157" s="13">
        <v>28000</v>
      </c>
    </row>
    <row r="158" spans="1:6" ht="12.75">
      <c r="A158" s="6"/>
      <c r="B158" s="6"/>
      <c r="C158" s="6"/>
      <c r="D158" s="4" t="s">
        <v>359</v>
      </c>
      <c r="E158" s="4">
        <v>2392006</v>
      </c>
      <c r="F158" s="13">
        <v>280000</v>
      </c>
    </row>
    <row r="159" spans="1:6" ht="12.75">
      <c r="A159" s="6"/>
      <c r="B159" s="6"/>
      <c r="C159" s="6"/>
      <c r="D159" s="4" t="s">
        <v>310</v>
      </c>
      <c r="E159" s="4">
        <v>8102124</v>
      </c>
      <c r="F159" s="13">
        <v>80000</v>
      </c>
    </row>
    <row r="160" spans="1:6" ht="12.75">
      <c r="A160" s="6"/>
      <c r="B160" s="6"/>
      <c r="C160" s="11" t="s">
        <v>41</v>
      </c>
      <c r="D160" s="12"/>
      <c r="E160" s="12"/>
      <c r="F160" s="14">
        <v>500000</v>
      </c>
    </row>
    <row r="161" spans="1:6" ht="12.75">
      <c r="A161" s="6"/>
      <c r="B161" s="4">
        <v>43465439</v>
      </c>
      <c r="C161" s="4" t="s">
        <v>142</v>
      </c>
      <c r="D161" s="4" t="s">
        <v>143</v>
      </c>
      <c r="E161" s="4">
        <v>3110951</v>
      </c>
      <c r="F161" s="13">
        <v>200000</v>
      </c>
    </row>
    <row r="162" spans="1:6" ht="12.75">
      <c r="A162" s="6"/>
      <c r="B162" s="6"/>
      <c r="C162" s="6"/>
      <c r="D162" s="4" t="s">
        <v>359</v>
      </c>
      <c r="E162" s="4">
        <v>7459230</v>
      </c>
      <c r="F162" s="13">
        <v>380000</v>
      </c>
    </row>
    <row r="163" spans="1:6" ht="12.75">
      <c r="A163" s="6"/>
      <c r="B163" s="6"/>
      <c r="C163" s="11" t="s">
        <v>98</v>
      </c>
      <c r="D163" s="12"/>
      <c r="E163" s="12"/>
      <c r="F163" s="14">
        <v>580000</v>
      </c>
    </row>
    <row r="164" spans="1:6" ht="12.75">
      <c r="A164" s="6"/>
      <c r="B164" s="4">
        <v>44477309</v>
      </c>
      <c r="C164" s="4" t="s">
        <v>139</v>
      </c>
      <c r="D164" s="4" t="s">
        <v>141</v>
      </c>
      <c r="E164" s="4">
        <v>5894253</v>
      </c>
      <c r="F164" s="13">
        <v>840000</v>
      </c>
    </row>
    <row r="165" spans="1:6" ht="12.75">
      <c r="A165" s="6"/>
      <c r="B165" s="6"/>
      <c r="C165" s="6"/>
      <c r="D165" s="4" t="s">
        <v>140</v>
      </c>
      <c r="E165" s="4">
        <v>1356155</v>
      </c>
      <c r="F165" s="13">
        <v>160000</v>
      </c>
    </row>
    <row r="166" spans="1:6" ht="12.75">
      <c r="A166" s="6"/>
      <c r="B166" s="6"/>
      <c r="C166" s="11" t="s">
        <v>97</v>
      </c>
      <c r="D166" s="12"/>
      <c r="E166" s="12"/>
      <c r="F166" s="14">
        <v>1000000</v>
      </c>
    </row>
    <row r="167" spans="1:6" ht="12.75">
      <c r="A167" s="6"/>
      <c r="B167" s="4">
        <v>45979855</v>
      </c>
      <c r="C167" s="4" t="s">
        <v>209</v>
      </c>
      <c r="D167" s="4" t="s">
        <v>213</v>
      </c>
      <c r="E167" s="4">
        <v>5376966</v>
      </c>
      <c r="F167" s="13">
        <v>800000</v>
      </c>
    </row>
    <row r="168" spans="1:6" ht="12.75">
      <c r="A168" s="6"/>
      <c r="B168" s="6"/>
      <c r="C168" s="6"/>
      <c r="D168" s="4" t="s">
        <v>211</v>
      </c>
      <c r="E168" s="4">
        <v>1968420</v>
      </c>
      <c r="F168" s="13">
        <v>760000</v>
      </c>
    </row>
    <row r="169" spans="1:6" ht="12.75">
      <c r="A169" s="6"/>
      <c r="B169" s="6"/>
      <c r="C169" s="6"/>
      <c r="D169" s="4" t="s">
        <v>212</v>
      </c>
      <c r="E169" s="4">
        <v>2886510</v>
      </c>
      <c r="F169" s="13">
        <v>240000</v>
      </c>
    </row>
    <row r="170" spans="1:6" ht="12.75">
      <c r="A170" s="6"/>
      <c r="B170" s="6"/>
      <c r="C170" s="6"/>
      <c r="D170" s="4" t="s">
        <v>210</v>
      </c>
      <c r="E170" s="4">
        <v>1840658</v>
      </c>
      <c r="F170" s="13">
        <v>400000</v>
      </c>
    </row>
    <row r="171" spans="1:6" ht="12.75">
      <c r="A171" s="6"/>
      <c r="B171" s="6"/>
      <c r="C171" s="11" t="s">
        <v>95</v>
      </c>
      <c r="D171" s="12"/>
      <c r="E171" s="12"/>
      <c r="F171" s="14">
        <v>2200000</v>
      </c>
    </row>
    <row r="172" spans="1:6" ht="12.75">
      <c r="A172" s="6"/>
      <c r="B172" s="4">
        <v>45980144</v>
      </c>
      <c r="C172" s="4" t="s">
        <v>221</v>
      </c>
      <c r="D172" s="4" t="s">
        <v>306</v>
      </c>
      <c r="E172" s="4">
        <v>6311728</v>
      </c>
      <c r="F172" s="13">
        <v>332000</v>
      </c>
    </row>
    <row r="173" spans="1:6" ht="12.75">
      <c r="A173" s="6"/>
      <c r="B173" s="6"/>
      <c r="C173" s="11" t="s">
        <v>44</v>
      </c>
      <c r="D173" s="12"/>
      <c r="E173" s="12"/>
      <c r="F173" s="14">
        <v>332000</v>
      </c>
    </row>
    <row r="174" spans="1:6" ht="12.75">
      <c r="A174" s="6"/>
      <c r="B174" s="4">
        <v>46456970</v>
      </c>
      <c r="C174" s="4" t="s">
        <v>234</v>
      </c>
      <c r="D174" s="4" t="s">
        <v>235</v>
      </c>
      <c r="E174" s="4">
        <v>8051895</v>
      </c>
      <c r="F174" s="13">
        <v>400000</v>
      </c>
    </row>
    <row r="175" spans="1:6" ht="12.75">
      <c r="A175" s="6"/>
      <c r="B175" s="6"/>
      <c r="C175" s="11" t="s">
        <v>105</v>
      </c>
      <c r="D175" s="12"/>
      <c r="E175" s="12"/>
      <c r="F175" s="14">
        <v>400000</v>
      </c>
    </row>
    <row r="176" spans="1:6" ht="12.75">
      <c r="A176" s="6"/>
      <c r="B176" s="4">
        <v>46503561</v>
      </c>
      <c r="C176" s="4" t="s">
        <v>320</v>
      </c>
      <c r="D176" s="4" t="s">
        <v>321</v>
      </c>
      <c r="E176" s="4">
        <v>6370376</v>
      </c>
      <c r="F176" s="13">
        <v>240000</v>
      </c>
    </row>
    <row r="177" spans="1:6" ht="12.75">
      <c r="A177" s="6"/>
      <c r="B177" s="6"/>
      <c r="C177" s="11" t="s">
        <v>11</v>
      </c>
      <c r="D177" s="12"/>
      <c r="E177" s="12"/>
      <c r="F177" s="14">
        <v>240000</v>
      </c>
    </row>
    <row r="178" spans="1:6" ht="12.75">
      <c r="A178" s="6"/>
      <c r="B178" s="4">
        <v>46522182</v>
      </c>
      <c r="C178" s="4" t="s">
        <v>317</v>
      </c>
      <c r="D178" s="4" t="s">
        <v>317</v>
      </c>
      <c r="E178" s="4">
        <v>9223411</v>
      </c>
      <c r="F178" s="13">
        <v>400000</v>
      </c>
    </row>
    <row r="179" spans="1:6" ht="12.75">
      <c r="A179" s="6"/>
      <c r="B179" s="6"/>
      <c r="C179" s="6"/>
      <c r="D179" s="4" t="s">
        <v>318</v>
      </c>
      <c r="E179" s="4">
        <v>9264829</v>
      </c>
      <c r="F179" s="13">
        <v>1000000</v>
      </c>
    </row>
    <row r="180" spans="1:6" ht="12.75">
      <c r="A180" s="6"/>
      <c r="B180" s="6"/>
      <c r="C180" s="11" t="s">
        <v>10</v>
      </c>
      <c r="D180" s="12"/>
      <c r="E180" s="12"/>
      <c r="F180" s="14">
        <v>1400000</v>
      </c>
    </row>
    <row r="181" spans="1:6" ht="12.75">
      <c r="A181" s="6"/>
      <c r="B181" s="4">
        <v>46524339</v>
      </c>
      <c r="C181" s="4" t="s">
        <v>271</v>
      </c>
      <c r="D181" s="4" t="s">
        <v>272</v>
      </c>
      <c r="E181" s="4">
        <v>6684022</v>
      </c>
      <c r="F181" s="13">
        <v>600000</v>
      </c>
    </row>
    <row r="182" spans="1:6" ht="12.75">
      <c r="A182" s="6"/>
      <c r="B182" s="6"/>
      <c r="C182" s="11" t="s">
        <v>86</v>
      </c>
      <c r="D182" s="12"/>
      <c r="E182" s="12"/>
      <c r="F182" s="14">
        <v>600000</v>
      </c>
    </row>
    <row r="183" spans="1:6" ht="12.75">
      <c r="A183" s="6"/>
      <c r="B183" s="4">
        <v>47477962</v>
      </c>
      <c r="C183" s="4" t="s">
        <v>331</v>
      </c>
      <c r="D183" s="4" t="s">
        <v>331</v>
      </c>
      <c r="E183" s="4">
        <v>6115340</v>
      </c>
      <c r="F183" s="13">
        <v>44000</v>
      </c>
    </row>
    <row r="184" spans="1:6" ht="12.75">
      <c r="A184" s="6"/>
      <c r="B184" s="6"/>
      <c r="C184" s="11" t="s">
        <v>4</v>
      </c>
      <c r="D184" s="12"/>
      <c r="E184" s="12"/>
      <c r="F184" s="14">
        <v>44000</v>
      </c>
    </row>
    <row r="185" spans="1:6" ht="12.75">
      <c r="A185" s="6"/>
      <c r="B185" s="4">
        <v>48162485</v>
      </c>
      <c r="C185" s="4" t="s">
        <v>70</v>
      </c>
      <c r="D185" s="4" t="s">
        <v>71</v>
      </c>
      <c r="E185" s="4">
        <v>2495303</v>
      </c>
      <c r="F185" s="13">
        <v>520000</v>
      </c>
    </row>
    <row r="186" spans="1:6" ht="12.75">
      <c r="A186" s="6"/>
      <c r="B186" s="6"/>
      <c r="C186" s="6"/>
      <c r="D186" s="4" t="s">
        <v>73</v>
      </c>
      <c r="E186" s="4">
        <v>9268423</v>
      </c>
      <c r="F186" s="13">
        <v>1200000</v>
      </c>
    </row>
    <row r="187" spans="1:6" ht="12.75">
      <c r="A187" s="6"/>
      <c r="B187" s="6"/>
      <c r="C187" s="6"/>
      <c r="D187" s="4" t="s">
        <v>72</v>
      </c>
      <c r="E187" s="4">
        <v>4497017</v>
      </c>
      <c r="F187" s="13">
        <v>360000</v>
      </c>
    </row>
    <row r="188" spans="1:6" ht="12.75">
      <c r="A188" s="6"/>
      <c r="B188" s="6"/>
      <c r="C188" s="11" t="s">
        <v>126</v>
      </c>
      <c r="D188" s="12"/>
      <c r="E188" s="12"/>
      <c r="F188" s="14">
        <v>2080000</v>
      </c>
    </row>
    <row r="189" spans="1:6" ht="12.75">
      <c r="A189" s="6"/>
      <c r="B189" s="4">
        <v>48623814</v>
      </c>
      <c r="C189" s="4" t="s">
        <v>256</v>
      </c>
      <c r="D189" s="4" t="s">
        <v>306</v>
      </c>
      <c r="E189" s="4">
        <v>2028356</v>
      </c>
      <c r="F189" s="13">
        <v>340000</v>
      </c>
    </row>
    <row r="190" spans="1:6" ht="12.75">
      <c r="A190" s="6"/>
      <c r="B190" s="6"/>
      <c r="C190" s="6"/>
      <c r="D190" s="4" t="s">
        <v>319</v>
      </c>
      <c r="E190" s="4">
        <v>6627771</v>
      </c>
      <c r="F190" s="13">
        <v>80000</v>
      </c>
    </row>
    <row r="191" spans="1:6" ht="12.75">
      <c r="A191" s="6"/>
      <c r="B191" s="6"/>
      <c r="C191" s="6"/>
      <c r="D191" s="4" t="s">
        <v>257</v>
      </c>
      <c r="E191" s="4">
        <v>5947102</v>
      </c>
      <c r="F191" s="13">
        <v>28000</v>
      </c>
    </row>
    <row r="192" spans="1:6" ht="12.75">
      <c r="A192" s="6"/>
      <c r="B192" s="6"/>
      <c r="C192" s="11" t="s">
        <v>94</v>
      </c>
      <c r="D192" s="12"/>
      <c r="E192" s="12"/>
      <c r="F192" s="14">
        <v>448000</v>
      </c>
    </row>
    <row r="193" spans="1:6" ht="12.75">
      <c r="A193" s="6"/>
      <c r="B193" s="4">
        <v>48623865</v>
      </c>
      <c r="C193" s="4" t="s">
        <v>365</v>
      </c>
      <c r="D193" s="4" t="s">
        <v>367</v>
      </c>
      <c r="E193" s="4">
        <v>7916274</v>
      </c>
      <c r="F193" s="13">
        <v>716000</v>
      </c>
    </row>
    <row r="194" spans="1:6" ht="12.75">
      <c r="A194" s="6"/>
      <c r="B194" s="6"/>
      <c r="C194" s="6"/>
      <c r="D194" s="4" t="s">
        <v>366</v>
      </c>
      <c r="E194" s="4">
        <v>3597628</v>
      </c>
      <c r="F194" s="13">
        <v>200000</v>
      </c>
    </row>
    <row r="195" spans="1:6" ht="12.75">
      <c r="A195" s="6"/>
      <c r="B195" s="6"/>
      <c r="C195" s="11" t="s">
        <v>9</v>
      </c>
      <c r="D195" s="12"/>
      <c r="E195" s="12"/>
      <c r="F195" s="14">
        <v>916000</v>
      </c>
    </row>
    <row r="196" spans="1:6" ht="12.75">
      <c r="A196" s="6"/>
      <c r="B196" s="4">
        <v>48653292</v>
      </c>
      <c r="C196" s="4" t="s">
        <v>163</v>
      </c>
      <c r="D196" s="4" t="s">
        <v>165</v>
      </c>
      <c r="E196" s="4">
        <v>8979890</v>
      </c>
      <c r="F196" s="13">
        <v>520000</v>
      </c>
    </row>
    <row r="197" spans="1:6" ht="12.75">
      <c r="A197" s="6"/>
      <c r="B197" s="6"/>
      <c r="C197" s="6"/>
      <c r="D197" s="4" t="s">
        <v>164</v>
      </c>
      <c r="E197" s="4">
        <v>1622964</v>
      </c>
      <c r="F197" s="13">
        <v>376000</v>
      </c>
    </row>
    <row r="198" spans="1:6" ht="12.75">
      <c r="A198" s="6"/>
      <c r="B198" s="6"/>
      <c r="C198" s="11" t="s">
        <v>88</v>
      </c>
      <c r="D198" s="12"/>
      <c r="E198" s="12"/>
      <c r="F198" s="14">
        <v>896000</v>
      </c>
    </row>
    <row r="199" spans="1:6" ht="12.75">
      <c r="A199" s="6"/>
      <c r="B199" s="4">
        <v>49290738</v>
      </c>
      <c r="C199" s="4" t="s">
        <v>285</v>
      </c>
      <c r="D199" s="4" t="s">
        <v>285</v>
      </c>
      <c r="E199" s="4">
        <v>2946425</v>
      </c>
      <c r="F199" s="13">
        <v>380000</v>
      </c>
    </row>
    <row r="200" spans="1:6" ht="12.75">
      <c r="A200" s="6"/>
      <c r="B200" s="6"/>
      <c r="C200" s="11" t="s">
        <v>60</v>
      </c>
      <c r="D200" s="12"/>
      <c r="E200" s="12"/>
      <c r="F200" s="14">
        <v>380000</v>
      </c>
    </row>
    <row r="201" spans="1:6" ht="12.75">
      <c r="A201" s="6"/>
      <c r="B201" s="4">
        <v>49333381</v>
      </c>
      <c r="C201" s="4" t="s">
        <v>134</v>
      </c>
      <c r="D201" s="4" t="s">
        <v>135</v>
      </c>
      <c r="E201" s="4">
        <v>2016522</v>
      </c>
      <c r="F201" s="13">
        <v>920000</v>
      </c>
    </row>
    <row r="202" spans="1:6" ht="12.75">
      <c r="A202" s="6"/>
      <c r="B202" s="6"/>
      <c r="C202" s="6"/>
      <c r="D202" s="4" t="s">
        <v>136</v>
      </c>
      <c r="E202" s="4">
        <v>4384937</v>
      </c>
      <c r="F202" s="13">
        <v>320000</v>
      </c>
    </row>
    <row r="203" spans="1:6" ht="12.75">
      <c r="A203" s="6"/>
      <c r="B203" s="6"/>
      <c r="C203" s="11" t="s">
        <v>128</v>
      </c>
      <c r="D203" s="12"/>
      <c r="E203" s="12"/>
      <c r="F203" s="14">
        <v>1240000</v>
      </c>
    </row>
    <row r="204" spans="1:6" ht="12.75">
      <c r="A204" s="6"/>
      <c r="B204" s="4">
        <v>49774883</v>
      </c>
      <c r="C204" s="4" t="s">
        <v>325</v>
      </c>
      <c r="D204" s="4" t="s">
        <v>274</v>
      </c>
      <c r="E204" s="4">
        <v>4119935</v>
      </c>
      <c r="F204" s="13">
        <v>40000</v>
      </c>
    </row>
    <row r="205" spans="1:6" ht="12.75">
      <c r="A205" s="6"/>
      <c r="B205" s="6"/>
      <c r="C205" s="6"/>
      <c r="D205" s="4" t="s">
        <v>275</v>
      </c>
      <c r="E205" s="4">
        <v>6832542</v>
      </c>
      <c r="F205" s="13">
        <v>80000</v>
      </c>
    </row>
    <row r="206" spans="1:6" ht="12.75">
      <c r="A206" s="6"/>
      <c r="B206" s="6"/>
      <c r="C206" s="11" t="s">
        <v>59</v>
      </c>
      <c r="D206" s="12"/>
      <c r="E206" s="12"/>
      <c r="F206" s="14">
        <v>120000</v>
      </c>
    </row>
    <row r="207" spans="1:6" ht="12.75">
      <c r="A207" s="6"/>
      <c r="B207" s="4">
        <v>60117150</v>
      </c>
      <c r="C207" s="4" t="s">
        <v>68</v>
      </c>
      <c r="D207" s="4" t="s">
        <v>287</v>
      </c>
      <c r="E207" s="4">
        <v>1109434</v>
      </c>
      <c r="F207" s="13">
        <v>1578000</v>
      </c>
    </row>
    <row r="208" spans="1:6" ht="12.75">
      <c r="A208" s="6"/>
      <c r="B208" s="6"/>
      <c r="C208" s="6"/>
      <c r="D208" s="4" t="s">
        <v>369</v>
      </c>
      <c r="E208" s="4">
        <v>3095940</v>
      </c>
      <c r="F208" s="13">
        <v>440000</v>
      </c>
    </row>
    <row r="209" spans="1:6" ht="12.75">
      <c r="A209" s="6"/>
      <c r="B209" s="6"/>
      <c r="C209" s="11" t="s">
        <v>124</v>
      </c>
      <c r="D209" s="12"/>
      <c r="E209" s="12"/>
      <c r="F209" s="14">
        <v>2018000</v>
      </c>
    </row>
    <row r="210" spans="1:6" ht="12.75">
      <c r="A210" s="6"/>
      <c r="B210" s="4">
        <v>60150556</v>
      </c>
      <c r="C210" s="4" t="s">
        <v>313</v>
      </c>
      <c r="D210" s="4" t="s">
        <v>313</v>
      </c>
      <c r="E210" s="4">
        <v>7489453</v>
      </c>
      <c r="F210" s="13">
        <v>200000</v>
      </c>
    </row>
    <row r="211" spans="1:6" ht="12.75">
      <c r="A211" s="6"/>
      <c r="B211" s="6"/>
      <c r="C211" s="11" t="s">
        <v>42</v>
      </c>
      <c r="D211" s="12"/>
      <c r="E211" s="12"/>
      <c r="F211" s="14">
        <v>200000</v>
      </c>
    </row>
    <row r="212" spans="1:6" ht="12.75">
      <c r="A212" s="6"/>
      <c r="B212" s="4">
        <v>61222526</v>
      </c>
      <c r="C212" s="4" t="s">
        <v>170</v>
      </c>
      <c r="D212" s="4" t="s">
        <v>170</v>
      </c>
      <c r="E212" s="4">
        <v>1987607</v>
      </c>
      <c r="F212" s="13">
        <v>140000</v>
      </c>
    </row>
    <row r="213" spans="1:6" ht="12.75">
      <c r="A213" s="6"/>
      <c r="B213" s="6"/>
      <c r="C213" s="6"/>
      <c r="D213" s="6"/>
      <c r="E213" s="8">
        <v>9861714</v>
      </c>
      <c r="F213" s="15">
        <v>120000</v>
      </c>
    </row>
    <row r="214" spans="1:6" ht="12.75">
      <c r="A214" s="6"/>
      <c r="B214" s="6"/>
      <c r="C214" s="11" t="s">
        <v>117</v>
      </c>
      <c r="D214" s="12"/>
      <c r="E214" s="12"/>
      <c r="F214" s="14">
        <v>260000</v>
      </c>
    </row>
    <row r="215" spans="1:6" ht="12.75">
      <c r="A215" s="6"/>
      <c r="B215" s="4">
        <v>61222836</v>
      </c>
      <c r="C215" s="4" t="s">
        <v>260</v>
      </c>
      <c r="D215" s="4" t="s">
        <v>260</v>
      </c>
      <c r="E215" s="4">
        <v>5040302</v>
      </c>
      <c r="F215" s="13">
        <v>1482000</v>
      </c>
    </row>
    <row r="216" spans="1:6" ht="12.75">
      <c r="A216" s="6"/>
      <c r="B216" s="6"/>
      <c r="C216" s="11" t="s">
        <v>25</v>
      </c>
      <c r="D216" s="12"/>
      <c r="E216" s="12"/>
      <c r="F216" s="14">
        <v>1482000</v>
      </c>
    </row>
    <row r="217" spans="1:6" ht="12.75">
      <c r="A217" s="6"/>
      <c r="B217" s="4">
        <v>61388122</v>
      </c>
      <c r="C217" s="4" t="s">
        <v>342</v>
      </c>
      <c r="D217" s="4" t="s">
        <v>343</v>
      </c>
      <c r="E217" s="4">
        <v>2776246</v>
      </c>
      <c r="F217" s="13">
        <v>80000</v>
      </c>
    </row>
    <row r="218" spans="1:6" ht="12.75">
      <c r="A218" s="6"/>
      <c r="B218" s="6"/>
      <c r="C218" s="6"/>
      <c r="D218" s="4" t="s">
        <v>345</v>
      </c>
      <c r="E218" s="4">
        <v>9236419</v>
      </c>
      <c r="F218" s="13">
        <v>80000</v>
      </c>
    </row>
    <row r="219" spans="1:6" ht="12.75">
      <c r="A219" s="6"/>
      <c r="B219" s="6"/>
      <c r="C219" s="11" t="s">
        <v>2</v>
      </c>
      <c r="D219" s="12"/>
      <c r="E219" s="12"/>
      <c r="F219" s="14">
        <v>160000</v>
      </c>
    </row>
    <row r="220" spans="1:6" ht="12.75">
      <c r="A220" s="6"/>
      <c r="B220" s="4">
        <v>62693743</v>
      </c>
      <c r="C220" s="4" t="s">
        <v>261</v>
      </c>
      <c r="D220" s="4" t="s">
        <v>262</v>
      </c>
      <c r="E220" s="4">
        <v>2125600</v>
      </c>
      <c r="F220" s="13">
        <v>1260000</v>
      </c>
    </row>
    <row r="221" spans="1:6" ht="12.75">
      <c r="A221" s="6"/>
      <c r="B221" s="6"/>
      <c r="C221" s="11" t="s">
        <v>26</v>
      </c>
      <c r="D221" s="12"/>
      <c r="E221" s="12"/>
      <c r="F221" s="14">
        <v>1260000</v>
      </c>
    </row>
    <row r="222" spans="1:6" ht="12.75">
      <c r="A222" s="6"/>
      <c r="B222" s="4">
        <v>62695487</v>
      </c>
      <c r="C222" s="4" t="s">
        <v>251</v>
      </c>
      <c r="D222" s="4" t="s">
        <v>206</v>
      </c>
      <c r="E222" s="4">
        <v>1201932</v>
      </c>
      <c r="F222" s="13">
        <v>180000</v>
      </c>
    </row>
    <row r="223" spans="1:6" ht="12.75">
      <c r="A223" s="6"/>
      <c r="B223" s="6"/>
      <c r="C223" s="6"/>
      <c r="D223" s="4" t="s">
        <v>207</v>
      </c>
      <c r="E223" s="4">
        <v>2073130</v>
      </c>
      <c r="F223" s="13">
        <v>192000</v>
      </c>
    </row>
    <row r="224" spans="1:6" ht="12.75">
      <c r="A224" s="6"/>
      <c r="B224" s="6"/>
      <c r="C224" s="11" t="s">
        <v>46</v>
      </c>
      <c r="D224" s="12"/>
      <c r="E224" s="12"/>
      <c r="F224" s="14">
        <v>372000</v>
      </c>
    </row>
    <row r="225" spans="1:6" ht="12.75">
      <c r="A225" s="6"/>
      <c r="B225" s="4">
        <v>62726226</v>
      </c>
      <c r="C225" s="4" t="s">
        <v>253</v>
      </c>
      <c r="D225" s="4" t="s">
        <v>253</v>
      </c>
      <c r="E225" s="4">
        <v>8635813</v>
      </c>
      <c r="F225" s="13">
        <v>1086400</v>
      </c>
    </row>
    <row r="226" spans="1:6" ht="12.75">
      <c r="A226" s="6"/>
      <c r="B226" s="6"/>
      <c r="C226" s="11" t="s">
        <v>34</v>
      </c>
      <c r="D226" s="12"/>
      <c r="E226" s="12"/>
      <c r="F226" s="14">
        <v>1086400</v>
      </c>
    </row>
    <row r="227" spans="1:6" ht="12.75">
      <c r="A227" s="6"/>
      <c r="B227" s="4">
        <v>62726714</v>
      </c>
      <c r="C227" s="4" t="s">
        <v>376</v>
      </c>
      <c r="D227" s="4" t="s">
        <v>377</v>
      </c>
      <c r="E227" s="4">
        <v>9866065</v>
      </c>
      <c r="F227" s="13">
        <v>160000</v>
      </c>
    </row>
    <row r="228" spans="1:6" ht="12.75">
      <c r="A228" s="6"/>
      <c r="B228" s="6"/>
      <c r="C228" s="11" t="s">
        <v>15</v>
      </c>
      <c r="D228" s="12"/>
      <c r="E228" s="12"/>
      <c r="F228" s="14">
        <v>160000</v>
      </c>
    </row>
    <row r="229" spans="1:6" ht="12.75">
      <c r="A229" s="6"/>
      <c r="B229" s="4">
        <v>62730631</v>
      </c>
      <c r="C229" s="4" t="s">
        <v>192</v>
      </c>
      <c r="D229" s="4" t="s">
        <v>192</v>
      </c>
      <c r="E229" s="4">
        <v>2506443</v>
      </c>
      <c r="F229" s="13">
        <v>80000</v>
      </c>
    </row>
    <row r="230" spans="1:6" ht="12.75">
      <c r="A230" s="6"/>
      <c r="B230" s="6"/>
      <c r="C230" s="6"/>
      <c r="D230" s="6"/>
      <c r="E230" s="8">
        <v>4075651</v>
      </c>
      <c r="F230" s="15">
        <v>160000</v>
      </c>
    </row>
    <row r="231" spans="1:6" ht="12.75">
      <c r="A231" s="6"/>
      <c r="B231" s="6"/>
      <c r="C231" s="6"/>
      <c r="D231" s="6"/>
      <c r="E231" s="8">
        <v>4782003</v>
      </c>
      <c r="F231" s="15">
        <v>810000</v>
      </c>
    </row>
    <row r="232" spans="1:6" ht="12.75">
      <c r="A232" s="6"/>
      <c r="B232" s="6"/>
      <c r="C232" s="6"/>
      <c r="D232" s="6"/>
      <c r="E232" s="8">
        <v>9940787</v>
      </c>
      <c r="F232" s="15">
        <v>480000</v>
      </c>
    </row>
    <row r="233" spans="1:6" ht="12.75">
      <c r="A233" s="6"/>
      <c r="B233" s="6"/>
      <c r="C233" s="11" t="s">
        <v>83</v>
      </c>
      <c r="D233" s="12"/>
      <c r="E233" s="12"/>
      <c r="F233" s="14">
        <v>1530000</v>
      </c>
    </row>
    <row r="234" spans="1:6" ht="12.75">
      <c r="A234" s="6"/>
      <c r="B234" s="4">
        <v>63213206</v>
      </c>
      <c r="C234" s="4" t="s">
        <v>225</v>
      </c>
      <c r="D234" s="4" t="s">
        <v>226</v>
      </c>
      <c r="E234" s="4">
        <v>2540162</v>
      </c>
      <c r="F234" s="13">
        <v>120000</v>
      </c>
    </row>
    <row r="235" spans="1:6" ht="12.75">
      <c r="A235" s="6"/>
      <c r="B235" s="6"/>
      <c r="C235" s="11" t="s">
        <v>85</v>
      </c>
      <c r="D235" s="12"/>
      <c r="E235" s="12"/>
      <c r="F235" s="14">
        <v>120000</v>
      </c>
    </row>
    <row r="236" spans="1:6" ht="12.75">
      <c r="A236" s="6"/>
      <c r="B236" s="4">
        <v>63829797</v>
      </c>
      <c r="C236" s="4" t="s">
        <v>186</v>
      </c>
      <c r="D236" s="4" t="s">
        <v>187</v>
      </c>
      <c r="E236" s="4">
        <v>7691010</v>
      </c>
      <c r="F236" s="13">
        <v>80000</v>
      </c>
    </row>
    <row r="237" spans="1:6" ht="12.75">
      <c r="A237" s="6"/>
      <c r="B237" s="6"/>
      <c r="C237" s="11" t="s">
        <v>301</v>
      </c>
      <c r="D237" s="12"/>
      <c r="E237" s="12"/>
      <c r="F237" s="14">
        <v>80000</v>
      </c>
    </row>
    <row r="238" spans="1:6" ht="12.75">
      <c r="A238" s="6"/>
      <c r="B238" s="4">
        <v>64203450</v>
      </c>
      <c r="C238" s="4" t="s">
        <v>188</v>
      </c>
      <c r="D238" s="4" t="s">
        <v>189</v>
      </c>
      <c r="E238" s="4">
        <v>4885883</v>
      </c>
      <c r="F238" s="13">
        <v>120000</v>
      </c>
    </row>
    <row r="239" spans="1:6" ht="12.75">
      <c r="A239" s="6"/>
      <c r="B239" s="6"/>
      <c r="C239" s="11" t="s">
        <v>104</v>
      </c>
      <c r="D239" s="12"/>
      <c r="E239" s="12"/>
      <c r="F239" s="14">
        <v>120000</v>
      </c>
    </row>
    <row r="240" spans="1:6" ht="12.75">
      <c r="A240" s="6"/>
      <c r="B240" s="4">
        <v>64789705</v>
      </c>
      <c r="C240" s="4" t="s">
        <v>279</v>
      </c>
      <c r="D240" s="4" t="s">
        <v>281</v>
      </c>
      <c r="E240" s="4">
        <v>6240844</v>
      </c>
      <c r="F240" s="13">
        <v>24000</v>
      </c>
    </row>
    <row r="241" spans="1:6" ht="12.75">
      <c r="A241" s="6"/>
      <c r="B241" s="6"/>
      <c r="C241" s="6"/>
      <c r="D241" s="4" t="s">
        <v>280</v>
      </c>
      <c r="E241" s="4">
        <v>4485852</v>
      </c>
      <c r="F241" s="13">
        <v>120000</v>
      </c>
    </row>
    <row r="242" spans="1:6" ht="12.75">
      <c r="A242" s="6"/>
      <c r="B242" s="6"/>
      <c r="C242" s="11" t="s">
        <v>39</v>
      </c>
      <c r="D242" s="12"/>
      <c r="E242" s="12"/>
      <c r="F242" s="14">
        <v>144000</v>
      </c>
    </row>
    <row r="243" spans="1:6" ht="12.75">
      <c r="A243" s="6"/>
      <c r="B243" s="4">
        <v>64809234</v>
      </c>
      <c r="C243" s="4" t="s">
        <v>327</v>
      </c>
      <c r="D243" s="4" t="s">
        <v>327</v>
      </c>
      <c r="E243" s="4">
        <v>1576566</v>
      </c>
      <c r="F243" s="13">
        <v>501200</v>
      </c>
    </row>
    <row r="244" spans="1:6" ht="12.75">
      <c r="A244" s="6"/>
      <c r="B244" s="6"/>
      <c r="C244" s="6"/>
      <c r="D244" s="6"/>
      <c r="E244" s="8">
        <v>3529182</v>
      </c>
      <c r="F244" s="15">
        <v>1455600</v>
      </c>
    </row>
    <row r="245" spans="1:6" ht="12.75">
      <c r="A245" s="6"/>
      <c r="B245" s="6"/>
      <c r="C245" s="6"/>
      <c r="D245" s="6"/>
      <c r="E245" s="8">
        <v>5638901</v>
      </c>
      <c r="F245" s="15">
        <v>2739200</v>
      </c>
    </row>
    <row r="246" spans="1:6" ht="12.75">
      <c r="A246" s="6"/>
      <c r="B246" s="6"/>
      <c r="C246" s="6"/>
      <c r="D246" s="6"/>
      <c r="E246" s="8">
        <v>7071797</v>
      </c>
      <c r="F246" s="15">
        <v>274400</v>
      </c>
    </row>
    <row r="247" spans="1:6" ht="12.75">
      <c r="A247" s="6"/>
      <c r="B247" s="6"/>
      <c r="C247" s="11" t="s">
        <v>16</v>
      </c>
      <c r="D247" s="12"/>
      <c r="E247" s="12"/>
      <c r="F247" s="14">
        <v>4970400</v>
      </c>
    </row>
    <row r="248" spans="1:6" ht="12.75">
      <c r="A248" s="6"/>
      <c r="B248" s="4">
        <v>64813932</v>
      </c>
      <c r="C248" s="4" t="s">
        <v>203</v>
      </c>
      <c r="D248" s="4" t="s">
        <v>204</v>
      </c>
      <c r="E248" s="4">
        <v>5872390</v>
      </c>
      <c r="F248" s="13">
        <v>700000</v>
      </c>
    </row>
    <row r="249" spans="1:6" ht="12.75">
      <c r="A249" s="6"/>
      <c r="B249" s="6"/>
      <c r="C249" s="6"/>
      <c r="D249" s="4" t="s">
        <v>205</v>
      </c>
      <c r="E249" s="4">
        <v>9906262</v>
      </c>
      <c r="F249" s="13">
        <v>704000</v>
      </c>
    </row>
    <row r="250" spans="1:6" ht="12.75">
      <c r="A250" s="6"/>
      <c r="B250" s="6"/>
      <c r="C250" s="11" t="s">
        <v>100</v>
      </c>
      <c r="D250" s="12"/>
      <c r="E250" s="12"/>
      <c r="F250" s="14">
        <v>1404000</v>
      </c>
    </row>
    <row r="251" spans="1:6" ht="12.75">
      <c r="A251" s="6"/>
      <c r="B251" s="4">
        <v>65399447</v>
      </c>
      <c r="C251" s="4" t="s">
        <v>223</v>
      </c>
      <c r="D251" s="4" t="s">
        <v>171</v>
      </c>
      <c r="E251" s="4">
        <v>9158074</v>
      </c>
      <c r="F251" s="13">
        <v>40000</v>
      </c>
    </row>
    <row r="252" spans="1:6" ht="12.75">
      <c r="A252" s="6"/>
      <c r="B252" s="6"/>
      <c r="C252" s="11" t="s">
        <v>302</v>
      </c>
      <c r="D252" s="12"/>
      <c r="E252" s="12"/>
      <c r="F252" s="14">
        <v>40000</v>
      </c>
    </row>
    <row r="253" spans="1:6" ht="12.75">
      <c r="A253" s="6"/>
      <c r="B253" s="4">
        <v>67440185</v>
      </c>
      <c r="C253" s="4" t="s">
        <v>148</v>
      </c>
      <c r="D253" s="4" t="s">
        <v>149</v>
      </c>
      <c r="E253" s="4">
        <v>8411392</v>
      </c>
      <c r="F253" s="13">
        <v>160000</v>
      </c>
    </row>
    <row r="254" spans="1:6" ht="12.75">
      <c r="A254" s="6"/>
      <c r="B254" s="6"/>
      <c r="C254" s="11" t="s">
        <v>91</v>
      </c>
      <c r="D254" s="12"/>
      <c r="E254" s="12"/>
      <c r="F254" s="14">
        <v>160000</v>
      </c>
    </row>
    <row r="255" spans="1:6" ht="12.75">
      <c r="A255" s="6"/>
      <c r="B255" s="4">
        <v>68208944</v>
      </c>
      <c r="C255" s="4" t="s">
        <v>166</v>
      </c>
      <c r="D255" s="4" t="s">
        <v>167</v>
      </c>
      <c r="E255" s="4">
        <v>6887542</v>
      </c>
      <c r="F255" s="13">
        <v>80000</v>
      </c>
    </row>
    <row r="256" spans="1:6" ht="12.75">
      <c r="A256" s="6"/>
      <c r="B256" s="6"/>
      <c r="C256" s="11" t="s">
        <v>89</v>
      </c>
      <c r="D256" s="12"/>
      <c r="E256" s="12"/>
      <c r="F256" s="14">
        <v>80000</v>
      </c>
    </row>
    <row r="257" spans="1:6" ht="12.75">
      <c r="A257" s="6"/>
      <c r="B257" s="4">
        <v>68246901</v>
      </c>
      <c r="C257" s="4" t="s">
        <v>217</v>
      </c>
      <c r="D257" s="4" t="s">
        <v>218</v>
      </c>
      <c r="E257" s="4">
        <v>2039109</v>
      </c>
      <c r="F257" s="13">
        <v>600000</v>
      </c>
    </row>
    <row r="258" spans="1:6" ht="12.75">
      <c r="A258" s="6"/>
      <c r="B258" s="6"/>
      <c r="C258" s="11" t="s">
        <v>90</v>
      </c>
      <c r="D258" s="12"/>
      <c r="E258" s="12"/>
      <c r="F258" s="14">
        <v>600000</v>
      </c>
    </row>
    <row r="259" spans="1:6" ht="12.75">
      <c r="A259" s="6"/>
      <c r="B259" s="4">
        <v>70153876</v>
      </c>
      <c r="C259" s="4" t="s">
        <v>193</v>
      </c>
      <c r="D259" s="4" t="s">
        <v>193</v>
      </c>
      <c r="E259" s="4">
        <v>4383860</v>
      </c>
      <c r="F259" s="13">
        <v>440000</v>
      </c>
    </row>
    <row r="260" spans="1:6" ht="12.75">
      <c r="A260" s="6"/>
      <c r="B260" s="6"/>
      <c r="C260" s="11" t="s">
        <v>102</v>
      </c>
      <c r="D260" s="12"/>
      <c r="E260" s="12"/>
      <c r="F260" s="14">
        <v>440000</v>
      </c>
    </row>
    <row r="261" spans="1:6" ht="12.75">
      <c r="A261" s="6"/>
      <c r="B261" s="4">
        <v>70153884</v>
      </c>
      <c r="C261" s="4" t="s">
        <v>74</v>
      </c>
      <c r="D261" s="4" t="s">
        <v>74</v>
      </c>
      <c r="E261" s="4">
        <v>5173305</v>
      </c>
      <c r="F261" s="13">
        <v>360000</v>
      </c>
    </row>
    <row r="262" spans="1:6" ht="12.75">
      <c r="A262" s="6"/>
      <c r="B262" s="6"/>
      <c r="C262" s="11" t="s">
        <v>115</v>
      </c>
      <c r="D262" s="12"/>
      <c r="E262" s="12"/>
      <c r="F262" s="14">
        <v>360000</v>
      </c>
    </row>
    <row r="263" spans="1:6" ht="12.75">
      <c r="A263" s="6"/>
      <c r="B263" s="4">
        <v>70153906</v>
      </c>
      <c r="C263" s="4" t="s">
        <v>248</v>
      </c>
      <c r="D263" s="4" t="s">
        <v>248</v>
      </c>
      <c r="E263" s="4">
        <v>9688838</v>
      </c>
      <c r="F263" s="13">
        <v>2837600</v>
      </c>
    </row>
    <row r="264" spans="1:6" ht="12.75">
      <c r="A264" s="6"/>
      <c r="B264" s="6"/>
      <c r="C264" s="11" t="s">
        <v>36</v>
      </c>
      <c r="D264" s="12"/>
      <c r="E264" s="12"/>
      <c r="F264" s="14">
        <v>2837600</v>
      </c>
    </row>
    <row r="265" spans="1:6" ht="12.75">
      <c r="A265" s="6"/>
      <c r="B265" s="4">
        <v>70155577</v>
      </c>
      <c r="C265" s="4" t="s">
        <v>130</v>
      </c>
      <c r="D265" s="4" t="s">
        <v>131</v>
      </c>
      <c r="E265" s="4">
        <v>7947229</v>
      </c>
      <c r="F265" s="13">
        <v>240000</v>
      </c>
    </row>
    <row r="266" spans="1:6" ht="12.75">
      <c r="A266" s="6"/>
      <c r="B266" s="6"/>
      <c r="C266" s="11" t="s">
        <v>103</v>
      </c>
      <c r="D266" s="12"/>
      <c r="E266" s="12"/>
      <c r="F266" s="14">
        <v>240000</v>
      </c>
    </row>
    <row r="267" spans="1:6" ht="12.75">
      <c r="A267" s="6"/>
      <c r="B267" s="4">
        <v>70188653</v>
      </c>
      <c r="C267" s="4" t="s">
        <v>252</v>
      </c>
      <c r="D267" s="4" t="s">
        <v>252</v>
      </c>
      <c r="E267" s="4">
        <v>5220717</v>
      </c>
      <c r="F267" s="13">
        <v>3118800</v>
      </c>
    </row>
    <row r="268" spans="1:6" ht="12.75">
      <c r="A268" s="6"/>
      <c r="B268" s="6"/>
      <c r="C268" s="6"/>
      <c r="D268" s="6"/>
      <c r="E268" s="8">
        <v>8338145</v>
      </c>
      <c r="F268" s="15">
        <v>1115200</v>
      </c>
    </row>
    <row r="269" spans="1:6" ht="12.75">
      <c r="A269" s="6"/>
      <c r="B269" s="6"/>
      <c r="C269" s="11" t="s">
        <v>33</v>
      </c>
      <c r="D269" s="12"/>
      <c r="E269" s="12"/>
      <c r="F269" s="14">
        <v>4234000</v>
      </c>
    </row>
    <row r="270" spans="1:6" ht="12.75">
      <c r="A270" s="6"/>
      <c r="B270" s="4">
        <v>70888167</v>
      </c>
      <c r="C270" s="4" t="s">
        <v>77</v>
      </c>
      <c r="D270" s="4" t="s">
        <v>250</v>
      </c>
      <c r="E270" s="4">
        <v>9459250</v>
      </c>
      <c r="F270" s="13">
        <v>72000</v>
      </c>
    </row>
    <row r="271" spans="1:6" ht="12.75">
      <c r="A271" s="6"/>
      <c r="B271" s="6"/>
      <c r="C271" s="6"/>
      <c r="D271" s="4" t="s">
        <v>287</v>
      </c>
      <c r="E271" s="4">
        <v>4381530</v>
      </c>
      <c r="F271" s="13">
        <v>1340000</v>
      </c>
    </row>
    <row r="272" spans="1:6" ht="12.75">
      <c r="A272" s="6"/>
      <c r="B272" s="6"/>
      <c r="C272" s="6"/>
      <c r="D272" s="4" t="s">
        <v>369</v>
      </c>
      <c r="E272" s="4">
        <v>1225073</v>
      </c>
      <c r="F272" s="13">
        <v>560000</v>
      </c>
    </row>
    <row r="273" spans="1:6" ht="12.75">
      <c r="A273" s="6"/>
      <c r="B273" s="6"/>
      <c r="C273" s="11" t="s">
        <v>110</v>
      </c>
      <c r="D273" s="12"/>
      <c r="E273" s="12"/>
      <c r="F273" s="14">
        <v>1972000</v>
      </c>
    </row>
    <row r="274" spans="1:6" ht="12.75">
      <c r="A274" s="6"/>
      <c r="B274" s="4">
        <v>70889783</v>
      </c>
      <c r="C274" s="4" t="s">
        <v>265</v>
      </c>
      <c r="D274" s="4" t="s">
        <v>265</v>
      </c>
      <c r="E274" s="4">
        <v>1665958</v>
      </c>
      <c r="F274" s="13">
        <v>1310000</v>
      </c>
    </row>
    <row r="275" spans="1:6" ht="12.75">
      <c r="A275" s="6"/>
      <c r="B275" s="6"/>
      <c r="C275" s="11" t="s">
        <v>29</v>
      </c>
      <c r="D275" s="12"/>
      <c r="E275" s="12"/>
      <c r="F275" s="14">
        <v>1310000</v>
      </c>
    </row>
    <row r="276" spans="1:6" ht="12.75">
      <c r="A276" s="6"/>
      <c r="B276" s="4">
        <v>70889961</v>
      </c>
      <c r="C276" s="4" t="s">
        <v>75</v>
      </c>
      <c r="D276" s="4" t="s">
        <v>287</v>
      </c>
      <c r="E276" s="4">
        <v>5344327</v>
      </c>
      <c r="F276" s="13">
        <v>2816400</v>
      </c>
    </row>
    <row r="277" spans="1:6" ht="12.75">
      <c r="A277" s="6"/>
      <c r="B277" s="6"/>
      <c r="C277" s="6"/>
      <c r="D277" s="4" t="s">
        <v>359</v>
      </c>
      <c r="E277" s="4">
        <v>6478708</v>
      </c>
      <c r="F277" s="13">
        <v>92000</v>
      </c>
    </row>
    <row r="278" spans="1:6" ht="12.75">
      <c r="A278" s="6"/>
      <c r="B278" s="6"/>
      <c r="C278" s="6"/>
      <c r="D278" s="4" t="s">
        <v>76</v>
      </c>
      <c r="E278" s="4">
        <v>4878719</v>
      </c>
      <c r="F278" s="13">
        <v>140000</v>
      </c>
    </row>
    <row r="279" spans="1:6" ht="12.75">
      <c r="A279" s="6"/>
      <c r="B279" s="6"/>
      <c r="C279" s="11" t="s">
        <v>109</v>
      </c>
      <c r="D279" s="12"/>
      <c r="E279" s="12"/>
      <c r="F279" s="14">
        <v>3048400</v>
      </c>
    </row>
    <row r="280" spans="1:6" ht="12.75">
      <c r="A280" s="6"/>
      <c r="B280" s="4">
        <v>70891931</v>
      </c>
      <c r="C280" s="4" t="s">
        <v>69</v>
      </c>
      <c r="D280" s="4" t="s">
        <v>69</v>
      </c>
      <c r="E280" s="4">
        <v>3135426</v>
      </c>
      <c r="F280" s="13">
        <v>1564000</v>
      </c>
    </row>
    <row r="281" spans="1:6" ht="12.75">
      <c r="A281" s="6"/>
      <c r="B281" s="6"/>
      <c r="C281" s="11" t="s">
        <v>125</v>
      </c>
      <c r="D281" s="12"/>
      <c r="E281" s="12"/>
      <c r="F281" s="14">
        <v>1564000</v>
      </c>
    </row>
    <row r="282" spans="1:6" ht="12.75">
      <c r="A282" s="6"/>
      <c r="B282" s="4">
        <v>70891940</v>
      </c>
      <c r="C282" s="4" t="s">
        <v>160</v>
      </c>
      <c r="D282" s="4" t="s">
        <v>160</v>
      </c>
      <c r="E282" s="4">
        <v>8982230</v>
      </c>
      <c r="F282" s="13">
        <v>834000</v>
      </c>
    </row>
    <row r="283" spans="1:6" ht="12.75">
      <c r="A283" s="6"/>
      <c r="B283" s="6"/>
      <c r="C283" s="11" t="s">
        <v>113</v>
      </c>
      <c r="D283" s="12"/>
      <c r="E283" s="12"/>
      <c r="F283" s="14">
        <v>834000</v>
      </c>
    </row>
    <row r="284" spans="1:6" ht="12.75">
      <c r="A284" s="6"/>
      <c r="B284" s="4">
        <v>70921229</v>
      </c>
      <c r="C284" s="4" t="s">
        <v>372</v>
      </c>
      <c r="D284" s="4" t="s">
        <v>373</v>
      </c>
      <c r="E284" s="4">
        <v>2631453</v>
      </c>
      <c r="F284" s="13">
        <v>100000</v>
      </c>
    </row>
    <row r="285" spans="1:6" ht="12.75">
      <c r="A285" s="6"/>
      <c r="B285" s="6"/>
      <c r="C285" s="11" t="s">
        <v>5</v>
      </c>
      <c r="D285" s="12"/>
      <c r="E285" s="12"/>
      <c r="F285" s="14">
        <v>100000</v>
      </c>
    </row>
    <row r="286" spans="1:6" ht="12.75">
      <c r="A286" s="6"/>
      <c r="B286" s="4">
        <v>70947589</v>
      </c>
      <c r="C286" s="4" t="s">
        <v>190</v>
      </c>
      <c r="D286" s="4" t="s">
        <v>191</v>
      </c>
      <c r="E286" s="4">
        <v>1817339</v>
      </c>
      <c r="F286" s="13">
        <v>600000</v>
      </c>
    </row>
    <row r="287" spans="1:6" ht="12.75">
      <c r="A287" s="6"/>
      <c r="B287" s="6"/>
      <c r="C287" s="6"/>
      <c r="D287" s="6"/>
      <c r="E287" s="8">
        <v>3357963</v>
      </c>
      <c r="F287" s="15">
        <v>160000</v>
      </c>
    </row>
    <row r="288" spans="1:6" ht="12.75">
      <c r="A288" s="6"/>
      <c r="B288" s="6"/>
      <c r="C288" s="6"/>
      <c r="D288" s="6"/>
      <c r="E288" s="8">
        <v>7259548</v>
      </c>
      <c r="F288" s="15">
        <v>320000</v>
      </c>
    </row>
    <row r="289" spans="1:6" ht="12.75">
      <c r="A289" s="6"/>
      <c r="B289" s="6"/>
      <c r="C289" s="11" t="s">
        <v>82</v>
      </c>
      <c r="D289" s="12"/>
      <c r="E289" s="12"/>
      <c r="F289" s="14">
        <v>1080000</v>
      </c>
    </row>
    <row r="290" spans="1:6" ht="12.75">
      <c r="A290" s="6"/>
      <c r="B290" s="4">
        <v>71193952</v>
      </c>
      <c r="C290" s="4" t="s">
        <v>297</v>
      </c>
      <c r="D290" s="4" t="s">
        <v>326</v>
      </c>
      <c r="E290" s="4">
        <v>6945387</v>
      </c>
      <c r="F290" s="13">
        <v>430400</v>
      </c>
    </row>
    <row r="291" spans="1:6" ht="12.75">
      <c r="A291" s="6"/>
      <c r="B291" s="6"/>
      <c r="C291" s="6"/>
      <c r="D291" s="4" t="s">
        <v>287</v>
      </c>
      <c r="E291" s="4">
        <v>5869239</v>
      </c>
      <c r="F291" s="13">
        <v>1929600</v>
      </c>
    </row>
    <row r="292" spans="1:6" ht="12.75">
      <c r="A292" s="6"/>
      <c r="B292" s="6"/>
      <c r="C292" s="11" t="s">
        <v>19</v>
      </c>
      <c r="D292" s="12"/>
      <c r="E292" s="12"/>
      <c r="F292" s="14">
        <v>2360000</v>
      </c>
    </row>
    <row r="293" spans="1:6" ht="12.75">
      <c r="A293" s="6"/>
      <c r="B293" s="4">
        <v>71193961</v>
      </c>
      <c r="C293" s="4" t="s">
        <v>264</v>
      </c>
      <c r="D293" s="4" t="s">
        <v>264</v>
      </c>
      <c r="E293" s="4">
        <v>2749776</v>
      </c>
      <c r="F293" s="13">
        <v>1016800</v>
      </c>
    </row>
    <row r="294" spans="1:6" ht="12.75">
      <c r="A294" s="6"/>
      <c r="B294" s="6"/>
      <c r="C294" s="11" t="s">
        <v>28</v>
      </c>
      <c r="D294" s="12"/>
      <c r="E294" s="12"/>
      <c r="F294" s="14">
        <v>1016800</v>
      </c>
    </row>
    <row r="295" spans="1:6" ht="12.75">
      <c r="A295" s="6"/>
      <c r="B295" s="4">
        <v>71193987</v>
      </c>
      <c r="C295" s="4" t="s">
        <v>266</v>
      </c>
      <c r="D295" s="4" t="s">
        <v>266</v>
      </c>
      <c r="E295" s="4">
        <v>8508078</v>
      </c>
      <c r="F295" s="13">
        <v>1844400</v>
      </c>
    </row>
    <row r="296" spans="1:6" ht="12.75">
      <c r="A296" s="6"/>
      <c r="B296" s="6"/>
      <c r="C296" s="11" t="s">
        <v>30</v>
      </c>
      <c r="D296" s="12"/>
      <c r="E296" s="12"/>
      <c r="F296" s="14">
        <v>1844400</v>
      </c>
    </row>
    <row r="297" spans="1:6" ht="12.75">
      <c r="A297" s="6"/>
      <c r="B297" s="4">
        <v>71194002</v>
      </c>
      <c r="C297" s="4" t="s">
        <v>267</v>
      </c>
      <c r="D297" s="4" t="s">
        <v>267</v>
      </c>
      <c r="E297" s="4">
        <v>2801353</v>
      </c>
      <c r="F297" s="13">
        <v>1808800</v>
      </c>
    </row>
    <row r="298" spans="1:6" ht="12.75">
      <c r="A298" s="6"/>
      <c r="B298" s="6"/>
      <c r="C298" s="11" t="s">
        <v>31</v>
      </c>
      <c r="D298" s="12"/>
      <c r="E298" s="12"/>
      <c r="F298" s="14">
        <v>1808800</v>
      </c>
    </row>
    <row r="299" spans="1:6" ht="12.75">
      <c r="A299" s="6"/>
      <c r="B299" s="4">
        <v>71194011</v>
      </c>
      <c r="C299" s="4" t="s">
        <v>296</v>
      </c>
      <c r="D299" s="4" t="s">
        <v>296</v>
      </c>
      <c r="E299" s="4">
        <v>5651221</v>
      </c>
      <c r="F299" s="13">
        <v>2422800</v>
      </c>
    </row>
    <row r="300" spans="1:6" ht="12.75">
      <c r="A300" s="6"/>
      <c r="B300" s="6"/>
      <c r="C300" s="11" t="s">
        <v>18</v>
      </c>
      <c r="D300" s="12"/>
      <c r="E300" s="12"/>
      <c r="F300" s="14">
        <v>2422800</v>
      </c>
    </row>
    <row r="301" spans="1:6" ht="12.75">
      <c r="A301" s="6"/>
      <c r="B301" s="4">
        <v>73633755</v>
      </c>
      <c r="C301" s="4" t="s">
        <v>214</v>
      </c>
      <c r="D301" s="4" t="s">
        <v>306</v>
      </c>
      <c r="E301" s="4">
        <v>9554713</v>
      </c>
      <c r="F301" s="13">
        <v>400000</v>
      </c>
    </row>
    <row r="302" spans="1:6" ht="12.75">
      <c r="A302" s="6"/>
      <c r="B302" s="6"/>
      <c r="C302" s="6"/>
      <c r="D302" s="4" t="s">
        <v>216</v>
      </c>
      <c r="E302" s="4">
        <v>2315315</v>
      </c>
      <c r="F302" s="13">
        <v>60000</v>
      </c>
    </row>
    <row r="303" spans="1:6" ht="12.75">
      <c r="A303" s="6"/>
      <c r="B303" s="6"/>
      <c r="C303" s="6"/>
      <c r="D303" s="4" t="s">
        <v>215</v>
      </c>
      <c r="E303" s="4">
        <v>1738957</v>
      </c>
      <c r="F303" s="13">
        <v>60000</v>
      </c>
    </row>
    <row r="304" spans="1:6" ht="12.75">
      <c r="A304" s="6"/>
      <c r="B304" s="6"/>
      <c r="C304" s="11" t="s">
        <v>96</v>
      </c>
      <c r="D304" s="12"/>
      <c r="E304" s="12"/>
      <c r="F304" s="14">
        <v>520000</v>
      </c>
    </row>
    <row r="305" spans="1:6" ht="12.75">
      <c r="A305" s="6"/>
      <c r="B305" s="4">
        <v>75060183</v>
      </c>
      <c r="C305" s="4" t="s">
        <v>201</v>
      </c>
      <c r="D305" s="4" t="s">
        <v>202</v>
      </c>
      <c r="E305" s="4">
        <v>8400970</v>
      </c>
      <c r="F305" s="13">
        <v>120000</v>
      </c>
    </row>
    <row r="306" spans="1:6" ht="12.75">
      <c r="A306" s="6"/>
      <c r="B306" s="6"/>
      <c r="C306" s="6"/>
      <c r="D306" s="4" t="s">
        <v>359</v>
      </c>
      <c r="E306" s="4">
        <v>8094209</v>
      </c>
      <c r="F306" s="13">
        <v>180000</v>
      </c>
    </row>
    <row r="307" spans="1:6" ht="12.75">
      <c r="A307" s="6"/>
      <c r="B307" s="6"/>
      <c r="C307" s="11" t="s">
        <v>99</v>
      </c>
      <c r="D307" s="12"/>
      <c r="E307" s="12"/>
      <c r="F307" s="14">
        <v>300000</v>
      </c>
    </row>
    <row r="308" spans="1:6" ht="12.75">
      <c r="A308" s="6"/>
      <c r="B308" s="4">
        <v>75065649</v>
      </c>
      <c r="C308" s="4" t="s">
        <v>249</v>
      </c>
      <c r="D308" s="4" t="s">
        <v>249</v>
      </c>
      <c r="E308" s="4">
        <v>9924639</v>
      </c>
      <c r="F308" s="13">
        <v>400000</v>
      </c>
    </row>
    <row r="309" spans="1:6" ht="12.75">
      <c r="A309" s="6"/>
      <c r="B309" s="6"/>
      <c r="C309" s="11" t="s">
        <v>101</v>
      </c>
      <c r="D309" s="12"/>
      <c r="E309" s="12"/>
      <c r="F309" s="14">
        <v>400000</v>
      </c>
    </row>
    <row r="310" spans="1:6" ht="12.75">
      <c r="A310" s="6"/>
      <c r="B310" s="4">
        <v>75095149</v>
      </c>
      <c r="C310" s="4" t="s">
        <v>200</v>
      </c>
      <c r="D310" s="4" t="s">
        <v>200</v>
      </c>
      <c r="E310" s="4">
        <v>3959325</v>
      </c>
      <c r="F310" s="13">
        <v>400000</v>
      </c>
    </row>
    <row r="311" spans="1:6" ht="12.75">
      <c r="A311" s="6"/>
      <c r="B311" s="6"/>
      <c r="C311" s="11" t="s">
        <v>132</v>
      </c>
      <c r="D311" s="12"/>
      <c r="E311" s="12"/>
      <c r="F311" s="14">
        <v>400000</v>
      </c>
    </row>
    <row r="312" spans="1:6" ht="12.75">
      <c r="A312" s="6"/>
      <c r="B312" s="4">
        <v>75126711</v>
      </c>
      <c r="C312" s="4" t="s">
        <v>78</v>
      </c>
      <c r="D312" s="4" t="s">
        <v>286</v>
      </c>
      <c r="E312" s="4">
        <v>9478716</v>
      </c>
      <c r="F312" s="13">
        <v>40000</v>
      </c>
    </row>
    <row r="313" spans="1:6" ht="12.75">
      <c r="A313" s="6"/>
      <c r="B313" s="6"/>
      <c r="C313" s="11" t="s">
        <v>108</v>
      </c>
      <c r="D313" s="12"/>
      <c r="E313" s="12"/>
      <c r="F313" s="14">
        <v>40000</v>
      </c>
    </row>
    <row r="314" spans="1:6" ht="15">
      <c r="A314" s="17" t="s">
        <v>0</v>
      </c>
      <c r="B314" s="9"/>
      <c r="C314" s="9"/>
      <c r="D314" s="9"/>
      <c r="E314" s="9"/>
      <c r="F314" s="16">
        <v>126926000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D1">
      <selection activeCell="O7" sqref="O7"/>
    </sheetView>
  </sheetViews>
  <sheetFormatPr defaultColWidth="9.140625" defaultRowHeight="12.75"/>
  <cols>
    <col min="1" max="1" width="7.140625" style="0" hidden="1" customWidth="1"/>
    <col min="2" max="2" width="14.421875" style="0" hidden="1" customWidth="1"/>
    <col min="3" max="3" width="3.00390625" style="0" hidden="1" customWidth="1"/>
    <col min="4" max="4" width="7.421875" style="0" customWidth="1"/>
    <col min="5" max="5" width="6.00390625" style="0" hidden="1" customWidth="1"/>
    <col min="6" max="6" width="41.57421875" style="0" customWidth="1"/>
    <col min="7" max="7" width="9.7109375" style="0" customWidth="1"/>
    <col min="8" max="8" width="8.57421875" style="0" customWidth="1"/>
    <col min="9" max="9" width="29.28125" style="0" customWidth="1"/>
    <col min="10" max="10" width="16.57421875" style="0" hidden="1" customWidth="1"/>
    <col min="11" max="11" width="12.7109375" style="0" customWidth="1"/>
    <col min="12" max="12" width="14.421875" style="0" customWidth="1"/>
    <col min="13" max="13" width="14.28125" style="0" hidden="1" customWidth="1"/>
  </cols>
  <sheetData>
    <row r="1" spans="1:13" ht="73.5" customHeight="1">
      <c r="A1" s="3" t="s">
        <v>315</v>
      </c>
      <c r="B1" s="3" t="s">
        <v>180</v>
      </c>
      <c r="C1" s="3" t="s">
        <v>175</v>
      </c>
      <c r="D1" s="3" t="s">
        <v>176</v>
      </c>
      <c r="E1" s="3"/>
      <c r="F1" s="3" t="s">
        <v>481</v>
      </c>
      <c r="G1" s="3" t="s">
        <v>177</v>
      </c>
      <c r="H1" s="3" t="s">
        <v>482</v>
      </c>
      <c r="I1" s="3" t="s">
        <v>178</v>
      </c>
      <c r="J1" s="3" t="s">
        <v>179</v>
      </c>
      <c r="K1" s="3" t="s">
        <v>483</v>
      </c>
      <c r="L1" s="3" t="s">
        <v>316</v>
      </c>
      <c r="M1" s="28" t="s">
        <v>479</v>
      </c>
    </row>
    <row r="2" spans="1:13" ht="12.75">
      <c r="A2" s="1"/>
      <c r="B2" s="2"/>
      <c r="C2" s="23"/>
      <c r="D2" s="23"/>
      <c r="E2" s="23"/>
      <c r="F2" s="24"/>
      <c r="G2" s="23"/>
      <c r="H2" s="23"/>
      <c r="I2" s="23"/>
      <c r="J2" s="25"/>
      <c r="K2" s="34" t="s">
        <v>492</v>
      </c>
      <c r="L2" s="35" t="s">
        <v>492</v>
      </c>
      <c r="M2" s="31" t="e">
        <f>SUM(#REF!)</f>
        <v>#REF!</v>
      </c>
    </row>
    <row r="3" spans="1:13" ht="12.75">
      <c r="A3" s="1"/>
      <c r="B3" s="2"/>
      <c r="C3" s="23"/>
      <c r="D3" s="23"/>
      <c r="E3" s="23"/>
      <c r="F3" s="24" t="s">
        <v>480</v>
      </c>
      <c r="G3" s="23"/>
      <c r="H3" s="23"/>
      <c r="I3" s="23"/>
      <c r="J3" s="25"/>
      <c r="K3" s="26"/>
      <c r="L3" s="27"/>
      <c r="M3" s="31"/>
    </row>
    <row r="4" spans="1:13" ht="12.75">
      <c r="A4" s="1">
        <v>52</v>
      </c>
      <c r="B4" s="2" t="s">
        <v>344</v>
      </c>
      <c r="C4" s="18" t="s">
        <v>336</v>
      </c>
      <c r="D4" s="18" t="s">
        <v>337</v>
      </c>
      <c r="E4" s="18" t="s">
        <v>477</v>
      </c>
      <c r="F4" s="18" t="s">
        <v>342</v>
      </c>
      <c r="G4" s="18">
        <v>61388122</v>
      </c>
      <c r="H4" s="18">
        <v>2776246</v>
      </c>
      <c r="I4" s="18" t="s">
        <v>489</v>
      </c>
      <c r="J4" s="19" t="s">
        <v>399</v>
      </c>
      <c r="K4" s="22">
        <v>200000</v>
      </c>
      <c r="L4" s="33">
        <v>80000</v>
      </c>
      <c r="M4" s="30">
        <f>200000*40/100</f>
        <v>80000</v>
      </c>
    </row>
    <row r="5" spans="1:13" ht="12.75">
      <c r="A5" s="1">
        <v>52</v>
      </c>
      <c r="B5" s="2" t="s">
        <v>344</v>
      </c>
      <c r="C5" s="18" t="s">
        <v>336</v>
      </c>
      <c r="D5" s="18" t="s">
        <v>337</v>
      </c>
      <c r="E5" s="18" t="s">
        <v>477</v>
      </c>
      <c r="F5" s="18" t="s">
        <v>342</v>
      </c>
      <c r="G5" s="18">
        <v>61388122</v>
      </c>
      <c r="H5" s="18">
        <v>9236419</v>
      </c>
      <c r="I5" s="18" t="s">
        <v>341</v>
      </c>
      <c r="J5" s="19" t="s">
        <v>393</v>
      </c>
      <c r="K5" s="22">
        <v>200000</v>
      </c>
      <c r="L5" s="33">
        <v>80000</v>
      </c>
      <c r="M5" s="30">
        <f>200000*40/100</f>
        <v>80000</v>
      </c>
    </row>
    <row r="6" spans="1:13" ht="12.75">
      <c r="A6" s="1">
        <v>52</v>
      </c>
      <c r="B6" s="2" t="s">
        <v>344</v>
      </c>
      <c r="C6" s="18" t="s">
        <v>336</v>
      </c>
      <c r="D6" s="18" t="s">
        <v>337</v>
      </c>
      <c r="E6" s="18" t="s">
        <v>477</v>
      </c>
      <c r="F6" s="18" t="s">
        <v>356</v>
      </c>
      <c r="G6" s="18">
        <v>26525828</v>
      </c>
      <c r="H6" s="18">
        <v>9226465</v>
      </c>
      <c r="I6" s="18" t="s">
        <v>489</v>
      </c>
      <c r="J6" s="19" t="s">
        <v>392</v>
      </c>
      <c r="K6" s="22">
        <v>450000</v>
      </c>
      <c r="L6" s="33">
        <v>180000</v>
      </c>
      <c r="M6" s="30">
        <f>450000*40/100</f>
        <v>180000</v>
      </c>
    </row>
    <row r="7" spans="1:13" ht="12.75">
      <c r="A7" s="1">
        <v>52</v>
      </c>
      <c r="B7" s="2" t="s">
        <v>344</v>
      </c>
      <c r="C7" s="18" t="s">
        <v>364</v>
      </c>
      <c r="D7" s="18" t="s">
        <v>337</v>
      </c>
      <c r="E7" s="18" t="s">
        <v>477</v>
      </c>
      <c r="F7" s="18" t="s">
        <v>331</v>
      </c>
      <c r="G7" s="18">
        <v>47477962</v>
      </c>
      <c r="H7" s="18">
        <v>6115340</v>
      </c>
      <c r="I7" s="18" t="s">
        <v>358</v>
      </c>
      <c r="J7" s="19" t="s">
        <v>394</v>
      </c>
      <c r="K7" s="22">
        <v>110000</v>
      </c>
      <c r="L7" s="33">
        <v>44000</v>
      </c>
      <c r="M7" s="30">
        <f>110000*40/100</f>
        <v>44000</v>
      </c>
    </row>
    <row r="8" spans="1:13" ht="12.75">
      <c r="A8" s="1">
        <v>52</v>
      </c>
      <c r="B8" s="2" t="s">
        <v>344</v>
      </c>
      <c r="C8" s="18" t="s">
        <v>336</v>
      </c>
      <c r="D8" s="18" t="s">
        <v>337</v>
      </c>
      <c r="E8" s="18" t="s">
        <v>477</v>
      </c>
      <c r="F8" s="18" t="s">
        <v>484</v>
      </c>
      <c r="G8" s="18">
        <v>70921229</v>
      </c>
      <c r="H8" s="18">
        <v>2631453</v>
      </c>
      <c r="I8" s="18" t="s">
        <v>488</v>
      </c>
      <c r="J8" s="19" t="s">
        <v>414</v>
      </c>
      <c r="K8" s="22">
        <v>250000</v>
      </c>
      <c r="L8" s="33">
        <v>100000</v>
      </c>
      <c r="M8" s="30">
        <f>250000*40/100</f>
        <v>100000</v>
      </c>
    </row>
    <row r="9" spans="1:13" ht="12.75">
      <c r="A9" s="1">
        <v>52</v>
      </c>
      <c r="B9" s="2" t="s">
        <v>344</v>
      </c>
      <c r="C9" s="18" t="s">
        <v>336</v>
      </c>
      <c r="D9" s="18" t="s">
        <v>337</v>
      </c>
      <c r="E9" s="18" t="s">
        <v>477</v>
      </c>
      <c r="F9" s="18" t="s">
        <v>378</v>
      </c>
      <c r="G9" s="18">
        <v>26594145</v>
      </c>
      <c r="H9" s="18">
        <v>6565086</v>
      </c>
      <c r="I9" s="18" t="s">
        <v>489</v>
      </c>
      <c r="J9" s="19" t="s">
        <v>413</v>
      </c>
      <c r="K9" s="22">
        <v>600000</v>
      </c>
      <c r="L9" s="33">
        <v>240000</v>
      </c>
      <c r="M9" s="30">
        <f>600000*40/100</f>
        <v>240000</v>
      </c>
    </row>
    <row r="10" spans="1:13" ht="12.75">
      <c r="A10" s="1">
        <v>52</v>
      </c>
      <c r="B10" s="2" t="s">
        <v>344</v>
      </c>
      <c r="C10" s="18" t="s">
        <v>336</v>
      </c>
      <c r="D10" s="18" t="s">
        <v>337</v>
      </c>
      <c r="E10" s="18" t="s">
        <v>477</v>
      </c>
      <c r="F10" s="18" t="s">
        <v>378</v>
      </c>
      <c r="G10" s="18">
        <v>26594145</v>
      </c>
      <c r="H10" s="18">
        <v>6630553</v>
      </c>
      <c r="I10" s="18" t="s">
        <v>488</v>
      </c>
      <c r="J10" s="19" t="s">
        <v>415</v>
      </c>
      <c r="K10" s="22">
        <v>550000</v>
      </c>
      <c r="L10" s="33">
        <v>220000</v>
      </c>
      <c r="M10" s="30">
        <f>550000*40/100</f>
        <v>220000</v>
      </c>
    </row>
    <row r="11" spans="1:13" ht="12.75">
      <c r="A11" s="1">
        <v>52</v>
      </c>
      <c r="B11" s="2" t="s">
        <v>344</v>
      </c>
      <c r="C11" s="18" t="s">
        <v>339</v>
      </c>
      <c r="D11" s="18" t="s">
        <v>337</v>
      </c>
      <c r="E11" s="18" t="s">
        <v>477</v>
      </c>
      <c r="F11" s="18" t="s">
        <v>346</v>
      </c>
      <c r="G11" s="18">
        <v>25999044</v>
      </c>
      <c r="H11" s="18">
        <v>3979947</v>
      </c>
      <c r="I11" s="18" t="s">
        <v>489</v>
      </c>
      <c r="J11" s="19" t="s">
        <v>412</v>
      </c>
      <c r="K11" s="22">
        <v>300000</v>
      </c>
      <c r="L11" s="33">
        <v>120000</v>
      </c>
      <c r="M11" s="30">
        <f>300000*40/100</f>
        <v>120000</v>
      </c>
    </row>
    <row r="12" spans="1:13" ht="12.75">
      <c r="A12" s="1">
        <v>52</v>
      </c>
      <c r="B12" s="2" t="s">
        <v>344</v>
      </c>
      <c r="C12" s="18" t="s">
        <v>339</v>
      </c>
      <c r="D12" s="18" t="s">
        <v>337</v>
      </c>
      <c r="E12" s="18" t="s">
        <v>477</v>
      </c>
      <c r="F12" s="18" t="s">
        <v>346</v>
      </c>
      <c r="G12" s="18">
        <v>25999044</v>
      </c>
      <c r="H12" s="18">
        <v>4309907</v>
      </c>
      <c r="I12" s="18" t="s">
        <v>489</v>
      </c>
      <c r="J12" s="19" t="s">
        <v>411</v>
      </c>
      <c r="K12" s="22">
        <v>600000</v>
      </c>
      <c r="L12" s="33">
        <v>240000</v>
      </c>
      <c r="M12" s="30">
        <f>600000*40/100</f>
        <v>240000</v>
      </c>
    </row>
    <row r="13" spans="1:13" ht="12.75">
      <c r="A13" s="1">
        <v>52</v>
      </c>
      <c r="B13" s="2" t="s">
        <v>344</v>
      </c>
      <c r="C13" s="18" t="s">
        <v>339</v>
      </c>
      <c r="D13" s="18" t="s">
        <v>337</v>
      </c>
      <c r="E13" s="18" t="s">
        <v>477</v>
      </c>
      <c r="F13" s="18" t="s">
        <v>346</v>
      </c>
      <c r="G13" s="18">
        <v>25999044</v>
      </c>
      <c r="H13" s="18">
        <v>5792625</v>
      </c>
      <c r="I13" s="18" t="s">
        <v>489</v>
      </c>
      <c r="J13" s="19" t="s">
        <v>407</v>
      </c>
      <c r="K13" s="22">
        <v>600000</v>
      </c>
      <c r="L13" s="33">
        <v>240000</v>
      </c>
      <c r="M13" s="30">
        <f>600000*40/100</f>
        <v>240000</v>
      </c>
    </row>
    <row r="14" spans="1:13" ht="12.75">
      <c r="A14" s="1">
        <v>52</v>
      </c>
      <c r="B14" s="2" t="s">
        <v>344</v>
      </c>
      <c r="C14" s="18" t="s">
        <v>339</v>
      </c>
      <c r="D14" s="18" t="s">
        <v>337</v>
      </c>
      <c r="E14" s="18" t="s">
        <v>477</v>
      </c>
      <c r="F14" s="18" t="s">
        <v>346</v>
      </c>
      <c r="G14" s="18">
        <v>25999044</v>
      </c>
      <c r="H14" s="18">
        <v>6191102</v>
      </c>
      <c r="I14" s="18" t="s">
        <v>489</v>
      </c>
      <c r="J14" s="19" t="s">
        <v>408</v>
      </c>
      <c r="K14" s="22">
        <v>350000</v>
      </c>
      <c r="L14" s="33">
        <v>140000</v>
      </c>
      <c r="M14" s="30">
        <f>350000*40/100</f>
        <v>140000</v>
      </c>
    </row>
    <row r="15" spans="1:13" ht="12.75">
      <c r="A15" s="1">
        <v>52</v>
      </c>
      <c r="B15" s="2" t="s">
        <v>344</v>
      </c>
      <c r="C15" s="18" t="s">
        <v>339</v>
      </c>
      <c r="D15" s="18" t="s">
        <v>337</v>
      </c>
      <c r="E15" s="18" t="s">
        <v>477</v>
      </c>
      <c r="F15" s="18" t="s">
        <v>346</v>
      </c>
      <c r="G15" s="18">
        <v>25999044</v>
      </c>
      <c r="H15" s="18">
        <v>7268793</v>
      </c>
      <c r="I15" s="18" t="s">
        <v>332</v>
      </c>
      <c r="J15" s="19" t="s">
        <v>409</v>
      </c>
      <c r="K15" s="22">
        <v>180000</v>
      </c>
      <c r="L15" s="33">
        <v>72000</v>
      </c>
      <c r="M15" s="30">
        <f>180000*40/100</f>
        <v>72000</v>
      </c>
    </row>
    <row r="16" spans="1:13" ht="12.75">
      <c r="A16" s="1">
        <v>52</v>
      </c>
      <c r="B16" s="2" t="s">
        <v>344</v>
      </c>
      <c r="C16" s="18" t="s">
        <v>339</v>
      </c>
      <c r="D16" s="18" t="s">
        <v>337</v>
      </c>
      <c r="E16" s="18" t="s">
        <v>477</v>
      </c>
      <c r="F16" s="18" t="s">
        <v>346</v>
      </c>
      <c r="G16" s="18">
        <v>25999044</v>
      </c>
      <c r="H16" s="18">
        <v>9684449</v>
      </c>
      <c r="I16" s="18" t="s">
        <v>489</v>
      </c>
      <c r="J16" s="19" t="s">
        <v>410</v>
      </c>
      <c r="K16" s="22">
        <v>500000</v>
      </c>
      <c r="L16" s="33">
        <v>200000</v>
      </c>
      <c r="M16" s="30">
        <f>500000*40/100</f>
        <v>200000</v>
      </c>
    </row>
    <row r="17" spans="1:13" ht="12.75">
      <c r="A17" s="1">
        <v>52</v>
      </c>
      <c r="B17" s="2" t="s">
        <v>344</v>
      </c>
      <c r="C17" s="18" t="s">
        <v>339</v>
      </c>
      <c r="D17" s="18" t="s">
        <v>337</v>
      </c>
      <c r="E17" s="18" t="s">
        <v>477</v>
      </c>
      <c r="F17" s="18" t="s">
        <v>346</v>
      </c>
      <c r="G17" s="18">
        <v>25999044</v>
      </c>
      <c r="H17" s="18">
        <v>9735411</v>
      </c>
      <c r="I17" s="18" t="s">
        <v>358</v>
      </c>
      <c r="J17" s="19" t="s">
        <v>395</v>
      </c>
      <c r="K17" s="22">
        <v>2700000</v>
      </c>
      <c r="L17" s="33">
        <v>1080000</v>
      </c>
      <c r="M17" s="30">
        <f>2700000*40/100</f>
        <v>1080000</v>
      </c>
    </row>
    <row r="18" spans="1:13" ht="12.75">
      <c r="A18" s="1">
        <v>52</v>
      </c>
      <c r="B18" s="2" t="s">
        <v>344</v>
      </c>
      <c r="C18" s="18" t="s">
        <v>336</v>
      </c>
      <c r="D18" s="18" t="s">
        <v>337</v>
      </c>
      <c r="E18" s="18" t="s">
        <v>477</v>
      </c>
      <c r="F18" s="18" t="s">
        <v>325</v>
      </c>
      <c r="G18" s="18">
        <v>49774883</v>
      </c>
      <c r="H18" s="18">
        <v>4119935</v>
      </c>
      <c r="I18" s="18" t="s">
        <v>488</v>
      </c>
      <c r="J18" s="19" t="s">
        <v>396</v>
      </c>
      <c r="K18" s="22">
        <v>100000</v>
      </c>
      <c r="L18" s="33">
        <v>40000</v>
      </c>
      <c r="M18" s="30">
        <f>100000*40/100</f>
        <v>40000</v>
      </c>
    </row>
    <row r="19" spans="1:13" ht="12.75">
      <c r="A19" s="1">
        <v>52</v>
      </c>
      <c r="B19" s="2" t="s">
        <v>344</v>
      </c>
      <c r="C19" s="18" t="s">
        <v>336</v>
      </c>
      <c r="D19" s="18" t="s">
        <v>337</v>
      </c>
      <c r="E19" s="18" t="s">
        <v>477</v>
      </c>
      <c r="F19" s="18" t="s">
        <v>325</v>
      </c>
      <c r="G19" s="18">
        <v>49774883</v>
      </c>
      <c r="H19" s="18">
        <v>6832542</v>
      </c>
      <c r="I19" s="18" t="s">
        <v>489</v>
      </c>
      <c r="J19" s="19" t="s">
        <v>397</v>
      </c>
      <c r="K19" s="22">
        <v>200000</v>
      </c>
      <c r="L19" s="33">
        <v>80000</v>
      </c>
      <c r="M19" s="30">
        <f>200000*40/100</f>
        <v>80000</v>
      </c>
    </row>
    <row r="20" spans="1:13" ht="12.75">
      <c r="A20" s="1">
        <v>52</v>
      </c>
      <c r="B20" s="2" t="s">
        <v>344</v>
      </c>
      <c r="C20" s="18" t="s">
        <v>314</v>
      </c>
      <c r="D20" s="18" t="s">
        <v>337</v>
      </c>
      <c r="E20" s="18" t="s">
        <v>477</v>
      </c>
      <c r="F20" s="18" t="s">
        <v>485</v>
      </c>
      <c r="G20" s="18">
        <v>46522182</v>
      </c>
      <c r="H20" s="18">
        <v>9223411</v>
      </c>
      <c r="I20" s="18" t="s">
        <v>361</v>
      </c>
      <c r="J20" s="19" t="s">
        <v>416</v>
      </c>
      <c r="K20" s="22">
        <v>1000000</v>
      </c>
      <c r="L20" s="33">
        <v>400000</v>
      </c>
      <c r="M20" s="30">
        <f>1000000*40/100</f>
        <v>400000</v>
      </c>
    </row>
    <row r="21" spans="1:13" ht="12.75">
      <c r="A21" s="1">
        <v>52</v>
      </c>
      <c r="B21" s="2" t="s">
        <v>344</v>
      </c>
      <c r="C21" s="18" t="s">
        <v>314</v>
      </c>
      <c r="D21" s="18" t="s">
        <v>337</v>
      </c>
      <c r="E21" s="18" t="s">
        <v>477</v>
      </c>
      <c r="F21" s="18" t="s">
        <v>485</v>
      </c>
      <c r="G21" s="18">
        <v>46522182</v>
      </c>
      <c r="H21" s="18">
        <v>9264829</v>
      </c>
      <c r="I21" s="18" t="s">
        <v>391</v>
      </c>
      <c r="J21" s="19" t="s">
        <v>416</v>
      </c>
      <c r="K21" s="22">
        <v>2500000</v>
      </c>
      <c r="L21" s="33">
        <v>1000000</v>
      </c>
      <c r="M21" s="30">
        <f>2500000*40/100</f>
        <v>1000000</v>
      </c>
    </row>
    <row r="22" spans="1:13" ht="12.75">
      <c r="A22" s="1">
        <v>52</v>
      </c>
      <c r="B22" s="2" t="s">
        <v>344</v>
      </c>
      <c r="C22" s="18" t="s">
        <v>314</v>
      </c>
      <c r="D22" s="18" t="s">
        <v>337</v>
      </c>
      <c r="E22" s="18" t="s">
        <v>477</v>
      </c>
      <c r="F22" s="18" t="s">
        <v>320</v>
      </c>
      <c r="G22" s="18">
        <v>46503561</v>
      </c>
      <c r="H22" s="18">
        <v>6370376</v>
      </c>
      <c r="I22" s="18" t="s">
        <v>490</v>
      </c>
      <c r="J22" s="19" t="s">
        <v>398</v>
      </c>
      <c r="K22" s="22">
        <v>600000</v>
      </c>
      <c r="L22" s="33">
        <v>240000</v>
      </c>
      <c r="M22" s="30">
        <f>600000*40/100</f>
        <v>240000</v>
      </c>
    </row>
    <row r="23" spans="1:13" ht="12.75">
      <c r="A23" s="1">
        <v>52</v>
      </c>
      <c r="B23" s="2" t="s">
        <v>344</v>
      </c>
      <c r="C23" s="18" t="s">
        <v>314</v>
      </c>
      <c r="D23" s="18" t="s">
        <v>337</v>
      </c>
      <c r="E23" s="18" t="s">
        <v>477</v>
      </c>
      <c r="F23" s="18" t="s">
        <v>322</v>
      </c>
      <c r="G23" s="18">
        <v>43464343</v>
      </c>
      <c r="H23" s="18">
        <v>6447139</v>
      </c>
      <c r="I23" s="18" t="s">
        <v>294</v>
      </c>
      <c r="J23" s="19" t="s">
        <v>401</v>
      </c>
      <c r="K23" s="22">
        <v>350000</v>
      </c>
      <c r="L23" s="33">
        <v>140000</v>
      </c>
      <c r="M23" s="30">
        <f>350000*40/100</f>
        <v>140000</v>
      </c>
    </row>
    <row r="24" spans="1:13" ht="12.75">
      <c r="A24" s="1">
        <v>52</v>
      </c>
      <c r="B24" s="2" t="s">
        <v>344</v>
      </c>
      <c r="C24" s="18" t="s">
        <v>314</v>
      </c>
      <c r="D24" s="18" t="s">
        <v>337</v>
      </c>
      <c r="E24" s="18" t="s">
        <v>477</v>
      </c>
      <c r="F24" s="18" t="s">
        <v>322</v>
      </c>
      <c r="G24" s="18">
        <v>43464343</v>
      </c>
      <c r="H24" s="18">
        <v>8090757</v>
      </c>
      <c r="I24" s="18" t="s">
        <v>333</v>
      </c>
      <c r="J24" s="19" t="s">
        <v>418</v>
      </c>
      <c r="K24" s="22">
        <v>1400000</v>
      </c>
      <c r="L24" s="33">
        <v>560000</v>
      </c>
      <c r="M24" s="30">
        <f>1400000*40/100</f>
        <v>560000</v>
      </c>
    </row>
    <row r="25" spans="1:13" ht="12.75">
      <c r="A25" s="1">
        <v>52</v>
      </c>
      <c r="B25" s="2" t="s">
        <v>344</v>
      </c>
      <c r="C25" s="18" t="s">
        <v>314</v>
      </c>
      <c r="D25" s="18" t="s">
        <v>337</v>
      </c>
      <c r="E25" s="18" t="s">
        <v>477</v>
      </c>
      <c r="F25" s="18" t="s">
        <v>486</v>
      </c>
      <c r="G25" s="18">
        <v>43462162</v>
      </c>
      <c r="H25" s="18">
        <v>1008575</v>
      </c>
      <c r="I25" s="18" t="s">
        <v>358</v>
      </c>
      <c r="J25" s="19" t="s">
        <v>402</v>
      </c>
      <c r="K25" s="22">
        <v>1000000</v>
      </c>
      <c r="L25" s="33">
        <v>400000</v>
      </c>
      <c r="M25" s="30">
        <f>1000000*40/100</f>
        <v>400000</v>
      </c>
    </row>
    <row r="26" spans="1:13" ht="12.75">
      <c r="A26" s="1">
        <v>52</v>
      </c>
      <c r="B26" s="2" t="s">
        <v>344</v>
      </c>
      <c r="C26" s="18" t="s">
        <v>314</v>
      </c>
      <c r="D26" s="18" t="s">
        <v>337</v>
      </c>
      <c r="E26" s="18" t="s">
        <v>477</v>
      </c>
      <c r="F26" s="18" t="s">
        <v>486</v>
      </c>
      <c r="G26" s="18">
        <v>43462162</v>
      </c>
      <c r="H26" s="18">
        <v>1567065</v>
      </c>
      <c r="I26" s="18" t="s">
        <v>332</v>
      </c>
      <c r="J26" s="19" t="s">
        <v>400</v>
      </c>
      <c r="K26" s="22">
        <v>110000</v>
      </c>
      <c r="L26" s="33">
        <v>44000</v>
      </c>
      <c r="M26" s="30">
        <f>110000*40/100</f>
        <v>44000</v>
      </c>
    </row>
    <row r="27" spans="1:13" ht="12.75">
      <c r="A27" s="1">
        <v>52</v>
      </c>
      <c r="B27" s="2" t="s">
        <v>344</v>
      </c>
      <c r="C27" s="18" t="s">
        <v>314</v>
      </c>
      <c r="D27" s="18" t="s">
        <v>337</v>
      </c>
      <c r="E27" s="18" t="s">
        <v>477</v>
      </c>
      <c r="F27" s="18" t="s">
        <v>486</v>
      </c>
      <c r="G27" s="18">
        <v>43462162</v>
      </c>
      <c r="H27" s="18">
        <v>7857005</v>
      </c>
      <c r="I27" s="18" t="s">
        <v>363</v>
      </c>
      <c r="J27" s="19" t="s">
        <v>270</v>
      </c>
      <c r="K27" s="22">
        <v>1200000</v>
      </c>
      <c r="L27" s="33">
        <v>480000</v>
      </c>
      <c r="M27" s="30">
        <f>1200000*40/100</f>
        <v>480000</v>
      </c>
    </row>
    <row r="28" spans="1:13" ht="12.75">
      <c r="A28" s="1">
        <v>52</v>
      </c>
      <c r="B28" s="2" t="s">
        <v>344</v>
      </c>
      <c r="C28" s="18" t="s">
        <v>314</v>
      </c>
      <c r="D28" s="18" t="s">
        <v>337</v>
      </c>
      <c r="E28" s="18" t="s">
        <v>477</v>
      </c>
      <c r="F28" s="18" t="s">
        <v>486</v>
      </c>
      <c r="G28" s="18">
        <v>43462162</v>
      </c>
      <c r="H28" s="18">
        <v>8936486</v>
      </c>
      <c r="I28" s="18" t="s">
        <v>491</v>
      </c>
      <c r="J28" s="19" t="s">
        <v>270</v>
      </c>
      <c r="K28" s="22">
        <v>850000</v>
      </c>
      <c r="L28" s="33">
        <v>340000</v>
      </c>
      <c r="M28" s="30">
        <f>850000*40/100</f>
        <v>340000</v>
      </c>
    </row>
    <row r="29" spans="1:13" ht="12.75">
      <c r="A29" s="1">
        <v>52</v>
      </c>
      <c r="B29" s="2" t="s">
        <v>344</v>
      </c>
      <c r="C29" s="18" t="s">
        <v>314</v>
      </c>
      <c r="D29" s="18" t="s">
        <v>337</v>
      </c>
      <c r="E29" s="18" t="s">
        <v>477</v>
      </c>
      <c r="F29" s="18" t="s">
        <v>374</v>
      </c>
      <c r="G29" s="18">
        <v>42197449</v>
      </c>
      <c r="H29" s="18">
        <v>5646573</v>
      </c>
      <c r="I29" s="18" t="s">
        <v>489</v>
      </c>
      <c r="J29" s="19" t="s">
        <v>417</v>
      </c>
      <c r="K29" s="22">
        <v>300000</v>
      </c>
      <c r="L29" s="33">
        <v>120000</v>
      </c>
      <c r="M29" s="30">
        <f>300000*40/100</f>
        <v>120000</v>
      </c>
    </row>
    <row r="30" spans="1:13" ht="12.75">
      <c r="A30" s="1">
        <v>52</v>
      </c>
      <c r="B30" s="2" t="s">
        <v>344</v>
      </c>
      <c r="C30" s="18" t="s">
        <v>336</v>
      </c>
      <c r="D30" s="18" t="s">
        <v>337</v>
      </c>
      <c r="E30" s="18" t="s">
        <v>477</v>
      </c>
      <c r="F30" s="18" t="s">
        <v>376</v>
      </c>
      <c r="G30" s="18">
        <v>62726714</v>
      </c>
      <c r="H30" s="18">
        <v>9866065</v>
      </c>
      <c r="I30" s="18" t="s">
        <v>490</v>
      </c>
      <c r="J30" s="19" t="s">
        <v>403</v>
      </c>
      <c r="K30" s="22">
        <v>400000</v>
      </c>
      <c r="L30" s="33">
        <v>160000</v>
      </c>
      <c r="M30" s="30">
        <f>400000*40/100</f>
        <v>160000</v>
      </c>
    </row>
    <row r="31" spans="1:13" ht="12.75">
      <c r="A31" s="1">
        <v>52</v>
      </c>
      <c r="B31" s="2" t="s">
        <v>344</v>
      </c>
      <c r="C31" s="18" t="s">
        <v>339</v>
      </c>
      <c r="D31" s="18" t="s">
        <v>337</v>
      </c>
      <c r="E31" s="18" t="s">
        <v>477</v>
      </c>
      <c r="F31" s="18" t="s">
        <v>279</v>
      </c>
      <c r="G31" s="18">
        <v>64789705</v>
      </c>
      <c r="H31" s="18">
        <v>4485852</v>
      </c>
      <c r="I31" s="18" t="s">
        <v>488</v>
      </c>
      <c r="J31" s="19" t="s">
        <v>405</v>
      </c>
      <c r="K31" s="22">
        <v>300000</v>
      </c>
      <c r="L31" s="33">
        <v>120000</v>
      </c>
      <c r="M31" s="30">
        <f>300000*40/100</f>
        <v>120000</v>
      </c>
    </row>
    <row r="32" spans="1:13" ht="12.75">
      <c r="A32" s="1">
        <v>52</v>
      </c>
      <c r="B32" s="2" t="s">
        <v>344</v>
      </c>
      <c r="C32" s="18" t="s">
        <v>339</v>
      </c>
      <c r="D32" s="18" t="s">
        <v>337</v>
      </c>
      <c r="E32" s="18" t="s">
        <v>477</v>
      </c>
      <c r="F32" s="18" t="s">
        <v>279</v>
      </c>
      <c r="G32" s="18">
        <v>64789705</v>
      </c>
      <c r="H32" s="18">
        <v>6240844</v>
      </c>
      <c r="I32" s="18" t="s">
        <v>338</v>
      </c>
      <c r="J32" s="19" t="s">
        <v>404</v>
      </c>
      <c r="K32" s="22">
        <v>60000</v>
      </c>
      <c r="L32" s="33">
        <v>24000</v>
      </c>
      <c r="M32" s="30">
        <f>60000*40/100</f>
        <v>24000</v>
      </c>
    </row>
    <row r="33" spans="1:13" ht="12.75">
      <c r="A33" s="1">
        <v>52</v>
      </c>
      <c r="B33" s="2" t="s">
        <v>344</v>
      </c>
      <c r="C33" s="18" t="s">
        <v>339</v>
      </c>
      <c r="D33" s="18" t="s">
        <v>337</v>
      </c>
      <c r="E33" s="18" t="s">
        <v>477</v>
      </c>
      <c r="F33" s="18" t="s">
        <v>282</v>
      </c>
      <c r="G33" s="18">
        <v>25999150</v>
      </c>
      <c r="H33" s="18">
        <v>4547815</v>
      </c>
      <c r="I33" s="18" t="s">
        <v>333</v>
      </c>
      <c r="J33" s="19" t="s">
        <v>406</v>
      </c>
      <c r="K33" s="22">
        <v>250000</v>
      </c>
      <c r="L33" s="33">
        <v>100000</v>
      </c>
      <c r="M33" s="30">
        <f>250000*40/100</f>
        <v>100000</v>
      </c>
    </row>
    <row r="34" spans="1:13" ht="12.75">
      <c r="A34" s="1">
        <v>52</v>
      </c>
      <c r="B34" s="2" t="s">
        <v>344</v>
      </c>
      <c r="C34" s="18" t="s">
        <v>339</v>
      </c>
      <c r="D34" s="18" t="s">
        <v>337</v>
      </c>
      <c r="E34" s="18" t="s">
        <v>477</v>
      </c>
      <c r="F34" s="18" t="s">
        <v>282</v>
      </c>
      <c r="G34" s="18">
        <v>25999150</v>
      </c>
      <c r="H34" s="18">
        <v>6749255</v>
      </c>
      <c r="I34" s="18" t="s">
        <v>361</v>
      </c>
      <c r="J34" s="19" t="s">
        <v>406</v>
      </c>
      <c r="K34" s="22">
        <v>700000</v>
      </c>
      <c r="L34" s="33">
        <v>280000</v>
      </c>
      <c r="M34" s="30">
        <f>700000*40/100</f>
        <v>280000</v>
      </c>
    </row>
    <row r="35" spans="1:13" ht="12.75">
      <c r="A35" s="1">
        <v>52</v>
      </c>
      <c r="B35" s="2" t="s">
        <v>344</v>
      </c>
      <c r="C35" s="18" t="s">
        <v>339</v>
      </c>
      <c r="D35" s="18" t="s">
        <v>337</v>
      </c>
      <c r="E35" s="18" t="s">
        <v>477</v>
      </c>
      <c r="F35" s="18" t="s">
        <v>282</v>
      </c>
      <c r="G35" s="18">
        <v>25999150</v>
      </c>
      <c r="H35" s="18">
        <v>6989404</v>
      </c>
      <c r="I35" s="18" t="s">
        <v>490</v>
      </c>
      <c r="J35" s="19" t="s">
        <v>284</v>
      </c>
      <c r="K35" s="22">
        <v>360000</v>
      </c>
      <c r="L35" s="33">
        <v>144000</v>
      </c>
      <c r="M35" s="30">
        <f>360000*40/100</f>
        <v>144000</v>
      </c>
    </row>
    <row r="36" spans="1:13" ht="12.75">
      <c r="A36" s="1">
        <v>52</v>
      </c>
      <c r="B36" s="2" t="s">
        <v>344</v>
      </c>
      <c r="C36" s="18" t="s">
        <v>339</v>
      </c>
      <c r="D36" s="18" t="s">
        <v>337</v>
      </c>
      <c r="E36" s="18" t="s">
        <v>477</v>
      </c>
      <c r="F36" s="18" t="s">
        <v>282</v>
      </c>
      <c r="G36" s="18">
        <v>25999150</v>
      </c>
      <c r="H36" s="18">
        <v>9199716</v>
      </c>
      <c r="I36" s="18" t="s">
        <v>358</v>
      </c>
      <c r="J36" s="19" t="s">
        <v>406</v>
      </c>
      <c r="K36" s="22">
        <v>500000</v>
      </c>
      <c r="L36" s="33">
        <v>200000</v>
      </c>
      <c r="M36" s="30">
        <f>500000*40/100</f>
        <v>200000</v>
      </c>
    </row>
    <row r="37" spans="1:13" ht="12.75">
      <c r="A37" s="1">
        <v>52</v>
      </c>
      <c r="B37" s="2" t="s">
        <v>344</v>
      </c>
      <c r="C37" s="18" t="s">
        <v>314</v>
      </c>
      <c r="D37" s="18" t="s">
        <v>337</v>
      </c>
      <c r="E37" s="18" t="s">
        <v>477</v>
      </c>
      <c r="F37" s="18" t="s">
        <v>308</v>
      </c>
      <c r="G37" s="18">
        <v>43464637</v>
      </c>
      <c r="H37" s="18">
        <v>2392006</v>
      </c>
      <c r="I37" s="18" t="s">
        <v>338</v>
      </c>
      <c r="J37" s="19" t="s">
        <v>419</v>
      </c>
      <c r="K37" s="22">
        <v>700000</v>
      </c>
      <c r="L37" s="33">
        <v>280000</v>
      </c>
      <c r="M37" s="30">
        <f>700000*40/100</f>
        <v>280000</v>
      </c>
    </row>
    <row r="38" spans="1:13" ht="12.75">
      <c r="A38" s="1">
        <v>52</v>
      </c>
      <c r="B38" s="2" t="s">
        <v>344</v>
      </c>
      <c r="C38" s="18" t="s">
        <v>314</v>
      </c>
      <c r="D38" s="18" t="s">
        <v>337</v>
      </c>
      <c r="E38" s="18" t="s">
        <v>477</v>
      </c>
      <c r="F38" s="18" t="s">
        <v>308</v>
      </c>
      <c r="G38" s="18">
        <v>43464637</v>
      </c>
      <c r="H38" s="18">
        <v>7634996</v>
      </c>
      <c r="I38" s="18" t="s">
        <v>489</v>
      </c>
      <c r="J38" s="19" t="s">
        <v>420</v>
      </c>
      <c r="K38" s="22">
        <v>70000</v>
      </c>
      <c r="L38" s="33">
        <v>28000</v>
      </c>
      <c r="M38" s="30">
        <f>70000*40/100</f>
        <v>28000</v>
      </c>
    </row>
    <row r="39" spans="1:13" ht="12.75">
      <c r="A39" s="1">
        <v>52</v>
      </c>
      <c r="B39" s="2" t="s">
        <v>344</v>
      </c>
      <c r="C39" s="18" t="s">
        <v>314</v>
      </c>
      <c r="D39" s="18" t="s">
        <v>337</v>
      </c>
      <c r="E39" s="18" t="s">
        <v>477</v>
      </c>
      <c r="F39" s="18" t="s">
        <v>308</v>
      </c>
      <c r="G39" s="18">
        <v>43464637</v>
      </c>
      <c r="H39" s="18">
        <v>8102124</v>
      </c>
      <c r="I39" s="18" t="s">
        <v>490</v>
      </c>
      <c r="J39" s="19" t="s">
        <v>310</v>
      </c>
      <c r="K39" s="22">
        <v>200000</v>
      </c>
      <c r="L39" s="33">
        <v>80000</v>
      </c>
      <c r="M39" s="30">
        <f>200000*40/100</f>
        <v>80000</v>
      </c>
    </row>
    <row r="40" spans="1:13" ht="12.75">
      <c r="A40" s="1">
        <v>52</v>
      </c>
      <c r="B40" s="2" t="s">
        <v>344</v>
      </c>
      <c r="C40" s="18" t="s">
        <v>314</v>
      </c>
      <c r="D40" s="18" t="s">
        <v>337</v>
      </c>
      <c r="E40" s="18" t="s">
        <v>477</v>
      </c>
      <c r="F40" s="18" t="s">
        <v>308</v>
      </c>
      <c r="G40" s="18">
        <v>43464637</v>
      </c>
      <c r="H40" s="18">
        <v>8289298</v>
      </c>
      <c r="I40" s="18" t="s">
        <v>489</v>
      </c>
      <c r="J40" s="19" t="s">
        <v>421</v>
      </c>
      <c r="K40" s="22">
        <v>210000</v>
      </c>
      <c r="L40" s="33">
        <v>84000</v>
      </c>
      <c r="M40" s="30">
        <f>210000*40/100</f>
        <v>84000</v>
      </c>
    </row>
    <row r="41" spans="1:13" ht="12.75">
      <c r="A41" s="1">
        <v>52</v>
      </c>
      <c r="B41" s="2" t="s">
        <v>344</v>
      </c>
      <c r="C41" s="18" t="s">
        <v>314</v>
      </c>
      <c r="D41" s="18" t="s">
        <v>337</v>
      </c>
      <c r="E41" s="18" t="s">
        <v>477</v>
      </c>
      <c r="F41" s="18" t="s">
        <v>308</v>
      </c>
      <c r="G41" s="18">
        <v>43464637</v>
      </c>
      <c r="H41" s="18">
        <v>9503685</v>
      </c>
      <c r="I41" s="18" t="s">
        <v>489</v>
      </c>
      <c r="J41" s="19" t="s">
        <v>422</v>
      </c>
      <c r="K41" s="22">
        <v>70000</v>
      </c>
      <c r="L41" s="33">
        <v>28000</v>
      </c>
      <c r="M41" s="30">
        <f>70000*40/100</f>
        <v>28000</v>
      </c>
    </row>
    <row r="42" spans="1:13" ht="12.75">
      <c r="A42" s="1">
        <v>52</v>
      </c>
      <c r="B42" s="2" t="s">
        <v>344</v>
      </c>
      <c r="C42" s="18" t="s">
        <v>314</v>
      </c>
      <c r="D42" s="18" t="s">
        <v>337</v>
      </c>
      <c r="E42" s="18" t="s">
        <v>477</v>
      </c>
      <c r="F42" s="18" t="s">
        <v>313</v>
      </c>
      <c r="G42" s="18">
        <v>60150556</v>
      </c>
      <c r="H42" s="18">
        <v>7489453</v>
      </c>
      <c r="I42" s="18" t="s">
        <v>358</v>
      </c>
      <c r="J42" s="19" t="s">
        <v>423</v>
      </c>
      <c r="K42" s="22">
        <v>500000</v>
      </c>
      <c r="L42" s="33">
        <v>200000</v>
      </c>
      <c r="M42" s="30">
        <f>500000*40/100</f>
        <v>200000</v>
      </c>
    </row>
    <row r="43" spans="1:13" ht="12.75">
      <c r="A43" s="1">
        <v>52</v>
      </c>
      <c r="B43" s="2" t="s">
        <v>344</v>
      </c>
      <c r="C43" s="18" t="s">
        <v>314</v>
      </c>
      <c r="D43" s="18" t="s">
        <v>337</v>
      </c>
      <c r="E43" s="18" t="s">
        <v>477</v>
      </c>
      <c r="F43" s="18" t="s">
        <v>227</v>
      </c>
      <c r="G43" s="18">
        <v>42887968</v>
      </c>
      <c r="H43" s="18">
        <v>1961902</v>
      </c>
      <c r="I43" s="18" t="s">
        <v>332</v>
      </c>
      <c r="J43" s="19" t="s">
        <v>424</v>
      </c>
      <c r="K43" s="22">
        <v>1400000</v>
      </c>
      <c r="L43" s="33">
        <v>560000</v>
      </c>
      <c r="M43" s="30">
        <f>1400000*40/100</f>
        <v>560000</v>
      </c>
    </row>
    <row r="44" spans="1:13" ht="12.75">
      <c r="A44" s="1">
        <v>52</v>
      </c>
      <c r="B44" s="2" t="s">
        <v>344</v>
      </c>
      <c r="C44" s="18" t="s">
        <v>314</v>
      </c>
      <c r="D44" s="18" t="s">
        <v>337</v>
      </c>
      <c r="E44" s="18" t="s">
        <v>477</v>
      </c>
      <c r="F44" s="18" t="s">
        <v>227</v>
      </c>
      <c r="G44" s="18">
        <v>42887968</v>
      </c>
      <c r="H44" s="18">
        <v>2499134</v>
      </c>
      <c r="I44" s="18" t="s">
        <v>334</v>
      </c>
      <c r="J44" s="19" t="s">
        <v>424</v>
      </c>
      <c r="K44" s="22">
        <v>1000000</v>
      </c>
      <c r="L44" s="33">
        <v>400000</v>
      </c>
      <c r="M44" s="30">
        <f>1000000*40/100</f>
        <v>400000</v>
      </c>
    </row>
    <row r="45" spans="1:13" ht="12.75">
      <c r="A45" s="1">
        <v>52</v>
      </c>
      <c r="B45" s="2" t="s">
        <v>344</v>
      </c>
      <c r="C45" s="18" t="s">
        <v>314</v>
      </c>
      <c r="D45" s="18" t="s">
        <v>337</v>
      </c>
      <c r="E45" s="18" t="s">
        <v>477</v>
      </c>
      <c r="F45" s="18" t="s">
        <v>221</v>
      </c>
      <c r="G45" s="18">
        <v>45980144</v>
      </c>
      <c r="H45" s="18">
        <v>6311728</v>
      </c>
      <c r="I45" s="18" t="s">
        <v>358</v>
      </c>
      <c r="J45" s="19" t="s">
        <v>425</v>
      </c>
      <c r="K45" s="22">
        <v>830000</v>
      </c>
      <c r="L45" s="33">
        <v>332000</v>
      </c>
      <c r="M45" s="30">
        <f>830000*40/100</f>
        <v>332000</v>
      </c>
    </row>
    <row r="46" spans="1:13" ht="12.75">
      <c r="A46" s="1">
        <v>52</v>
      </c>
      <c r="B46" s="2" t="s">
        <v>344</v>
      </c>
      <c r="C46" s="18" t="s">
        <v>336</v>
      </c>
      <c r="D46" s="18" t="s">
        <v>337</v>
      </c>
      <c r="E46" s="18" t="s">
        <v>477</v>
      </c>
      <c r="F46" s="18" t="s">
        <v>251</v>
      </c>
      <c r="G46" s="18">
        <v>62695487</v>
      </c>
      <c r="H46" s="18">
        <v>1201932</v>
      </c>
      <c r="I46" s="18" t="s">
        <v>489</v>
      </c>
      <c r="J46" s="19" t="s">
        <v>427</v>
      </c>
      <c r="K46" s="22">
        <v>450000</v>
      </c>
      <c r="L46" s="33">
        <v>180000</v>
      </c>
      <c r="M46" s="30">
        <f>450000*40/100</f>
        <v>180000</v>
      </c>
    </row>
    <row r="47" spans="1:13" ht="12.75">
      <c r="A47" s="1">
        <v>52</v>
      </c>
      <c r="B47" s="2" t="s">
        <v>344</v>
      </c>
      <c r="C47" s="18" t="s">
        <v>336</v>
      </c>
      <c r="D47" s="18" t="s">
        <v>337</v>
      </c>
      <c r="E47" s="18" t="s">
        <v>477</v>
      </c>
      <c r="F47" s="18" t="s">
        <v>251</v>
      </c>
      <c r="G47" s="18">
        <v>62695487</v>
      </c>
      <c r="H47" s="18">
        <v>2073130</v>
      </c>
      <c r="I47" s="18" t="s">
        <v>489</v>
      </c>
      <c r="J47" s="19" t="s">
        <v>426</v>
      </c>
      <c r="K47" s="22">
        <v>480000</v>
      </c>
      <c r="L47" s="33">
        <v>192000</v>
      </c>
      <c r="M47" s="30">
        <f>480000*40/100</f>
        <v>192000</v>
      </c>
    </row>
    <row r="48" spans="1:13" ht="12.75">
      <c r="A48" s="1">
        <v>52</v>
      </c>
      <c r="B48" s="2" t="s">
        <v>344</v>
      </c>
      <c r="C48" s="18" t="s">
        <v>336</v>
      </c>
      <c r="D48" s="18" t="s">
        <v>337</v>
      </c>
      <c r="E48" s="18" t="s">
        <v>477</v>
      </c>
      <c r="F48" s="18" t="s">
        <v>379</v>
      </c>
      <c r="G48" s="18">
        <v>26671557</v>
      </c>
      <c r="H48" s="18">
        <v>2945723</v>
      </c>
      <c r="I48" s="18" t="s">
        <v>333</v>
      </c>
      <c r="J48" s="19" t="s">
        <v>428</v>
      </c>
      <c r="K48" s="22">
        <v>350000</v>
      </c>
      <c r="L48" s="33">
        <v>140000</v>
      </c>
      <c r="M48" s="30">
        <f>350000*40/100</f>
        <v>140000</v>
      </c>
    </row>
    <row r="49" spans="1:13" ht="12.75">
      <c r="A49" s="1">
        <v>52</v>
      </c>
      <c r="B49" s="2" t="s">
        <v>344</v>
      </c>
      <c r="C49" s="18" t="s">
        <v>364</v>
      </c>
      <c r="D49" s="18" t="s">
        <v>337</v>
      </c>
      <c r="E49" s="18" t="s">
        <v>477</v>
      </c>
      <c r="F49" s="18" t="s">
        <v>380</v>
      </c>
      <c r="G49" s="18">
        <v>63213206</v>
      </c>
      <c r="H49" s="18">
        <v>2540162</v>
      </c>
      <c r="I49" s="18" t="s">
        <v>358</v>
      </c>
      <c r="J49" s="19" t="s">
        <v>429</v>
      </c>
      <c r="K49" s="22">
        <v>300000</v>
      </c>
      <c r="L49" s="33">
        <v>120000</v>
      </c>
      <c r="M49" s="30">
        <f>300000*40/100</f>
        <v>120000</v>
      </c>
    </row>
    <row r="50" spans="1:13" ht="12.75">
      <c r="A50" s="1">
        <v>52</v>
      </c>
      <c r="B50" s="2" t="s">
        <v>344</v>
      </c>
      <c r="C50" s="18" t="s">
        <v>336</v>
      </c>
      <c r="D50" s="18" t="s">
        <v>337</v>
      </c>
      <c r="E50" s="18" t="s">
        <v>477</v>
      </c>
      <c r="F50" s="18" t="s">
        <v>381</v>
      </c>
      <c r="G50" s="18">
        <v>46524339</v>
      </c>
      <c r="H50" s="18">
        <v>6684022</v>
      </c>
      <c r="I50" s="18" t="s">
        <v>332</v>
      </c>
      <c r="J50" s="19" t="s">
        <v>430</v>
      </c>
      <c r="K50" s="22">
        <v>1500000</v>
      </c>
      <c r="L50" s="33">
        <v>600000</v>
      </c>
      <c r="M50" s="30">
        <f>1500000*40/100</f>
        <v>600000</v>
      </c>
    </row>
    <row r="51" spans="1:13" ht="12.75">
      <c r="A51" s="1">
        <v>52</v>
      </c>
      <c r="B51" s="2" t="s">
        <v>344</v>
      </c>
      <c r="C51" s="18" t="s">
        <v>339</v>
      </c>
      <c r="D51" s="18" t="s">
        <v>337</v>
      </c>
      <c r="E51" s="18" t="s">
        <v>477</v>
      </c>
      <c r="F51" s="18" t="s">
        <v>219</v>
      </c>
      <c r="G51" s="18">
        <v>25916360</v>
      </c>
      <c r="H51" s="18">
        <v>3040542</v>
      </c>
      <c r="I51" s="18" t="s">
        <v>489</v>
      </c>
      <c r="J51" s="19" t="s">
        <v>431</v>
      </c>
      <c r="K51" s="22">
        <v>315000</v>
      </c>
      <c r="L51" s="33">
        <v>126000</v>
      </c>
      <c r="M51" s="30">
        <f>315000*40/100</f>
        <v>126000</v>
      </c>
    </row>
    <row r="52" spans="1:13" ht="12.75">
      <c r="A52" s="1">
        <v>52</v>
      </c>
      <c r="B52" s="2" t="s">
        <v>344</v>
      </c>
      <c r="C52" s="18" t="s">
        <v>339</v>
      </c>
      <c r="D52" s="18" t="s">
        <v>337</v>
      </c>
      <c r="E52" s="18" t="s">
        <v>477</v>
      </c>
      <c r="F52" s="18" t="s">
        <v>219</v>
      </c>
      <c r="G52" s="18">
        <v>25916360</v>
      </c>
      <c r="H52" s="18">
        <v>8849001</v>
      </c>
      <c r="I52" s="18" t="s">
        <v>489</v>
      </c>
      <c r="J52" s="19" t="s">
        <v>432</v>
      </c>
      <c r="K52" s="22">
        <v>680000</v>
      </c>
      <c r="L52" s="33">
        <v>272000</v>
      </c>
      <c r="M52" s="30">
        <f>680000*40/100</f>
        <v>272000</v>
      </c>
    </row>
    <row r="53" spans="1:13" ht="12.75">
      <c r="A53" s="1">
        <v>52</v>
      </c>
      <c r="B53" s="2" t="s">
        <v>344</v>
      </c>
      <c r="C53" s="18" t="s">
        <v>339</v>
      </c>
      <c r="D53" s="18" t="s">
        <v>337</v>
      </c>
      <c r="E53" s="18" t="s">
        <v>477</v>
      </c>
      <c r="F53" s="18" t="s">
        <v>219</v>
      </c>
      <c r="G53" s="18">
        <v>25916360</v>
      </c>
      <c r="H53" s="18">
        <v>8984742</v>
      </c>
      <c r="I53" s="18" t="s">
        <v>489</v>
      </c>
      <c r="J53" s="19" t="s">
        <v>433</v>
      </c>
      <c r="K53" s="22">
        <v>250000</v>
      </c>
      <c r="L53" s="33">
        <v>100000</v>
      </c>
      <c r="M53" s="30">
        <f>250000*40/100</f>
        <v>100000</v>
      </c>
    </row>
    <row r="54" spans="1:13" ht="12.75">
      <c r="A54" s="1">
        <v>52</v>
      </c>
      <c r="B54" s="2" t="s">
        <v>344</v>
      </c>
      <c r="C54" s="18" t="s">
        <v>336</v>
      </c>
      <c r="D54" s="18" t="s">
        <v>337</v>
      </c>
      <c r="E54" s="18" t="s">
        <v>477</v>
      </c>
      <c r="F54" s="18" t="s">
        <v>163</v>
      </c>
      <c r="G54" s="18">
        <v>48653292</v>
      </c>
      <c r="H54" s="18">
        <v>1622964</v>
      </c>
      <c r="I54" s="18" t="s">
        <v>361</v>
      </c>
      <c r="J54" s="19" t="s">
        <v>434</v>
      </c>
      <c r="K54" s="22">
        <v>940000</v>
      </c>
      <c r="L54" s="33">
        <v>376000</v>
      </c>
      <c r="M54" s="30">
        <f>940000*40/100</f>
        <v>376000</v>
      </c>
    </row>
    <row r="55" spans="1:13" ht="12.75">
      <c r="A55" s="1">
        <v>52</v>
      </c>
      <c r="B55" s="2" t="s">
        <v>344</v>
      </c>
      <c r="C55" s="18" t="s">
        <v>336</v>
      </c>
      <c r="D55" s="18" t="s">
        <v>337</v>
      </c>
      <c r="E55" s="18" t="s">
        <v>477</v>
      </c>
      <c r="F55" s="18" t="s">
        <v>163</v>
      </c>
      <c r="G55" s="18">
        <v>48653292</v>
      </c>
      <c r="H55" s="18">
        <v>8979890</v>
      </c>
      <c r="I55" s="18" t="s">
        <v>332</v>
      </c>
      <c r="J55" s="19" t="s">
        <v>435</v>
      </c>
      <c r="K55" s="22">
        <v>1300000</v>
      </c>
      <c r="L55" s="33">
        <v>520000</v>
      </c>
      <c r="M55" s="30">
        <f>1300000*40/100</f>
        <v>520000</v>
      </c>
    </row>
    <row r="56" spans="1:13" ht="12.75">
      <c r="A56" s="1">
        <v>52</v>
      </c>
      <c r="B56" s="2" t="s">
        <v>344</v>
      </c>
      <c r="C56" s="18" t="s">
        <v>336</v>
      </c>
      <c r="D56" s="18" t="s">
        <v>337</v>
      </c>
      <c r="E56" s="18" t="s">
        <v>477</v>
      </c>
      <c r="F56" s="18" t="s">
        <v>382</v>
      </c>
      <c r="G56" s="18">
        <v>68208944</v>
      </c>
      <c r="H56" s="18">
        <v>6887542</v>
      </c>
      <c r="I56" s="18" t="s">
        <v>490</v>
      </c>
      <c r="J56" s="19" t="s">
        <v>167</v>
      </c>
      <c r="K56" s="22">
        <v>200000</v>
      </c>
      <c r="L56" s="33">
        <v>80000</v>
      </c>
      <c r="M56" s="30">
        <f>200000*40/100</f>
        <v>80000</v>
      </c>
    </row>
    <row r="57" spans="1:13" ht="12.75">
      <c r="A57" s="1">
        <v>52</v>
      </c>
      <c r="B57" s="2" t="s">
        <v>344</v>
      </c>
      <c r="C57" s="18" t="s">
        <v>336</v>
      </c>
      <c r="D57" s="18" t="s">
        <v>337</v>
      </c>
      <c r="E57" s="18" t="s">
        <v>477</v>
      </c>
      <c r="F57" s="18" t="s">
        <v>383</v>
      </c>
      <c r="G57" s="18">
        <v>68246901</v>
      </c>
      <c r="H57" s="18">
        <v>2039109</v>
      </c>
      <c r="I57" s="18" t="s">
        <v>338</v>
      </c>
      <c r="J57" s="20" t="s">
        <v>454</v>
      </c>
      <c r="K57" s="22">
        <v>1500000</v>
      </c>
      <c r="L57" s="33">
        <v>600000</v>
      </c>
      <c r="M57" s="30">
        <f>1500000*40/100</f>
        <v>600000</v>
      </c>
    </row>
    <row r="58" spans="1:13" ht="12.75">
      <c r="A58" s="1">
        <v>52</v>
      </c>
      <c r="B58" s="2" t="s">
        <v>344</v>
      </c>
      <c r="C58" s="18" t="s">
        <v>336</v>
      </c>
      <c r="D58" s="18" t="s">
        <v>337</v>
      </c>
      <c r="E58" s="18" t="s">
        <v>477</v>
      </c>
      <c r="F58" s="18" t="s">
        <v>148</v>
      </c>
      <c r="G58" s="18">
        <v>67440185</v>
      </c>
      <c r="H58" s="18">
        <v>8411392</v>
      </c>
      <c r="I58" s="18" t="s">
        <v>490</v>
      </c>
      <c r="J58" s="19" t="s">
        <v>461</v>
      </c>
      <c r="K58" s="22">
        <v>400000</v>
      </c>
      <c r="L58" s="33">
        <v>160000</v>
      </c>
      <c r="M58" s="30">
        <f>400000*40/100</f>
        <v>160000</v>
      </c>
    </row>
    <row r="59" spans="1:13" ht="12.75">
      <c r="A59" s="1">
        <v>52</v>
      </c>
      <c r="B59" s="2" t="s">
        <v>344</v>
      </c>
      <c r="C59" s="18" t="s">
        <v>336</v>
      </c>
      <c r="D59" s="18" t="s">
        <v>337</v>
      </c>
      <c r="E59" s="18" t="s">
        <v>477</v>
      </c>
      <c r="F59" s="18" t="s">
        <v>150</v>
      </c>
      <c r="G59" s="18">
        <v>26641704</v>
      </c>
      <c r="H59" s="18">
        <v>9373402</v>
      </c>
      <c r="I59" s="18" t="s">
        <v>490</v>
      </c>
      <c r="J59" s="19" t="s">
        <v>151</v>
      </c>
      <c r="K59" s="22">
        <v>170000</v>
      </c>
      <c r="L59" s="33">
        <v>68000</v>
      </c>
      <c r="M59" s="30">
        <f>170000*40/100</f>
        <v>68000</v>
      </c>
    </row>
    <row r="60" spans="1:13" ht="12.75">
      <c r="A60" s="1">
        <v>52</v>
      </c>
      <c r="B60" s="2" t="s">
        <v>344</v>
      </c>
      <c r="C60" s="18" t="s">
        <v>336</v>
      </c>
      <c r="D60" s="18" t="s">
        <v>337</v>
      </c>
      <c r="E60" s="18" t="s">
        <v>477</v>
      </c>
      <c r="F60" s="18" t="s">
        <v>152</v>
      </c>
      <c r="G60" s="18">
        <v>26676281</v>
      </c>
      <c r="H60" s="18">
        <v>5240232</v>
      </c>
      <c r="I60" s="18" t="s">
        <v>358</v>
      </c>
      <c r="J60" s="19" t="s">
        <v>437</v>
      </c>
      <c r="K60" s="22">
        <v>50000</v>
      </c>
      <c r="L60" s="33">
        <v>20000</v>
      </c>
      <c r="M60" s="30">
        <f>50000*40/100</f>
        <v>20000</v>
      </c>
    </row>
    <row r="61" spans="1:13" ht="12.75">
      <c r="A61" s="1">
        <v>52</v>
      </c>
      <c r="B61" s="2" t="s">
        <v>344</v>
      </c>
      <c r="C61" s="18" t="s">
        <v>336</v>
      </c>
      <c r="D61" s="18" t="s">
        <v>337</v>
      </c>
      <c r="E61" s="18" t="s">
        <v>477</v>
      </c>
      <c r="F61" s="18" t="s">
        <v>152</v>
      </c>
      <c r="G61" s="18">
        <v>26676281</v>
      </c>
      <c r="H61" s="18">
        <v>6676319</v>
      </c>
      <c r="I61" s="18" t="s">
        <v>338</v>
      </c>
      <c r="J61" s="19" t="s">
        <v>436</v>
      </c>
      <c r="K61" s="22">
        <v>200000</v>
      </c>
      <c r="L61" s="33">
        <v>80000</v>
      </c>
      <c r="M61" s="30">
        <f>200000*40/100</f>
        <v>80000</v>
      </c>
    </row>
    <row r="62" spans="1:13" ht="12.75">
      <c r="A62" s="1">
        <v>52</v>
      </c>
      <c r="B62" s="2" t="s">
        <v>344</v>
      </c>
      <c r="C62" s="18" t="s">
        <v>336</v>
      </c>
      <c r="D62" s="18" t="s">
        <v>337</v>
      </c>
      <c r="E62" s="18" t="s">
        <v>477</v>
      </c>
      <c r="F62" s="18" t="s">
        <v>254</v>
      </c>
      <c r="G62" s="18">
        <v>26643715</v>
      </c>
      <c r="H62" s="18">
        <v>9097155</v>
      </c>
      <c r="I62" s="18" t="s">
        <v>358</v>
      </c>
      <c r="J62" s="19" t="s">
        <v>255</v>
      </c>
      <c r="K62" s="22">
        <v>900000</v>
      </c>
      <c r="L62" s="33">
        <v>360000</v>
      </c>
      <c r="M62" s="30">
        <f>900000*40/100</f>
        <v>360000</v>
      </c>
    </row>
    <row r="63" spans="1:13" ht="12.75">
      <c r="A63" s="1">
        <v>52</v>
      </c>
      <c r="B63" s="2" t="s">
        <v>344</v>
      </c>
      <c r="C63" s="18" t="s">
        <v>314</v>
      </c>
      <c r="D63" s="18" t="s">
        <v>337</v>
      </c>
      <c r="E63" s="18" t="s">
        <v>477</v>
      </c>
      <c r="F63" s="18" t="s">
        <v>256</v>
      </c>
      <c r="G63" s="18">
        <v>48623814</v>
      </c>
      <c r="H63" s="18">
        <v>2028356</v>
      </c>
      <c r="I63" s="18" t="s">
        <v>358</v>
      </c>
      <c r="J63" s="19" t="s">
        <v>425</v>
      </c>
      <c r="K63" s="22">
        <v>850000</v>
      </c>
      <c r="L63" s="33">
        <v>340000</v>
      </c>
      <c r="M63" s="30">
        <f>850000*40/100</f>
        <v>340000</v>
      </c>
    </row>
    <row r="64" spans="1:13" ht="12.75">
      <c r="A64" s="1">
        <v>52</v>
      </c>
      <c r="B64" s="2" t="s">
        <v>344</v>
      </c>
      <c r="C64" s="18" t="s">
        <v>314</v>
      </c>
      <c r="D64" s="18" t="s">
        <v>337</v>
      </c>
      <c r="E64" s="18" t="s">
        <v>477</v>
      </c>
      <c r="F64" s="18" t="s">
        <v>256</v>
      </c>
      <c r="G64" s="18">
        <v>48623814</v>
      </c>
      <c r="H64" s="18">
        <v>5947102</v>
      </c>
      <c r="I64" s="18" t="s">
        <v>360</v>
      </c>
      <c r="J64" s="19" t="s">
        <v>438</v>
      </c>
      <c r="K64" s="22">
        <v>70000</v>
      </c>
      <c r="L64" s="33">
        <v>28000</v>
      </c>
      <c r="M64" s="30">
        <f>70000*40/100</f>
        <v>28000</v>
      </c>
    </row>
    <row r="65" spans="1:13" ht="12.75">
      <c r="A65" s="1">
        <v>52</v>
      </c>
      <c r="B65" s="2" t="s">
        <v>344</v>
      </c>
      <c r="C65" s="18" t="s">
        <v>314</v>
      </c>
      <c r="D65" s="18" t="s">
        <v>337</v>
      </c>
      <c r="E65" s="18" t="s">
        <v>477</v>
      </c>
      <c r="F65" s="18" t="s">
        <v>256</v>
      </c>
      <c r="G65" s="18">
        <v>48623814</v>
      </c>
      <c r="H65" s="18">
        <v>6627771</v>
      </c>
      <c r="I65" s="18" t="s">
        <v>330</v>
      </c>
      <c r="J65" s="19" t="s">
        <v>439</v>
      </c>
      <c r="K65" s="22">
        <v>200000</v>
      </c>
      <c r="L65" s="33">
        <v>80000</v>
      </c>
      <c r="M65" s="30">
        <f>200000*40/100</f>
        <v>80000</v>
      </c>
    </row>
    <row r="66" spans="1:13" ht="12.75">
      <c r="A66" s="1">
        <v>52</v>
      </c>
      <c r="B66" s="2" t="s">
        <v>344</v>
      </c>
      <c r="C66" s="18" t="s">
        <v>314</v>
      </c>
      <c r="D66" s="18" t="s">
        <v>337</v>
      </c>
      <c r="E66" s="18" t="s">
        <v>477</v>
      </c>
      <c r="F66" s="18" t="s">
        <v>209</v>
      </c>
      <c r="G66" s="18">
        <v>45979855</v>
      </c>
      <c r="H66" s="18">
        <v>1840658</v>
      </c>
      <c r="I66" s="18" t="s">
        <v>294</v>
      </c>
      <c r="J66" s="19" t="s">
        <v>440</v>
      </c>
      <c r="K66" s="22">
        <v>1000000</v>
      </c>
      <c r="L66" s="33">
        <v>400000</v>
      </c>
      <c r="M66" s="30">
        <f>1000000*40/100</f>
        <v>400000</v>
      </c>
    </row>
    <row r="67" spans="1:13" ht="12.75">
      <c r="A67" s="1">
        <v>52</v>
      </c>
      <c r="B67" s="2" t="s">
        <v>344</v>
      </c>
      <c r="C67" s="18" t="s">
        <v>314</v>
      </c>
      <c r="D67" s="18" t="s">
        <v>337</v>
      </c>
      <c r="E67" s="18" t="s">
        <v>477</v>
      </c>
      <c r="F67" s="18" t="s">
        <v>209</v>
      </c>
      <c r="G67" s="18">
        <v>45979855</v>
      </c>
      <c r="H67" s="18">
        <v>1968420</v>
      </c>
      <c r="I67" s="18" t="s">
        <v>293</v>
      </c>
      <c r="J67" s="19" t="s">
        <v>441</v>
      </c>
      <c r="K67" s="22">
        <v>1900000</v>
      </c>
      <c r="L67" s="33">
        <v>760000</v>
      </c>
      <c r="M67" s="30">
        <f>1900000*40/100</f>
        <v>760000</v>
      </c>
    </row>
    <row r="68" spans="1:13" ht="12.75">
      <c r="A68" s="1">
        <v>52</v>
      </c>
      <c r="B68" s="2" t="s">
        <v>344</v>
      </c>
      <c r="C68" s="18" t="s">
        <v>314</v>
      </c>
      <c r="D68" s="18" t="s">
        <v>337</v>
      </c>
      <c r="E68" s="18" t="s">
        <v>477</v>
      </c>
      <c r="F68" s="18" t="s">
        <v>209</v>
      </c>
      <c r="G68" s="18">
        <v>45979855</v>
      </c>
      <c r="H68" s="18">
        <v>2886510</v>
      </c>
      <c r="I68" s="18" t="s">
        <v>489</v>
      </c>
      <c r="J68" s="19" t="s">
        <v>442</v>
      </c>
      <c r="K68" s="22">
        <v>600000</v>
      </c>
      <c r="L68" s="33">
        <v>240000</v>
      </c>
      <c r="M68" s="30">
        <f>600000*40/100</f>
        <v>240000</v>
      </c>
    </row>
    <row r="69" spans="1:13" ht="12.75">
      <c r="A69" s="1">
        <v>52</v>
      </c>
      <c r="B69" s="2" t="s">
        <v>344</v>
      </c>
      <c r="C69" s="18" t="s">
        <v>314</v>
      </c>
      <c r="D69" s="18" t="s">
        <v>337</v>
      </c>
      <c r="E69" s="18" t="s">
        <v>477</v>
      </c>
      <c r="F69" s="18" t="s">
        <v>209</v>
      </c>
      <c r="G69" s="18">
        <v>45979855</v>
      </c>
      <c r="H69" s="18">
        <v>5376966</v>
      </c>
      <c r="I69" s="18" t="s">
        <v>358</v>
      </c>
      <c r="J69" s="19" t="s">
        <v>443</v>
      </c>
      <c r="K69" s="22">
        <v>2000000</v>
      </c>
      <c r="L69" s="33">
        <v>800000</v>
      </c>
      <c r="M69" s="30">
        <f>2000000*40/100</f>
        <v>800000</v>
      </c>
    </row>
    <row r="70" spans="1:13" ht="12.75">
      <c r="A70" s="1">
        <v>52</v>
      </c>
      <c r="B70" s="2" t="s">
        <v>344</v>
      </c>
      <c r="C70" s="18" t="s">
        <v>314</v>
      </c>
      <c r="D70" s="18" t="s">
        <v>337</v>
      </c>
      <c r="E70" s="18" t="s">
        <v>477</v>
      </c>
      <c r="F70" s="18" t="s">
        <v>214</v>
      </c>
      <c r="G70" s="18">
        <v>73633755</v>
      </c>
      <c r="H70" s="18">
        <v>1738957</v>
      </c>
      <c r="I70" s="18" t="s">
        <v>490</v>
      </c>
      <c r="J70" s="19" t="s">
        <v>444</v>
      </c>
      <c r="K70" s="22">
        <v>150000</v>
      </c>
      <c r="L70" s="33">
        <v>60000</v>
      </c>
      <c r="M70" s="30">
        <f>150000*40/100</f>
        <v>60000</v>
      </c>
    </row>
    <row r="71" spans="1:13" ht="12.75">
      <c r="A71" s="1">
        <v>52</v>
      </c>
      <c r="B71" s="2" t="s">
        <v>344</v>
      </c>
      <c r="C71" s="18" t="s">
        <v>314</v>
      </c>
      <c r="D71" s="18" t="s">
        <v>337</v>
      </c>
      <c r="E71" s="18" t="s">
        <v>477</v>
      </c>
      <c r="F71" s="18" t="s">
        <v>214</v>
      </c>
      <c r="G71" s="18">
        <v>73633755</v>
      </c>
      <c r="H71" s="18">
        <v>2315315</v>
      </c>
      <c r="I71" s="18" t="s">
        <v>490</v>
      </c>
      <c r="J71" s="19" t="s">
        <v>445</v>
      </c>
      <c r="K71" s="22">
        <v>150000</v>
      </c>
      <c r="L71" s="33">
        <v>60000</v>
      </c>
      <c r="M71" s="30">
        <f>150000*40/100</f>
        <v>60000</v>
      </c>
    </row>
    <row r="72" spans="1:13" ht="12.75">
      <c r="A72" s="1">
        <v>52</v>
      </c>
      <c r="B72" s="2" t="s">
        <v>344</v>
      </c>
      <c r="C72" s="18" t="s">
        <v>314</v>
      </c>
      <c r="D72" s="18" t="s">
        <v>337</v>
      </c>
      <c r="E72" s="18" t="s">
        <v>477</v>
      </c>
      <c r="F72" s="18" t="s">
        <v>214</v>
      </c>
      <c r="G72" s="18">
        <v>73633755</v>
      </c>
      <c r="H72" s="18">
        <v>9554713</v>
      </c>
      <c r="I72" s="18" t="s">
        <v>358</v>
      </c>
      <c r="J72" s="19" t="s">
        <v>425</v>
      </c>
      <c r="K72" s="22">
        <v>1000000</v>
      </c>
      <c r="L72" s="33">
        <v>400000</v>
      </c>
      <c r="M72" s="30">
        <f>1000000*40/100</f>
        <v>400000</v>
      </c>
    </row>
    <row r="73" spans="1:13" ht="12.75">
      <c r="A73" s="1">
        <v>52</v>
      </c>
      <c r="B73" s="2" t="s">
        <v>344</v>
      </c>
      <c r="C73" s="18" t="s">
        <v>314</v>
      </c>
      <c r="D73" s="18" t="s">
        <v>337</v>
      </c>
      <c r="E73" s="18" t="s">
        <v>477</v>
      </c>
      <c r="F73" s="18" t="s">
        <v>139</v>
      </c>
      <c r="G73" s="18">
        <v>44477309</v>
      </c>
      <c r="H73" s="18">
        <v>1356155</v>
      </c>
      <c r="I73" s="18" t="s">
        <v>358</v>
      </c>
      <c r="J73" s="19" t="s">
        <v>446</v>
      </c>
      <c r="K73" s="22">
        <v>400000</v>
      </c>
      <c r="L73" s="33">
        <v>160000</v>
      </c>
      <c r="M73" s="30">
        <f>400000*40/100</f>
        <v>160000</v>
      </c>
    </row>
    <row r="74" spans="1:13" ht="12.75">
      <c r="A74" s="1">
        <v>52</v>
      </c>
      <c r="B74" s="2" t="s">
        <v>344</v>
      </c>
      <c r="C74" s="18" t="s">
        <v>314</v>
      </c>
      <c r="D74" s="18" t="s">
        <v>337</v>
      </c>
      <c r="E74" s="18" t="s">
        <v>477</v>
      </c>
      <c r="F74" s="18" t="s">
        <v>139</v>
      </c>
      <c r="G74" s="18">
        <v>44477309</v>
      </c>
      <c r="H74" s="18">
        <v>5894253</v>
      </c>
      <c r="I74" s="18" t="s">
        <v>363</v>
      </c>
      <c r="J74" s="20" t="s">
        <v>462</v>
      </c>
      <c r="K74" s="22">
        <v>2100000</v>
      </c>
      <c r="L74" s="33">
        <v>840000</v>
      </c>
      <c r="M74" s="30">
        <f>2100000*40/100</f>
        <v>840000</v>
      </c>
    </row>
    <row r="75" spans="1:13" ht="12.75">
      <c r="A75" s="1">
        <v>52</v>
      </c>
      <c r="B75" s="2" t="s">
        <v>344</v>
      </c>
      <c r="C75" s="18" t="s">
        <v>314</v>
      </c>
      <c r="D75" s="18" t="s">
        <v>337</v>
      </c>
      <c r="E75" s="18" t="s">
        <v>477</v>
      </c>
      <c r="F75" s="18" t="s">
        <v>142</v>
      </c>
      <c r="G75" s="18">
        <v>43465439</v>
      </c>
      <c r="H75" s="18">
        <v>3110951</v>
      </c>
      <c r="I75" s="18" t="s">
        <v>358</v>
      </c>
      <c r="J75" s="19" t="s">
        <v>447</v>
      </c>
      <c r="K75" s="22">
        <v>500000</v>
      </c>
      <c r="L75" s="33">
        <v>200000</v>
      </c>
      <c r="M75" s="30">
        <f>500000*40/100</f>
        <v>200000</v>
      </c>
    </row>
    <row r="76" spans="1:13" ht="12.75">
      <c r="A76" s="1">
        <v>52</v>
      </c>
      <c r="B76" s="2" t="s">
        <v>344</v>
      </c>
      <c r="C76" s="18" t="s">
        <v>314</v>
      </c>
      <c r="D76" s="18" t="s">
        <v>337</v>
      </c>
      <c r="E76" s="18" t="s">
        <v>477</v>
      </c>
      <c r="F76" s="18" t="s">
        <v>142</v>
      </c>
      <c r="G76" s="18">
        <v>43465439</v>
      </c>
      <c r="H76" s="18">
        <v>7459230</v>
      </c>
      <c r="I76" s="18" t="s">
        <v>338</v>
      </c>
      <c r="J76" s="19" t="s">
        <v>448</v>
      </c>
      <c r="K76" s="22">
        <v>950000</v>
      </c>
      <c r="L76" s="33">
        <v>380000</v>
      </c>
      <c r="M76" s="30">
        <f>950000*40/100</f>
        <v>380000</v>
      </c>
    </row>
    <row r="77" spans="1:13" ht="12.75">
      <c r="A77" s="1">
        <v>52</v>
      </c>
      <c r="B77" s="2" t="s">
        <v>344</v>
      </c>
      <c r="C77" s="18" t="s">
        <v>336</v>
      </c>
      <c r="D77" s="18" t="s">
        <v>337</v>
      </c>
      <c r="E77" s="18" t="s">
        <v>477</v>
      </c>
      <c r="F77" s="18" t="s">
        <v>384</v>
      </c>
      <c r="G77" s="18">
        <v>75060183</v>
      </c>
      <c r="H77" s="18">
        <v>8094209</v>
      </c>
      <c r="I77" s="18" t="s">
        <v>338</v>
      </c>
      <c r="J77" s="19" t="s">
        <v>448</v>
      </c>
      <c r="K77" s="22">
        <v>450000</v>
      </c>
      <c r="L77" s="33">
        <v>180000</v>
      </c>
      <c r="M77" s="30">
        <f>450000*40/100</f>
        <v>180000</v>
      </c>
    </row>
    <row r="78" spans="1:13" ht="12.75">
      <c r="A78" s="1">
        <v>52</v>
      </c>
      <c r="B78" s="2" t="s">
        <v>344</v>
      </c>
      <c r="C78" s="18" t="s">
        <v>336</v>
      </c>
      <c r="D78" s="18" t="s">
        <v>337</v>
      </c>
      <c r="E78" s="18" t="s">
        <v>477</v>
      </c>
      <c r="F78" s="18" t="s">
        <v>384</v>
      </c>
      <c r="G78" s="18">
        <v>75060183</v>
      </c>
      <c r="H78" s="18">
        <v>8400970</v>
      </c>
      <c r="I78" s="18" t="s">
        <v>330</v>
      </c>
      <c r="J78" s="19" t="s">
        <v>449</v>
      </c>
      <c r="K78" s="22">
        <v>300000</v>
      </c>
      <c r="L78" s="33">
        <v>120000</v>
      </c>
      <c r="M78" s="30">
        <f>300000*40/100</f>
        <v>120000</v>
      </c>
    </row>
    <row r="79" spans="1:13" ht="12.75">
      <c r="A79" s="1">
        <v>52</v>
      </c>
      <c r="B79" s="2" t="s">
        <v>344</v>
      </c>
      <c r="C79" s="18" t="s">
        <v>336</v>
      </c>
      <c r="D79" s="18" t="s">
        <v>337</v>
      </c>
      <c r="E79" s="18" t="s">
        <v>477</v>
      </c>
      <c r="F79" s="18" t="s">
        <v>203</v>
      </c>
      <c r="G79" s="18">
        <v>64813932</v>
      </c>
      <c r="H79" s="18">
        <v>5872390</v>
      </c>
      <c r="I79" s="18" t="s">
        <v>332</v>
      </c>
      <c r="J79" s="19" t="s">
        <v>450</v>
      </c>
      <c r="K79" s="22">
        <v>1750000</v>
      </c>
      <c r="L79" s="33">
        <v>700000</v>
      </c>
      <c r="M79" s="30">
        <f>1750000*40/100</f>
        <v>700000</v>
      </c>
    </row>
    <row r="80" spans="1:13" ht="12.75">
      <c r="A80" s="1">
        <v>52</v>
      </c>
      <c r="B80" s="2" t="s">
        <v>344</v>
      </c>
      <c r="C80" s="18" t="s">
        <v>336</v>
      </c>
      <c r="D80" s="18" t="s">
        <v>337</v>
      </c>
      <c r="E80" s="18" t="s">
        <v>477</v>
      </c>
      <c r="F80" s="18" t="s">
        <v>203</v>
      </c>
      <c r="G80" s="18">
        <v>64813932</v>
      </c>
      <c r="H80" s="18">
        <v>9906262</v>
      </c>
      <c r="I80" s="18" t="s">
        <v>338</v>
      </c>
      <c r="J80" s="19" t="s">
        <v>451</v>
      </c>
      <c r="K80" s="22">
        <v>1760000</v>
      </c>
      <c r="L80" s="33">
        <v>704000</v>
      </c>
      <c r="M80" s="30">
        <f>1760000*40/100</f>
        <v>704000</v>
      </c>
    </row>
    <row r="81" spans="1:13" ht="12.75">
      <c r="A81" s="1">
        <v>52</v>
      </c>
      <c r="B81" s="2" t="s">
        <v>344</v>
      </c>
      <c r="C81" s="18" t="s">
        <v>336</v>
      </c>
      <c r="D81" s="18" t="s">
        <v>337</v>
      </c>
      <c r="E81" s="18" t="s">
        <v>477</v>
      </c>
      <c r="F81" s="18" t="s">
        <v>130</v>
      </c>
      <c r="G81" s="18">
        <v>70155577</v>
      </c>
      <c r="H81" s="18">
        <v>7947229</v>
      </c>
      <c r="I81" s="18" t="s">
        <v>490</v>
      </c>
      <c r="J81" s="19" t="s">
        <v>452</v>
      </c>
      <c r="K81" s="22">
        <v>600000</v>
      </c>
      <c r="L81" s="33">
        <v>240000</v>
      </c>
      <c r="M81" s="30">
        <f>600000*40/100</f>
        <v>240000</v>
      </c>
    </row>
    <row r="82" spans="1:13" ht="12.75" customHeight="1">
      <c r="A82" s="1">
        <v>52</v>
      </c>
      <c r="B82" s="2" t="s">
        <v>344</v>
      </c>
      <c r="C82" s="18" t="s">
        <v>336</v>
      </c>
      <c r="D82" s="18" t="s">
        <v>337</v>
      </c>
      <c r="E82" s="18" t="s">
        <v>477</v>
      </c>
      <c r="F82" s="18" t="s">
        <v>186</v>
      </c>
      <c r="G82" s="18">
        <v>63829797</v>
      </c>
      <c r="H82" s="18">
        <v>7691010</v>
      </c>
      <c r="I82" s="18" t="s">
        <v>489</v>
      </c>
      <c r="J82" s="21" t="s">
        <v>467</v>
      </c>
      <c r="K82" s="22">
        <v>200000</v>
      </c>
      <c r="L82" s="33">
        <v>80000</v>
      </c>
      <c r="M82" s="30">
        <f>200000*40/100</f>
        <v>80000</v>
      </c>
    </row>
    <row r="83" spans="1:13" ht="12.75">
      <c r="A83" s="1">
        <v>52</v>
      </c>
      <c r="B83" s="2" t="s">
        <v>344</v>
      </c>
      <c r="C83" s="18" t="s">
        <v>336</v>
      </c>
      <c r="D83" s="18" t="s">
        <v>337</v>
      </c>
      <c r="E83" s="18" t="s">
        <v>477</v>
      </c>
      <c r="F83" s="18" t="s">
        <v>234</v>
      </c>
      <c r="G83" s="18">
        <v>46456970</v>
      </c>
      <c r="H83" s="18">
        <v>8051895</v>
      </c>
      <c r="I83" s="18" t="s">
        <v>330</v>
      </c>
      <c r="J83" s="19" t="s">
        <v>235</v>
      </c>
      <c r="K83" s="22">
        <v>1000000</v>
      </c>
      <c r="L83" s="33">
        <v>400000</v>
      </c>
      <c r="M83" s="30">
        <f>1000000*40/100</f>
        <v>400000</v>
      </c>
    </row>
    <row r="84" spans="1:13" ht="12.75">
      <c r="A84" s="1">
        <v>52</v>
      </c>
      <c r="B84" s="2" t="s">
        <v>344</v>
      </c>
      <c r="C84" s="18" t="s">
        <v>339</v>
      </c>
      <c r="D84" s="18" t="s">
        <v>337</v>
      </c>
      <c r="E84" s="18" t="s">
        <v>477</v>
      </c>
      <c r="F84" s="18" t="s">
        <v>222</v>
      </c>
      <c r="G84" s="18">
        <v>26012294</v>
      </c>
      <c r="H84" s="18">
        <v>1905494</v>
      </c>
      <c r="I84" s="18" t="s">
        <v>361</v>
      </c>
      <c r="J84" s="19" t="s">
        <v>453</v>
      </c>
      <c r="K84" s="22">
        <v>850000</v>
      </c>
      <c r="L84" s="33">
        <v>340000</v>
      </c>
      <c r="M84" s="30">
        <f>850000*40/100</f>
        <v>340000</v>
      </c>
    </row>
    <row r="85" spans="1:13" ht="12.75">
      <c r="A85" s="1">
        <v>52</v>
      </c>
      <c r="B85" s="2" t="s">
        <v>344</v>
      </c>
      <c r="C85" s="18" t="s">
        <v>336</v>
      </c>
      <c r="D85" s="18" t="s">
        <v>337</v>
      </c>
      <c r="E85" s="18" t="s">
        <v>477</v>
      </c>
      <c r="F85" s="18" t="s">
        <v>385</v>
      </c>
      <c r="G85" s="18">
        <v>65399447</v>
      </c>
      <c r="H85" s="18">
        <v>9158074</v>
      </c>
      <c r="I85" s="18" t="s">
        <v>488</v>
      </c>
      <c r="J85" s="19" t="s">
        <v>463</v>
      </c>
      <c r="K85" s="22">
        <v>100000</v>
      </c>
      <c r="L85" s="33">
        <v>40000</v>
      </c>
      <c r="M85" s="30">
        <f>100000*40/100</f>
        <v>40000</v>
      </c>
    </row>
    <row r="86" spans="1:13" ht="12.75">
      <c r="A86" s="1">
        <v>52</v>
      </c>
      <c r="B86" s="2" t="s">
        <v>344</v>
      </c>
      <c r="C86" s="18" t="s">
        <v>339</v>
      </c>
      <c r="D86" s="18" t="s">
        <v>337</v>
      </c>
      <c r="E86" s="18" t="s">
        <v>477</v>
      </c>
      <c r="F86" s="18" t="s">
        <v>386</v>
      </c>
      <c r="G86" s="18">
        <v>27467686</v>
      </c>
      <c r="H86" s="18">
        <v>5599785</v>
      </c>
      <c r="I86" s="18" t="s">
        <v>332</v>
      </c>
      <c r="J86" s="19" t="s">
        <v>455</v>
      </c>
      <c r="K86" s="22">
        <v>100000</v>
      </c>
      <c r="L86" s="33">
        <v>40000</v>
      </c>
      <c r="M86" s="30">
        <f>100000*40/100</f>
        <v>40000</v>
      </c>
    </row>
    <row r="87" spans="1:13" ht="12.75">
      <c r="A87" s="1">
        <v>52</v>
      </c>
      <c r="B87" s="2" t="s">
        <v>344</v>
      </c>
      <c r="C87" s="18" t="s">
        <v>339</v>
      </c>
      <c r="D87" s="18" t="s">
        <v>337</v>
      </c>
      <c r="E87" s="18" t="s">
        <v>477</v>
      </c>
      <c r="F87" s="18" t="s">
        <v>386</v>
      </c>
      <c r="G87" s="18">
        <v>27467686</v>
      </c>
      <c r="H87" s="18">
        <v>7201840</v>
      </c>
      <c r="I87" s="18" t="s">
        <v>358</v>
      </c>
      <c r="J87" s="19" t="s">
        <v>456</v>
      </c>
      <c r="K87" s="22">
        <v>1500000</v>
      </c>
      <c r="L87" s="33">
        <v>600000</v>
      </c>
      <c r="M87" s="30">
        <f>1500000*40/100</f>
        <v>600000</v>
      </c>
    </row>
    <row r="88" spans="1:13" ht="12.75">
      <c r="A88" s="1">
        <v>52</v>
      </c>
      <c r="B88" s="2" t="s">
        <v>344</v>
      </c>
      <c r="C88" s="18" t="s">
        <v>336</v>
      </c>
      <c r="D88" s="18" t="s">
        <v>337</v>
      </c>
      <c r="E88" s="18" t="s">
        <v>477</v>
      </c>
      <c r="F88" s="18" t="s">
        <v>208</v>
      </c>
      <c r="G88" s="18">
        <v>26597063</v>
      </c>
      <c r="H88" s="18">
        <v>3198258</v>
      </c>
      <c r="I88" s="18" t="s">
        <v>338</v>
      </c>
      <c r="J88" s="19" t="s">
        <v>448</v>
      </c>
      <c r="K88" s="22">
        <v>1600000</v>
      </c>
      <c r="L88" s="33">
        <v>640000</v>
      </c>
      <c r="M88" s="30">
        <f>1600000*40/100</f>
        <v>640000</v>
      </c>
    </row>
    <row r="89" spans="1:13" ht="12.75">
      <c r="A89" s="1">
        <v>52</v>
      </c>
      <c r="B89" s="2" t="s">
        <v>344</v>
      </c>
      <c r="C89" s="18" t="s">
        <v>336</v>
      </c>
      <c r="D89" s="18" t="s">
        <v>337</v>
      </c>
      <c r="E89" s="18" t="s">
        <v>477</v>
      </c>
      <c r="F89" s="18" t="s">
        <v>200</v>
      </c>
      <c r="G89" s="18">
        <v>75095149</v>
      </c>
      <c r="H89" s="18">
        <v>3959325</v>
      </c>
      <c r="I89" s="18" t="s">
        <v>294</v>
      </c>
      <c r="J89" s="19" t="s">
        <v>457</v>
      </c>
      <c r="K89" s="22">
        <v>1000000</v>
      </c>
      <c r="L89" s="33">
        <v>400000</v>
      </c>
      <c r="M89" s="30">
        <f>1000000*40/100</f>
        <v>400000</v>
      </c>
    </row>
    <row r="90" spans="1:13" ht="12.75">
      <c r="A90" s="1">
        <v>52</v>
      </c>
      <c r="B90" s="2" t="s">
        <v>344</v>
      </c>
      <c r="C90" s="18" t="s">
        <v>339</v>
      </c>
      <c r="D90" s="18" t="s">
        <v>337</v>
      </c>
      <c r="E90" s="18" t="s">
        <v>477</v>
      </c>
      <c r="F90" s="18" t="s">
        <v>387</v>
      </c>
      <c r="G90" s="18">
        <v>25998846</v>
      </c>
      <c r="H90" s="18">
        <v>2015983</v>
      </c>
      <c r="I90" s="18" t="s">
        <v>333</v>
      </c>
      <c r="J90" s="19" t="s">
        <v>458</v>
      </c>
      <c r="K90" s="22">
        <v>250000</v>
      </c>
      <c r="L90" s="33">
        <v>100000</v>
      </c>
      <c r="M90" s="30">
        <f>250000*40/100</f>
        <v>100000</v>
      </c>
    </row>
    <row r="91" spans="1:13" ht="12.75">
      <c r="A91" s="1">
        <v>52</v>
      </c>
      <c r="B91" s="2" t="s">
        <v>344</v>
      </c>
      <c r="C91" s="18" t="s">
        <v>339</v>
      </c>
      <c r="D91" s="18" t="s">
        <v>337</v>
      </c>
      <c r="E91" s="18" t="s">
        <v>477</v>
      </c>
      <c r="F91" s="18" t="s">
        <v>388</v>
      </c>
      <c r="G91" s="18">
        <v>25998846</v>
      </c>
      <c r="H91" s="18">
        <v>5175408</v>
      </c>
      <c r="I91" s="18" t="s">
        <v>358</v>
      </c>
      <c r="J91" s="19" t="s">
        <v>458</v>
      </c>
      <c r="K91" s="22">
        <v>270000</v>
      </c>
      <c r="L91" s="33">
        <v>108000</v>
      </c>
      <c r="M91" s="30">
        <f>270000*40/100</f>
        <v>108000</v>
      </c>
    </row>
    <row r="92" spans="1:13" ht="12.75" customHeight="1">
      <c r="A92" s="1">
        <v>52</v>
      </c>
      <c r="B92" s="2" t="s">
        <v>344</v>
      </c>
      <c r="C92" s="18" t="s">
        <v>336</v>
      </c>
      <c r="D92" s="18" t="s">
        <v>337</v>
      </c>
      <c r="E92" s="18" t="s">
        <v>477</v>
      </c>
      <c r="F92" s="18" t="s">
        <v>168</v>
      </c>
      <c r="G92" s="18">
        <v>676535</v>
      </c>
      <c r="H92" s="18">
        <v>3878215</v>
      </c>
      <c r="I92" s="18" t="s">
        <v>489</v>
      </c>
      <c r="J92" s="21" t="s">
        <v>459</v>
      </c>
      <c r="K92" s="22">
        <v>40000</v>
      </c>
      <c r="L92" s="33">
        <v>16000</v>
      </c>
      <c r="M92" s="30">
        <f>40000*40/100</f>
        <v>16000</v>
      </c>
    </row>
    <row r="93" spans="1:13" ht="12.75" customHeight="1">
      <c r="A93" s="1">
        <v>52</v>
      </c>
      <c r="B93" s="2" t="s">
        <v>344</v>
      </c>
      <c r="C93" s="18" t="s">
        <v>336</v>
      </c>
      <c r="D93" s="18" t="s">
        <v>337</v>
      </c>
      <c r="E93" s="18" t="s">
        <v>477</v>
      </c>
      <c r="F93" s="18" t="s">
        <v>168</v>
      </c>
      <c r="G93" s="18">
        <v>676535</v>
      </c>
      <c r="H93" s="18">
        <v>4616812</v>
      </c>
      <c r="I93" s="18" t="s">
        <v>489</v>
      </c>
      <c r="J93" s="21" t="s">
        <v>459</v>
      </c>
      <c r="K93" s="22">
        <v>50000</v>
      </c>
      <c r="L93" s="33">
        <v>20000</v>
      </c>
      <c r="M93" s="30">
        <f>50000*40/100</f>
        <v>20000</v>
      </c>
    </row>
    <row r="94" spans="1:13" ht="12.75" customHeight="1">
      <c r="A94" s="1">
        <v>52</v>
      </c>
      <c r="B94" s="2" t="s">
        <v>344</v>
      </c>
      <c r="C94" s="18" t="s">
        <v>336</v>
      </c>
      <c r="D94" s="18" t="s">
        <v>337</v>
      </c>
      <c r="E94" s="18" t="s">
        <v>477</v>
      </c>
      <c r="F94" s="18" t="s">
        <v>168</v>
      </c>
      <c r="G94" s="18">
        <v>676535</v>
      </c>
      <c r="H94" s="18">
        <v>6455444</v>
      </c>
      <c r="I94" s="18" t="s">
        <v>489</v>
      </c>
      <c r="J94" s="21" t="s">
        <v>459</v>
      </c>
      <c r="K94" s="22">
        <v>60000</v>
      </c>
      <c r="L94" s="33">
        <v>24000</v>
      </c>
      <c r="M94" s="30">
        <f>60000*40/100</f>
        <v>24000</v>
      </c>
    </row>
    <row r="95" spans="1:13" ht="12.75" customHeight="1">
      <c r="A95" s="1">
        <v>52</v>
      </c>
      <c r="B95" s="2" t="s">
        <v>344</v>
      </c>
      <c r="C95" s="18" t="s">
        <v>336</v>
      </c>
      <c r="D95" s="18" t="s">
        <v>337</v>
      </c>
      <c r="E95" s="18" t="s">
        <v>477</v>
      </c>
      <c r="F95" s="18" t="s">
        <v>487</v>
      </c>
      <c r="G95" s="18">
        <v>61222526</v>
      </c>
      <c r="H95" s="18">
        <v>1987607</v>
      </c>
      <c r="I95" s="18" t="s">
        <v>489</v>
      </c>
      <c r="J95" s="21" t="s">
        <v>465</v>
      </c>
      <c r="K95" s="22">
        <v>350000</v>
      </c>
      <c r="L95" s="33">
        <v>140000</v>
      </c>
      <c r="M95" s="30">
        <f>350000*40/100</f>
        <v>140000</v>
      </c>
    </row>
    <row r="96" spans="1:13" ht="12.75" customHeight="1">
      <c r="A96" s="1">
        <v>52</v>
      </c>
      <c r="B96" s="2" t="s">
        <v>344</v>
      </c>
      <c r="C96" s="18" t="s">
        <v>336</v>
      </c>
      <c r="D96" s="18" t="s">
        <v>337</v>
      </c>
      <c r="E96" s="18" t="s">
        <v>477</v>
      </c>
      <c r="F96" s="18" t="s">
        <v>487</v>
      </c>
      <c r="G96" s="18">
        <v>61222526</v>
      </c>
      <c r="H96" s="18">
        <v>9861714</v>
      </c>
      <c r="I96" s="18" t="s">
        <v>335</v>
      </c>
      <c r="J96" s="21" t="s">
        <v>466</v>
      </c>
      <c r="K96" s="22">
        <v>300000</v>
      </c>
      <c r="L96" s="33">
        <v>120000</v>
      </c>
      <c r="M96" s="30">
        <f>300000*40/100</f>
        <v>120000</v>
      </c>
    </row>
    <row r="97" spans="1:13" ht="12.75">
      <c r="A97" s="1">
        <v>52</v>
      </c>
      <c r="B97" s="2" t="s">
        <v>344</v>
      </c>
      <c r="C97" s="18" t="s">
        <v>339</v>
      </c>
      <c r="D97" s="18" t="s">
        <v>337</v>
      </c>
      <c r="E97" s="18" t="s">
        <v>477</v>
      </c>
      <c r="F97" s="18" t="s">
        <v>144</v>
      </c>
      <c r="G97" s="18">
        <v>25975498</v>
      </c>
      <c r="H97" s="18">
        <v>1792038</v>
      </c>
      <c r="I97" s="18" t="s">
        <v>488</v>
      </c>
      <c r="J97" s="19" t="s">
        <v>460</v>
      </c>
      <c r="K97" s="22">
        <v>300000</v>
      </c>
      <c r="L97" s="33">
        <v>120000</v>
      </c>
      <c r="M97" s="30">
        <f>300000*40/100</f>
        <v>120000</v>
      </c>
    </row>
    <row r="98" spans="1:13" ht="12.75" customHeight="1">
      <c r="A98" s="1">
        <v>52</v>
      </c>
      <c r="B98" s="2" t="s">
        <v>344</v>
      </c>
      <c r="C98" s="18" t="s">
        <v>339</v>
      </c>
      <c r="D98" s="18" t="s">
        <v>337</v>
      </c>
      <c r="E98" s="18" t="s">
        <v>477</v>
      </c>
      <c r="F98" s="18" t="s">
        <v>144</v>
      </c>
      <c r="G98" s="18">
        <v>25975498</v>
      </c>
      <c r="H98" s="18">
        <v>2093343</v>
      </c>
      <c r="I98" s="18" t="s">
        <v>489</v>
      </c>
      <c r="J98" s="21" t="s">
        <v>464</v>
      </c>
      <c r="K98" s="22">
        <v>200000</v>
      </c>
      <c r="L98" s="33">
        <v>80000</v>
      </c>
      <c r="M98" s="30">
        <f>200000*40/100</f>
        <v>80000</v>
      </c>
    </row>
    <row r="99" spans="1:13" ht="12.75">
      <c r="A99" s="1">
        <v>52</v>
      </c>
      <c r="B99" s="2" t="s">
        <v>344</v>
      </c>
      <c r="C99" s="18" t="s">
        <v>339</v>
      </c>
      <c r="D99" s="18" t="s">
        <v>337</v>
      </c>
      <c r="E99" s="18" t="s">
        <v>477</v>
      </c>
      <c r="F99" s="18" t="s">
        <v>144</v>
      </c>
      <c r="G99" s="18">
        <v>25975498</v>
      </c>
      <c r="H99" s="18">
        <v>3736692</v>
      </c>
      <c r="I99" s="18" t="s">
        <v>324</v>
      </c>
      <c r="J99" s="19" t="s">
        <v>468</v>
      </c>
      <c r="K99" s="22">
        <v>200000</v>
      </c>
      <c r="L99" s="33">
        <v>80000</v>
      </c>
      <c r="M99" s="30">
        <f>200000*40/100</f>
        <v>80000</v>
      </c>
    </row>
    <row r="100" spans="1:13" ht="12.75" customHeight="1">
      <c r="A100" s="1">
        <v>52</v>
      </c>
      <c r="B100" s="2" t="s">
        <v>344</v>
      </c>
      <c r="C100" s="18" t="s">
        <v>339</v>
      </c>
      <c r="D100" s="18" t="s">
        <v>337</v>
      </c>
      <c r="E100" s="18" t="s">
        <v>477</v>
      </c>
      <c r="F100" s="18" t="s">
        <v>144</v>
      </c>
      <c r="G100" s="18">
        <v>25975498</v>
      </c>
      <c r="H100" s="18">
        <v>5700178</v>
      </c>
      <c r="I100" s="18" t="s">
        <v>489</v>
      </c>
      <c r="J100" s="21" t="s">
        <v>470</v>
      </c>
      <c r="K100" s="22">
        <v>200000</v>
      </c>
      <c r="L100" s="33">
        <v>80000</v>
      </c>
      <c r="M100" s="30">
        <f>200000*40/100</f>
        <v>80000</v>
      </c>
    </row>
    <row r="101" spans="1:13" ht="12.75" customHeight="1">
      <c r="A101" s="1">
        <v>52</v>
      </c>
      <c r="B101" s="2" t="s">
        <v>344</v>
      </c>
      <c r="C101" s="18" t="s">
        <v>339</v>
      </c>
      <c r="D101" s="18" t="s">
        <v>337</v>
      </c>
      <c r="E101" s="18" t="s">
        <v>477</v>
      </c>
      <c r="F101" s="18" t="s">
        <v>144</v>
      </c>
      <c r="G101" s="18">
        <v>25975498</v>
      </c>
      <c r="H101" s="18">
        <v>6811251</v>
      </c>
      <c r="I101" s="18" t="s">
        <v>489</v>
      </c>
      <c r="J101" s="21" t="s">
        <v>469</v>
      </c>
      <c r="K101" s="22">
        <v>200000</v>
      </c>
      <c r="L101" s="33">
        <v>80000</v>
      </c>
      <c r="M101" s="30">
        <f>200000*40/100</f>
        <v>80000</v>
      </c>
    </row>
    <row r="102" spans="1:13" ht="12.75">
      <c r="A102" s="1">
        <v>52</v>
      </c>
      <c r="B102" s="2" t="s">
        <v>344</v>
      </c>
      <c r="C102" s="18" t="s">
        <v>364</v>
      </c>
      <c r="D102" s="18" t="s">
        <v>337</v>
      </c>
      <c r="E102" s="18" t="s">
        <v>477</v>
      </c>
      <c r="F102" s="18" t="s">
        <v>389</v>
      </c>
      <c r="G102" s="18">
        <v>48162485</v>
      </c>
      <c r="H102" s="18">
        <v>2495303</v>
      </c>
      <c r="I102" s="18" t="s">
        <v>338</v>
      </c>
      <c r="J102" s="19" t="s">
        <v>471</v>
      </c>
      <c r="K102" s="22">
        <v>1300000</v>
      </c>
      <c r="L102" s="33">
        <v>520000</v>
      </c>
      <c r="M102" s="30">
        <f>1300000*40/100</f>
        <v>520000</v>
      </c>
    </row>
    <row r="103" spans="1:13" ht="12.75">
      <c r="A103" s="1">
        <v>52</v>
      </c>
      <c r="B103" s="2" t="s">
        <v>344</v>
      </c>
      <c r="C103" s="18" t="s">
        <v>364</v>
      </c>
      <c r="D103" s="18" t="s">
        <v>337</v>
      </c>
      <c r="E103" s="18" t="s">
        <v>477</v>
      </c>
      <c r="F103" s="18" t="s">
        <v>389</v>
      </c>
      <c r="G103" s="18">
        <v>48162485</v>
      </c>
      <c r="H103" s="18">
        <v>4497017</v>
      </c>
      <c r="I103" s="18" t="s">
        <v>330</v>
      </c>
      <c r="J103" s="19" t="s">
        <v>472</v>
      </c>
      <c r="K103" s="22">
        <v>900000</v>
      </c>
      <c r="L103" s="33">
        <v>360000</v>
      </c>
      <c r="M103" s="30">
        <f>900000*40/100</f>
        <v>360000</v>
      </c>
    </row>
    <row r="104" spans="1:13" ht="12.75">
      <c r="A104" s="1">
        <v>52</v>
      </c>
      <c r="B104" s="2" t="s">
        <v>344</v>
      </c>
      <c r="C104" s="18" t="s">
        <v>364</v>
      </c>
      <c r="D104" s="18" t="s">
        <v>337</v>
      </c>
      <c r="E104" s="18" t="s">
        <v>477</v>
      </c>
      <c r="F104" s="18" t="s">
        <v>389</v>
      </c>
      <c r="G104" s="18">
        <v>48162485</v>
      </c>
      <c r="H104" s="18">
        <v>9268423</v>
      </c>
      <c r="I104" s="18" t="s">
        <v>332</v>
      </c>
      <c r="J104" s="19" t="s">
        <v>473</v>
      </c>
      <c r="K104" s="22">
        <v>3000000</v>
      </c>
      <c r="L104" s="33">
        <v>1200000</v>
      </c>
      <c r="M104" s="30">
        <f>3000000*40/100</f>
        <v>1200000</v>
      </c>
    </row>
    <row r="105" spans="1:13" ht="12.75">
      <c r="A105" s="1">
        <v>52</v>
      </c>
      <c r="B105" s="2" t="s">
        <v>344</v>
      </c>
      <c r="C105" s="18" t="s">
        <v>340</v>
      </c>
      <c r="D105" s="18" t="s">
        <v>337</v>
      </c>
      <c r="E105" s="18" t="s">
        <v>477</v>
      </c>
      <c r="F105" s="18" t="s">
        <v>390</v>
      </c>
      <c r="G105" s="18">
        <v>25263633</v>
      </c>
      <c r="H105" s="18">
        <v>5991938</v>
      </c>
      <c r="I105" s="18" t="s">
        <v>338</v>
      </c>
      <c r="J105" s="19" t="s">
        <v>448</v>
      </c>
      <c r="K105" s="22">
        <v>400000</v>
      </c>
      <c r="L105" s="33">
        <v>160000</v>
      </c>
      <c r="M105" s="30">
        <f>400000*40/100</f>
        <v>160000</v>
      </c>
    </row>
    <row r="106" spans="1:13" ht="12.75">
      <c r="A106" s="1">
        <v>52</v>
      </c>
      <c r="B106" s="2" t="s">
        <v>344</v>
      </c>
      <c r="C106" s="18" t="s">
        <v>336</v>
      </c>
      <c r="D106" s="18" t="s">
        <v>337</v>
      </c>
      <c r="E106" s="18" t="s">
        <v>477</v>
      </c>
      <c r="F106" s="18" t="s">
        <v>133</v>
      </c>
      <c r="G106" s="18">
        <v>26652561</v>
      </c>
      <c r="H106" s="18">
        <v>9223303</v>
      </c>
      <c r="I106" s="18" t="s">
        <v>489</v>
      </c>
      <c r="J106" s="19" t="s">
        <v>474</v>
      </c>
      <c r="K106" s="22">
        <v>390000</v>
      </c>
      <c r="L106" s="33">
        <v>156000</v>
      </c>
      <c r="M106" s="30">
        <f>390000*40/100</f>
        <v>156000</v>
      </c>
    </row>
    <row r="107" spans="1:13" ht="12.75">
      <c r="A107" s="1">
        <v>52</v>
      </c>
      <c r="B107" s="2" t="s">
        <v>344</v>
      </c>
      <c r="C107" s="18" t="s">
        <v>336</v>
      </c>
      <c r="D107" s="18" t="s">
        <v>337</v>
      </c>
      <c r="E107" s="18" t="s">
        <v>477</v>
      </c>
      <c r="F107" s="18" t="s">
        <v>134</v>
      </c>
      <c r="G107" s="18">
        <v>49333381</v>
      </c>
      <c r="H107" s="18">
        <v>2016522</v>
      </c>
      <c r="I107" s="18" t="s">
        <v>358</v>
      </c>
      <c r="J107" s="19" t="s">
        <v>475</v>
      </c>
      <c r="K107" s="22">
        <v>2300000</v>
      </c>
      <c r="L107" s="33">
        <v>920000</v>
      </c>
      <c r="M107" s="30">
        <f>2300000*40/100</f>
        <v>920000</v>
      </c>
    </row>
    <row r="108" spans="1:13" ht="12.75">
      <c r="A108" s="1">
        <v>52</v>
      </c>
      <c r="B108" s="2" t="s">
        <v>344</v>
      </c>
      <c r="C108" s="18" t="s">
        <v>336</v>
      </c>
      <c r="D108" s="18" t="s">
        <v>337</v>
      </c>
      <c r="E108" s="18" t="s">
        <v>477</v>
      </c>
      <c r="F108" s="18" t="s">
        <v>134</v>
      </c>
      <c r="G108" s="18">
        <v>49333381</v>
      </c>
      <c r="H108" s="18">
        <v>4384937</v>
      </c>
      <c r="I108" s="18" t="s">
        <v>360</v>
      </c>
      <c r="J108" s="19" t="s">
        <v>476</v>
      </c>
      <c r="K108" s="22">
        <v>800000</v>
      </c>
      <c r="L108" s="33">
        <v>320000</v>
      </c>
      <c r="M108" s="30">
        <f>800000*40/100</f>
        <v>320000</v>
      </c>
    </row>
    <row r="109" spans="1:13" ht="12.75">
      <c r="A109" s="1"/>
      <c r="B109" s="2"/>
      <c r="C109" s="23"/>
      <c r="D109" s="23"/>
      <c r="E109" s="23"/>
      <c r="F109" s="32" t="s">
        <v>478</v>
      </c>
      <c r="G109" s="23"/>
      <c r="H109" s="23"/>
      <c r="I109" s="23"/>
      <c r="J109" s="25"/>
      <c r="K109" s="26">
        <f>SUM(K4:K108)</f>
        <v>69325000</v>
      </c>
      <c r="L109" s="29">
        <f>SUM(L4:L108)</f>
        <v>27730000</v>
      </c>
      <c r="M109" s="31">
        <f>SUM(M4:M108)</f>
        <v>27730000</v>
      </c>
    </row>
  </sheetData>
  <sheetProtection/>
  <autoFilter ref="A1:L109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cp:lastPrinted>2010-03-15T09:01:00Z</cp:lastPrinted>
  <dcterms:created xsi:type="dcterms:W3CDTF">2010-01-22T12:36:48Z</dcterms:created>
  <dcterms:modified xsi:type="dcterms:W3CDTF">2010-04-20T06:19:29Z</dcterms:modified>
  <cp:category/>
  <cp:version/>
  <cp:contentType/>
  <cp:contentStatus/>
</cp:coreProperties>
</file>