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1.ZR" sheetId="1" r:id="rId1"/>
  </sheets>
  <definedNames>
    <definedName name="_xlnm.Print_Titles" localSheetId="0">'1.ZR'!$6:$7</definedName>
  </definedNames>
  <calcPr fullCalcOnLoad="1"/>
</workbook>
</file>

<file path=xl/sharedStrings.xml><?xml version="1.0" encoding="utf-8"?>
<sst xmlns="http://schemas.openxmlformats.org/spreadsheetml/2006/main" count="321" uniqueCount="202">
  <si>
    <t>v tis. Kč</t>
  </si>
  <si>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</si>
  <si>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</si>
  <si>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</si>
  <si>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</si>
  <si>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</si>
  <si>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</si>
  <si>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</si>
  <si>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</si>
  <si>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</si>
  <si>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</si>
  <si>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</si>
  <si>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</si>
  <si>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</si>
  <si>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</si>
  <si>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</si>
  <si>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</si>
  <si>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</si>
  <si>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</si>
  <si>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</si>
  <si>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</si>
  <si>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</si>
  <si>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</si>
  <si>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</si>
  <si>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</si>
  <si>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</si>
  <si>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</si>
  <si>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</si>
  <si>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</si>
  <si>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</si>
  <si>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</si>
  <si>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</si>
  <si>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</si>
  <si>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</si>
  <si>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</si>
  <si>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</si>
  <si>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</si>
  <si>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</si>
  <si>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</si>
  <si>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</si>
  <si>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</si>
  <si>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</si>
  <si>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</si>
  <si>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</si>
  <si>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</si>
  <si>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</si>
  <si>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</si>
  <si>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</si>
  <si>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</si>
  <si>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</si>
  <si>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</si>
  <si>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</si>
  <si>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</si>
  <si>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</si>
  <si>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</si>
  <si>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</si>
  <si>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</si>
  <si>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</si>
  <si>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</si>
  <si>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</si>
  <si>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</si>
  <si>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</si>
  <si>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</si>
  <si>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</si>
  <si>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</si>
  <si>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</si>
  <si>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</si>
  <si>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</si>
  <si>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</si>
  <si>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>Příloha č. 1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</si>
  <si>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</si>
  <si>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</si>
  <si>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</si>
  <si>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</si>
  <si>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</si>
  <si>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</si>
  <si>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</si>
  <si>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</si>
  <si>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</si>
  <si>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</si>
  <si>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</si>
  <si>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</si>
  <si>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</si>
  <si>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          z toho: investiční půjčené prostředky</t>
  </si>
  <si>
    <t xml:space="preserve">   z toho: SÚS</t>
  </si>
  <si>
    <t xml:space="preserve">  z MMR</t>
  </si>
  <si>
    <t>projekt fin.asistentů pedagoga - SR</t>
  </si>
  <si>
    <t>kap. 39 - regionální rozvoj</t>
  </si>
  <si>
    <t xml:space="preserve">kap. 40 - územní plánování </t>
  </si>
  <si>
    <t xml:space="preserve">             běžné výdaje odvětví</t>
  </si>
  <si>
    <t>OP RLZ 3.3. - administrace projektu - SR</t>
  </si>
  <si>
    <t xml:space="preserve">  z MZ</t>
  </si>
  <si>
    <t xml:space="preserve">  od SÚJB</t>
  </si>
  <si>
    <t xml:space="preserve">  z MPO</t>
  </si>
  <si>
    <t>kapitálové příjmy</t>
  </si>
  <si>
    <t xml:space="preserve">  odvětví školství</t>
  </si>
  <si>
    <t>preventivní programy - SR</t>
  </si>
  <si>
    <t>vzdělávání žáků - dětí azylantů a cizinců - SR</t>
  </si>
  <si>
    <t>podpora romských žáků SŠ - SR</t>
  </si>
  <si>
    <t xml:space="preserve">  z Národního fondu</t>
  </si>
  <si>
    <t>kap. 9 - volnočasové aktivity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</si>
  <si>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</si>
  <si>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</si>
  <si>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</si>
  <si>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pozměňovací </t>
  </si>
  <si>
    <t>návrhy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</si>
  <si>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</si>
  <si>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</si>
  <si>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</si>
  <si>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</si>
  <si>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</si>
  <si>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</si>
  <si>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od Úřadu vlády</t>
  </si>
  <si>
    <t xml:space="preserve">  ze zahraničí</t>
  </si>
  <si>
    <t>projekt PILOT 1 a PILOT Z - SR</t>
  </si>
  <si>
    <t>podpora dalšího vzdělávání pedagog.prac. - SR</t>
  </si>
  <si>
    <t>GS 1.1 podpora podnikání ve vybraných obl. - SR</t>
  </si>
  <si>
    <t>EPC - bud.regionál.partnerství - SR</t>
  </si>
  <si>
    <t>ELLA - SR</t>
  </si>
  <si>
    <t>předfin.Koneč.uživatelů v rámci GS v opatř.OP RLZ 3.3 - SR</t>
  </si>
  <si>
    <t>GS 4.2.2-Moder.a rozš.ubytovacích kapacit KHK-SR</t>
  </si>
  <si>
    <t>GS 3.2-Integr.obtíž.zaměst.skupin obyv.-SR</t>
  </si>
  <si>
    <t>GS 4.1.2-Medializace turistické nabídky - SR</t>
  </si>
  <si>
    <t xml:space="preserve">  odvětví zdravotnictví</t>
  </si>
  <si>
    <t xml:space="preserve">  z SFDI</t>
  </si>
  <si>
    <t>silnice II/319 RK-Rokytnice v OH - SR</t>
  </si>
  <si>
    <t>podp.výuky méně vyuč.cizích jazyků - SR</t>
  </si>
  <si>
    <t>náhradní stravování - SR</t>
  </si>
  <si>
    <t>zařízení pro děti vyžadující okamžitou pomoc - SR</t>
  </si>
  <si>
    <t xml:space="preserve">  z SFA</t>
  </si>
  <si>
    <t>GRIP IT - SR</t>
  </si>
  <si>
    <t>sociálně-právní ochrana dětí - SR</t>
  </si>
  <si>
    <t>průmyslová zóna Solnice-Kvasiny-ost.kapitál.výdaje</t>
  </si>
  <si>
    <t>GS 3.1 - SR</t>
  </si>
  <si>
    <t>projekt "Učíme děti z cizích zemí česky" - SR</t>
  </si>
  <si>
    <t>nákup kompenzačních pomůcek - SR</t>
  </si>
  <si>
    <t>ICN - INTERREG III C - SR</t>
  </si>
  <si>
    <t>NÁVRH NA 1. ZMĚNU ROZPOČTU</t>
  </si>
  <si>
    <t>splátka dodavatelského úvěru</t>
  </si>
  <si>
    <t>Schválený</t>
  </si>
  <si>
    <t>rozpočet</t>
  </si>
  <si>
    <t>1. změna</t>
  </si>
  <si>
    <t>po 1. změně</t>
  </si>
  <si>
    <t>splátka leasingu AC</t>
  </si>
  <si>
    <t>předfinancování AC</t>
  </si>
  <si>
    <t xml:space="preserve">  z toho: CEP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</si>
  <si>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</si>
  <si>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</si>
  <si>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</si>
  <si>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</si>
  <si>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</si>
  <si>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</si>
  <si>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</si>
  <si>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reginální rozvoj</t>
  </si>
  <si>
    <t>prům.zóna Solnice-Kvasiny-ost.kapitál.výdaje-úvěr</t>
  </si>
  <si>
    <t>prům.zóna Solnice-Kvasiny-ost.běž.výd.</t>
  </si>
  <si>
    <t>dosud nerozděleno</t>
  </si>
  <si>
    <t>rezerva (35 mil.Kč blokováno do 30.11.2007 pro kap.28)</t>
  </si>
  <si>
    <t xml:space="preserve">zastupitelstvo kraje </t>
  </si>
  <si>
    <t xml:space="preserve">            kapitálové výd.odv.-vybavení AC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</si>
  <si>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</si>
  <si>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</si>
  <si>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</si>
  <si>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</si>
  <si>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</si>
  <si>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</si>
  <si>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</si>
  <si>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</si>
  <si>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</si>
  <si>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</si>
  <si>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</si>
  <si>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ICN - transfery ze zahraničí</t>
  </si>
  <si>
    <t>inv.transfer Regionální radě regionu soudržnosti SV</t>
  </si>
  <si>
    <t>investiční transfery obcím</t>
  </si>
  <si>
    <t xml:space="preserve">                        investiční transfery PO - CEP</t>
  </si>
  <si>
    <t>prům.zóna Solnice-Kvasiny-inv.transfery obcím-úvěr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</si>
  <si>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</si>
  <si>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</si>
  <si>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</si>
  <si>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</si>
  <si>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 xml:space="preserve">                  - neinvestiční příspěvky</t>
  </si>
  <si>
    <t xml:space="preserve">                   - neinvestiční příspěvky</t>
  </si>
  <si>
    <t>zapojení výsledku hospodaření</t>
  </si>
  <si>
    <t>konsolidace výdajů - příděl do soc.fondu</t>
  </si>
  <si>
    <t>Výdaje celkem po konsolidaci</t>
  </si>
  <si>
    <t>zapojení zůstatku sociálního fondu z min. let</t>
  </si>
  <si>
    <t>kap. 20 - použití sociálního fondu - běž.výdaje</t>
  </si>
  <si>
    <t xml:space="preserve">  ze SFŽP</t>
  </si>
  <si>
    <t>splátky půjčených prostředků</t>
  </si>
  <si>
    <t>nedaňové příjmy odv.život.prostř. a zemědělství</t>
  </si>
  <si>
    <t>AC  - vybavení nábytkem,služby a provozní vlivy</t>
  </si>
  <si>
    <t>zabránění vzniku, rozvoje a šíření TBC - SR</t>
  </si>
  <si>
    <t>Technická pomoc - SR</t>
  </si>
  <si>
    <t>OP RLZ 2.1 - SR</t>
  </si>
  <si>
    <t>OP RLZ 2.1 - z dotace SR z r.2006</t>
  </si>
  <si>
    <t>neinvestiční půjčené prostředky</t>
  </si>
  <si>
    <t>investiční transfery a.s.</t>
  </si>
  <si>
    <t>OP RLZ 3.3 Rozv.kapacit dalšího profes.vzd.-SR r.2006</t>
  </si>
  <si>
    <t>inv.půjčené prostř.RR regionu soudržnosti SV</t>
  </si>
  <si>
    <t>neinvestiční půjčené prostředky a. s.</t>
  </si>
  <si>
    <t>životní prostř.a zem. - inv.transfery a.s.</t>
  </si>
  <si>
    <t>NA ROK 2007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</si>
</sst>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3" fontId="0" fillId="0" borderId="7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165" fontId="2" fillId="0" borderId="10" xfId="18" applyNumberFormat="1" applyFont="1" applyBorder="1" applyAlignment="1">
      <alignment vertical="center"/>
    </xf>
    <xf numFmtId="165" fontId="1" fillId="0" borderId="11" xfId="18" applyNumberFormat="1" applyFont="1" applyBorder="1" applyAlignment="1">
      <alignment/>
    </xf>
    <xf numFmtId="165" fontId="2" fillId="0" borderId="12" xfId="18" applyNumberFormat="1" applyFont="1" applyBorder="1" applyAlignment="1">
      <alignment vertical="center"/>
    </xf>
    <xf numFmtId="165" fontId="7" fillId="0" borderId="2" xfId="18" applyNumberFormat="1" applyFont="1" applyBorder="1" applyAlignment="1">
      <alignment vertical="center"/>
    </xf>
    <xf numFmtId="165" fontId="8" fillId="0" borderId="4" xfId="18" applyNumberFormat="1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165" fontId="0" fillId="0" borderId="5" xfId="18" applyNumberFormat="1" applyBorder="1" applyAlignment="1">
      <alignment/>
    </xf>
    <xf numFmtId="3" fontId="0" fillId="0" borderId="5" xfId="0" applyFont="1" applyBorder="1" applyAlignment="1">
      <alignment/>
    </xf>
    <xf numFmtId="165" fontId="8" fillId="0" borderId="13" xfId="18" applyNumberFormat="1" applyFont="1" applyBorder="1" applyAlignment="1">
      <alignment vertical="center"/>
    </xf>
    <xf numFmtId="165" fontId="8" fillId="0" borderId="2" xfId="18" applyNumberFormat="1" applyFont="1" applyBorder="1" applyAlignment="1">
      <alignment vertical="center"/>
    </xf>
    <xf numFmtId="165" fontId="8" fillId="0" borderId="14" xfId="18" applyNumberFormat="1" applyFont="1" applyBorder="1" applyAlignment="1">
      <alignment vertical="center"/>
    </xf>
    <xf numFmtId="3" fontId="1" fillId="0" borderId="6" xfId="0" applyFont="1" applyBorder="1" applyAlignment="1">
      <alignment vertical="center"/>
    </xf>
    <xf numFmtId="165" fontId="1" fillId="0" borderId="12" xfId="18" applyNumberFormat="1" applyFont="1" applyBorder="1" applyAlignment="1">
      <alignment vertical="center"/>
    </xf>
    <xf numFmtId="3" fontId="7" fillId="0" borderId="6" xfId="0" applyFont="1" applyBorder="1" applyAlignment="1">
      <alignment vertical="center"/>
    </xf>
    <xf numFmtId="165" fontId="7" fillId="0" borderId="12" xfId="18" applyNumberFormat="1" applyFont="1" applyBorder="1" applyAlignment="1">
      <alignment vertical="center"/>
    </xf>
    <xf numFmtId="165" fontId="7" fillId="0" borderId="15" xfId="18" applyNumberFormat="1" applyFont="1" applyBorder="1" applyAlignment="1">
      <alignment vertical="center"/>
    </xf>
    <xf numFmtId="165" fontId="1" fillId="0" borderId="15" xfId="18" applyNumberFormat="1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7" fillId="0" borderId="16" xfId="18" applyNumberFormat="1" applyFont="1" applyBorder="1" applyAlignment="1">
      <alignment vertical="center"/>
    </xf>
    <xf numFmtId="165" fontId="2" fillId="0" borderId="17" xfId="18" applyNumberFormat="1" applyFont="1" applyBorder="1" applyAlignment="1">
      <alignment vertical="center"/>
    </xf>
    <xf numFmtId="165" fontId="7" fillId="0" borderId="10" xfId="18" applyNumberFormat="1" applyFont="1" applyBorder="1" applyAlignment="1">
      <alignment vertical="center"/>
    </xf>
    <xf numFmtId="165" fontId="7" fillId="0" borderId="17" xfId="18" applyNumberFormat="1" applyFont="1" applyBorder="1" applyAlignment="1">
      <alignment vertical="center"/>
    </xf>
    <xf numFmtId="3" fontId="0" fillId="0" borderId="0" xfId="0" applyAlignment="1">
      <alignment horizontal="right"/>
    </xf>
    <xf numFmtId="3" fontId="0" fillId="0" borderId="5" xfId="0" applyBorder="1" applyAlignment="1">
      <alignment/>
    </xf>
    <xf numFmtId="3" fontId="9" fillId="0" borderId="5" xfId="0" applyFont="1" applyBorder="1" applyAlignment="1">
      <alignment/>
    </xf>
    <xf numFmtId="165" fontId="0" fillId="0" borderId="5" xfId="18" applyNumberFormat="1" applyFont="1" applyBorder="1" applyAlignment="1">
      <alignment/>
    </xf>
    <xf numFmtId="3" fontId="0" fillId="0" borderId="5" xfId="0" applyFont="1" applyBorder="1" applyAlignment="1">
      <alignment/>
    </xf>
    <xf numFmtId="165" fontId="1" fillId="0" borderId="5" xfId="18" applyNumberFormat="1" applyFont="1" applyBorder="1" applyAlignment="1">
      <alignment/>
    </xf>
    <xf numFmtId="3" fontId="1" fillId="0" borderId="4" xfId="0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" xfId="0" applyFont="1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tabSelected="1" workbookViewId="0" topLeftCell="A262">
      <selection activeCell="C270" sqref="C270"/>
    </sheetView>
  </sheetViews>
  <sheetFormatPr defaultColWidth="9.00390625" defaultRowHeight="12.75"/>
  <cols>
    <col min="1" max="1" width="43.75390625" style="0" customWidth="1"/>
    <col min="2" max="2" width="17.00390625" style="17" customWidth="1"/>
    <col min="3" max="3" width="17.875" style="17" customWidth="1"/>
    <col min="4" max="4" width="17.875" style="17" hidden="1" customWidth="1"/>
    <col min="5" max="5" width="17.00390625" style="17" customWidth="1"/>
  </cols>
  <sheetData>
    <row r="1" ht="12.75">
      <c r="E1" s="63" t="s">
        <v>69</v>
      </c>
    </row>
    <row r="2" spans="1:5" ht="19.5" customHeight="1">
      <c r="A2" s="70" t="s">
        <v>67</v>
      </c>
      <c r="B2" s="70"/>
      <c r="C2" s="70"/>
      <c r="D2" s="70"/>
      <c r="E2" s="70"/>
    </row>
    <row r="3" spans="1:5" ht="19.5" customHeight="1">
      <c r="A3" s="71" t="s">
        <v>201</v>
      </c>
      <c r="B3" s="71"/>
      <c r="C3" s="71"/>
      <c r="D3" s="71"/>
      <c r="E3" s="71"/>
    </row>
    <row r="4" spans="1:5" ht="19.5" customHeight="1">
      <c r="A4" s="74" t="s">
        <v>137</v>
      </c>
      <c r="B4" s="75"/>
      <c r="C4" s="75"/>
      <c r="D4" s="75"/>
      <c r="E4" s="75"/>
    </row>
    <row r="5" spans="1:5" ht="15" customHeight="1">
      <c r="A5" s="9"/>
      <c r="B5" s="16"/>
      <c r="C5" s="16"/>
      <c r="D5" s="16"/>
      <c r="E5" s="16" t="s">
        <v>0</v>
      </c>
    </row>
    <row r="6" spans="1:5" ht="12.75" customHeight="1">
      <c r="A6" s="72" t="s">
        <v>4</v>
      </c>
      <c r="B6" s="18" t="s">
        <v>139</v>
      </c>
      <c r="C6" s="18" t="s">
        <v>141</v>
      </c>
      <c r="D6" s="18" t="s">
        <v>104</v>
      </c>
      <c r="E6" s="18" t="s">
        <v>58</v>
      </c>
    </row>
    <row r="7" spans="1:5" ht="12.75" customHeight="1">
      <c r="A7" s="73"/>
      <c r="B7" s="19" t="s">
        <v>140</v>
      </c>
      <c r="C7" s="19" t="s">
        <v>59</v>
      </c>
      <c r="D7" s="19" t="s">
        <v>105</v>
      </c>
      <c r="E7" s="19" t="s">
        <v>142</v>
      </c>
    </row>
    <row r="8" spans="1:5" ht="15" customHeight="1">
      <c r="A8" s="1" t="s">
        <v>5</v>
      </c>
      <c r="B8" s="18"/>
      <c r="C8" s="20"/>
      <c r="D8" s="20"/>
      <c r="E8" s="18"/>
    </row>
    <row r="9" spans="1:5" ht="12.75">
      <c r="A9" s="2" t="s">
        <v>1</v>
      </c>
      <c r="B9" s="21">
        <v>2650000</v>
      </c>
      <c r="C9" s="21"/>
      <c r="D9" s="21"/>
      <c r="E9" s="21">
        <f>B9+C9+D9</f>
        <v>2650000</v>
      </c>
    </row>
    <row r="10" spans="1:5" ht="12.75">
      <c r="A10" s="2" t="s">
        <v>51</v>
      </c>
      <c r="B10" s="21">
        <f>SUM(B12:B17)</f>
        <v>182753</v>
      </c>
      <c r="C10" s="21">
        <f>SUM(C12:C17)</f>
        <v>58889</v>
      </c>
      <c r="D10" s="21">
        <f>SUM(D12:D17)</f>
        <v>0</v>
      </c>
      <c r="E10" s="21">
        <f>B10+C10+D10</f>
        <v>241642</v>
      </c>
    </row>
    <row r="11" spans="1:5" ht="9.75" customHeight="1">
      <c r="A11" s="10" t="s">
        <v>66</v>
      </c>
      <c r="B11" s="21"/>
      <c r="C11" s="21"/>
      <c r="D11" s="21"/>
      <c r="E11" s="21"/>
    </row>
    <row r="12" spans="1:5" ht="12.75">
      <c r="A12" s="8" t="s">
        <v>71</v>
      </c>
      <c r="B12" s="24">
        <v>9000</v>
      </c>
      <c r="C12" s="24"/>
      <c r="D12" s="24"/>
      <c r="E12" s="24">
        <f>B12+C12</f>
        <v>9000</v>
      </c>
    </row>
    <row r="13" spans="1:5" ht="12.75">
      <c r="A13" s="8" t="s">
        <v>188</v>
      </c>
      <c r="B13" s="24"/>
      <c r="C13" s="24">
        <v>50000</v>
      </c>
      <c r="D13" s="24"/>
      <c r="E13" s="24">
        <f>B13+C13</f>
        <v>50000</v>
      </c>
    </row>
    <row r="14" spans="1:5" ht="12.75">
      <c r="A14" s="8" t="s">
        <v>72</v>
      </c>
      <c r="B14" s="24">
        <v>4187</v>
      </c>
      <c r="C14" s="24"/>
      <c r="D14" s="24"/>
      <c r="E14" s="24">
        <f>B14+C14</f>
        <v>4187</v>
      </c>
    </row>
    <row r="15" spans="1:5" ht="12.75">
      <c r="A15" s="8" t="s">
        <v>61</v>
      </c>
      <c r="B15" s="24">
        <v>40000</v>
      </c>
      <c r="C15" s="24"/>
      <c r="D15" s="24"/>
      <c r="E15" s="24">
        <f>B15+C15</f>
        <v>40000</v>
      </c>
    </row>
    <row r="16" spans="1:5" ht="12.75">
      <c r="A16" s="8" t="s">
        <v>189</v>
      </c>
      <c r="B16" s="24"/>
      <c r="C16" s="24">
        <v>9253.2</v>
      </c>
      <c r="D16" s="24"/>
      <c r="E16" s="24">
        <f>B16+C16</f>
        <v>9253.2</v>
      </c>
    </row>
    <row r="17" spans="1:5" ht="12.75">
      <c r="A17" s="8" t="s">
        <v>60</v>
      </c>
      <c r="B17" s="24">
        <f>SUM(B18:B22)</f>
        <v>129566</v>
      </c>
      <c r="C17" s="24">
        <f>SUM(C18:C22)</f>
        <v>-364.2</v>
      </c>
      <c r="D17" s="24">
        <f>SUM(D18:D22)</f>
        <v>0</v>
      </c>
      <c r="E17" s="24">
        <f>B17+C17+D17</f>
        <v>129201.8</v>
      </c>
    </row>
    <row r="18" spans="1:5" ht="12.75">
      <c r="A18" s="8" t="s">
        <v>73</v>
      </c>
      <c r="B18" s="24">
        <v>52000</v>
      </c>
      <c r="C18" s="24"/>
      <c r="D18" s="24"/>
      <c r="E18" s="24">
        <f>B18+C18</f>
        <v>52000</v>
      </c>
    </row>
    <row r="19" spans="1:5" ht="12.75">
      <c r="A19" s="8" t="s">
        <v>62</v>
      </c>
      <c r="B19" s="24">
        <v>26718</v>
      </c>
      <c r="C19" s="24"/>
      <c r="D19" s="24"/>
      <c r="E19" s="24">
        <f>B19+C19+D19</f>
        <v>26718</v>
      </c>
    </row>
    <row r="20" spans="1:5" ht="12.75">
      <c r="A20" s="8" t="s">
        <v>63</v>
      </c>
      <c r="B20" s="24">
        <v>25574</v>
      </c>
      <c r="C20" s="24"/>
      <c r="D20" s="24"/>
      <c r="E20" s="24">
        <f>B20+C20+D20</f>
        <v>25574</v>
      </c>
    </row>
    <row r="21" spans="1:5" ht="12.75">
      <c r="A21" s="8" t="s">
        <v>64</v>
      </c>
      <c r="B21" s="24">
        <v>4720</v>
      </c>
      <c r="C21" s="24"/>
      <c r="D21" s="24"/>
      <c r="E21" s="24">
        <f>B21+C21</f>
        <v>4720</v>
      </c>
    </row>
    <row r="22" spans="1:5" ht="12.75">
      <c r="A22" s="8" t="s">
        <v>65</v>
      </c>
      <c r="B22" s="24">
        <v>20554</v>
      </c>
      <c r="C22" s="24">
        <v>-364.2</v>
      </c>
      <c r="D22" s="24"/>
      <c r="E22" s="24">
        <f>B22+C22</f>
        <v>20189.8</v>
      </c>
    </row>
    <row r="23" spans="1:5" ht="12.75">
      <c r="A23" s="12" t="s">
        <v>94</v>
      </c>
      <c r="B23" s="23">
        <f>B25+B26</f>
        <v>0</v>
      </c>
      <c r="C23" s="23">
        <f>C25+C26</f>
        <v>6500</v>
      </c>
      <c r="D23" s="23">
        <f>D25+D26</f>
        <v>0</v>
      </c>
      <c r="E23" s="21">
        <f>B23+C23+D23</f>
        <v>6500</v>
      </c>
    </row>
    <row r="24" spans="1:5" ht="9.75" customHeight="1">
      <c r="A24" s="10" t="s">
        <v>66</v>
      </c>
      <c r="B24" s="24"/>
      <c r="C24" s="24"/>
      <c r="D24" s="24"/>
      <c r="E24" s="24"/>
    </row>
    <row r="25" spans="1:5" ht="12.75" hidden="1">
      <c r="A25" s="8" t="s">
        <v>95</v>
      </c>
      <c r="B25" s="24"/>
      <c r="C25" s="24"/>
      <c r="D25" s="24"/>
      <c r="E25" s="24">
        <f>B25+C25+D25</f>
        <v>0</v>
      </c>
    </row>
    <row r="26" spans="1:5" ht="12.75">
      <c r="A26" s="8" t="s">
        <v>123</v>
      </c>
      <c r="B26" s="24"/>
      <c r="C26" s="24">
        <v>6500</v>
      </c>
      <c r="D26" s="24"/>
      <c r="E26" s="24">
        <f>B26+C26+D26</f>
        <v>6500</v>
      </c>
    </row>
    <row r="27" spans="1:5" ht="12.75">
      <c r="A27" s="2" t="s">
        <v>160</v>
      </c>
      <c r="B27" s="21">
        <f>SUM(B29:B42)</f>
        <v>79147</v>
      </c>
      <c r="C27" s="21">
        <f>SUM(C29:C42)</f>
        <v>1048526.1</v>
      </c>
      <c r="D27" s="21">
        <f>SUM(D29:D42)</f>
        <v>0</v>
      </c>
      <c r="E27" s="21">
        <f>B27+C27+D27</f>
        <v>1127673.1</v>
      </c>
    </row>
    <row r="28" spans="1:5" ht="9.75" customHeight="1">
      <c r="A28" s="3" t="s">
        <v>2</v>
      </c>
      <c r="B28" s="22"/>
      <c r="C28" s="22"/>
      <c r="D28" s="22"/>
      <c r="E28" s="22"/>
    </row>
    <row r="29" spans="1:5" ht="12.75">
      <c r="A29" s="4" t="s">
        <v>161</v>
      </c>
      <c r="B29" s="22">
        <v>78997</v>
      </c>
      <c r="C29" s="22"/>
      <c r="D29" s="22"/>
      <c r="E29" s="24">
        <f aca="true" t="shared" si="0" ref="E29:E40">B29+C29</f>
        <v>78997</v>
      </c>
    </row>
    <row r="30" spans="1:5" ht="12.75">
      <c r="A30" s="4" t="s">
        <v>25</v>
      </c>
      <c r="B30" s="22"/>
      <c r="C30" s="22">
        <f>3649+440.4</f>
        <v>4089.4</v>
      </c>
      <c r="D30" s="22"/>
      <c r="E30" s="24">
        <f t="shared" si="0"/>
        <v>4089.4</v>
      </c>
    </row>
    <row r="31" spans="1:5" ht="12.75" customHeight="1">
      <c r="A31" s="4" t="s">
        <v>44</v>
      </c>
      <c r="B31" s="22"/>
      <c r="C31" s="22">
        <f>1038328+1787.2+200+1371</f>
        <v>1041686.2</v>
      </c>
      <c r="D31" s="22"/>
      <c r="E31" s="24">
        <f t="shared" si="0"/>
        <v>1041686.2</v>
      </c>
    </row>
    <row r="32" spans="1:5" ht="12.75">
      <c r="A32" s="4" t="s">
        <v>53</v>
      </c>
      <c r="B32" s="22"/>
      <c r="C32" s="22">
        <f>1225.5+74.9</f>
        <v>1300.4</v>
      </c>
      <c r="D32" s="22"/>
      <c r="E32" s="24">
        <f t="shared" si="0"/>
        <v>1300.4</v>
      </c>
    </row>
    <row r="33" spans="1:5" ht="12.75">
      <c r="A33" s="4" t="s">
        <v>85</v>
      </c>
      <c r="B33" s="22"/>
      <c r="C33" s="22">
        <v>13</v>
      </c>
      <c r="D33" s="22"/>
      <c r="E33" s="24">
        <f t="shared" si="0"/>
        <v>13</v>
      </c>
    </row>
    <row r="34" spans="1:5" ht="12.75" hidden="1">
      <c r="A34" s="4" t="s">
        <v>91</v>
      </c>
      <c r="B34" s="22"/>
      <c r="C34" s="22"/>
      <c r="D34" s="22"/>
      <c r="E34" s="24">
        <f t="shared" si="0"/>
        <v>0</v>
      </c>
    </row>
    <row r="35" spans="1:5" ht="12.75">
      <c r="A35" s="4" t="s">
        <v>187</v>
      </c>
      <c r="B35" s="22"/>
      <c r="C35" s="22">
        <v>45.2</v>
      </c>
      <c r="D35" s="22"/>
      <c r="E35" s="24">
        <f t="shared" si="0"/>
        <v>45.2</v>
      </c>
    </row>
    <row r="36" spans="1:5" ht="12.75" hidden="1">
      <c r="A36" s="4" t="s">
        <v>99</v>
      </c>
      <c r="B36" s="22"/>
      <c r="C36" s="22"/>
      <c r="D36" s="22"/>
      <c r="E36" s="24">
        <f t="shared" si="0"/>
        <v>0</v>
      </c>
    </row>
    <row r="37" spans="1:5" ht="12.75" hidden="1">
      <c r="A37" s="4" t="s">
        <v>112</v>
      </c>
      <c r="B37" s="22"/>
      <c r="C37" s="22"/>
      <c r="D37" s="22"/>
      <c r="E37" s="24">
        <f t="shared" si="0"/>
        <v>0</v>
      </c>
    </row>
    <row r="38" spans="1:5" ht="12.75" hidden="1">
      <c r="A38" s="4" t="s">
        <v>92</v>
      </c>
      <c r="B38" s="22"/>
      <c r="C38" s="22"/>
      <c r="D38" s="22"/>
      <c r="E38" s="24">
        <f t="shared" si="0"/>
        <v>0</v>
      </c>
    </row>
    <row r="39" spans="1:5" ht="12.75">
      <c r="A39" s="4" t="s">
        <v>26</v>
      </c>
      <c r="B39" s="22"/>
      <c r="C39" s="22">
        <f>14+31.3+8+16</f>
        <v>69.3</v>
      </c>
      <c r="D39" s="22"/>
      <c r="E39" s="24">
        <f t="shared" si="0"/>
        <v>69.3</v>
      </c>
    </row>
    <row r="40" spans="1:5" ht="12.75">
      <c r="A40" s="4" t="s">
        <v>113</v>
      </c>
      <c r="B40" s="22"/>
      <c r="C40" s="22">
        <f>1322.6</f>
        <v>1322.6</v>
      </c>
      <c r="D40" s="22"/>
      <c r="E40" s="24">
        <f t="shared" si="0"/>
        <v>1322.6</v>
      </c>
    </row>
    <row r="41" spans="1:5" ht="12.75" hidden="1">
      <c r="A41" s="4" t="s">
        <v>81</v>
      </c>
      <c r="B41" s="22"/>
      <c r="C41" s="22"/>
      <c r="D41" s="22"/>
      <c r="E41" s="24">
        <f>B41+C41+D41</f>
        <v>0</v>
      </c>
    </row>
    <row r="42" spans="1:5" ht="12.75">
      <c r="A42" s="4" t="s">
        <v>27</v>
      </c>
      <c r="B42" s="22">
        <v>150</v>
      </c>
      <c r="C42" s="22"/>
      <c r="D42" s="22"/>
      <c r="E42" s="24">
        <f>B42+C42+D42</f>
        <v>150</v>
      </c>
    </row>
    <row r="43" spans="1:5" ht="12.75">
      <c r="A43" s="2" t="s">
        <v>162</v>
      </c>
      <c r="B43" s="21">
        <f>SUM(B45:B50)</f>
        <v>0</v>
      </c>
      <c r="C43" s="21">
        <f>SUM(C45:C50)</f>
        <v>600</v>
      </c>
      <c r="D43" s="21"/>
      <c r="E43" s="21">
        <f>B43+C43</f>
        <v>600</v>
      </c>
    </row>
    <row r="44" spans="1:5" ht="12.75">
      <c r="A44" s="3" t="s">
        <v>2</v>
      </c>
      <c r="B44" s="22"/>
      <c r="C44" s="22"/>
      <c r="D44" s="22"/>
      <c r="E44" s="22"/>
    </row>
    <row r="45" spans="1:5" ht="12.75" hidden="1">
      <c r="A45" s="4" t="s">
        <v>44</v>
      </c>
      <c r="B45" s="22"/>
      <c r="C45" s="22"/>
      <c r="D45" s="22"/>
      <c r="E45" s="24">
        <f aca="true" t="shared" si="1" ref="E45:E50">B45+C45</f>
        <v>0</v>
      </c>
    </row>
    <row r="46" spans="1:5" ht="12.75" hidden="1">
      <c r="A46" s="5" t="s">
        <v>93</v>
      </c>
      <c r="B46" s="22"/>
      <c r="C46" s="22"/>
      <c r="D46" s="22"/>
      <c r="E46" s="24">
        <f t="shared" si="1"/>
        <v>0</v>
      </c>
    </row>
    <row r="47" spans="1:5" ht="12.75">
      <c r="A47" s="4" t="s">
        <v>85</v>
      </c>
      <c r="B47" s="22"/>
      <c r="C47" s="22">
        <v>600</v>
      </c>
      <c r="D47" s="22"/>
      <c r="E47" s="24">
        <f t="shared" si="1"/>
        <v>600</v>
      </c>
    </row>
    <row r="48" spans="1:5" ht="12.75" hidden="1">
      <c r="A48" s="4" t="s">
        <v>124</v>
      </c>
      <c r="B48" s="22"/>
      <c r="C48" s="22"/>
      <c r="D48" s="22"/>
      <c r="E48" s="24">
        <f t="shared" si="1"/>
        <v>0</v>
      </c>
    </row>
    <row r="49" spans="1:5" ht="12.75" hidden="1">
      <c r="A49" s="4" t="s">
        <v>129</v>
      </c>
      <c r="B49" s="22"/>
      <c r="C49" s="22"/>
      <c r="D49" s="22"/>
      <c r="E49" s="24">
        <f t="shared" si="1"/>
        <v>0</v>
      </c>
    </row>
    <row r="50" spans="1:5" ht="12.75" hidden="1">
      <c r="A50" s="4" t="s">
        <v>27</v>
      </c>
      <c r="B50" s="22"/>
      <c r="C50" s="22"/>
      <c r="D50" s="22"/>
      <c r="E50" s="24">
        <f t="shared" si="1"/>
        <v>0</v>
      </c>
    </row>
    <row r="51" spans="1:5" ht="12.75" hidden="1">
      <c r="A51" s="12" t="s">
        <v>70</v>
      </c>
      <c r="B51" s="23"/>
      <c r="C51" s="23"/>
      <c r="D51" s="23"/>
      <c r="E51" s="23">
        <f>B51+C51+D51</f>
        <v>0</v>
      </c>
    </row>
    <row r="52" spans="1:5" ht="21.75" customHeight="1" thickBot="1">
      <c r="A52" s="11" t="s">
        <v>3</v>
      </c>
      <c r="B52" s="26">
        <f>B9+B10+B27+B51+B43+B23</f>
        <v>2911900</v>
      </c>
      <c r="C52" s="26">
        <f>C9+C10+C27+C51+C43+C23</f>
        <v>1114515.1</v>
      </c>
      <c r="D52" s="26">
        <f>D9+D10+D27+D51+D43+D23</f>
        <v>0</v>
      </c>
      <c r="E52" s="26">
        <f>E9+E10+E27+E51+E43+E23</f>
        <v>4026415.1</v>
      </c>
    </row>
    <row r="53" spans="1:5" ht="24.75" customHeight="1">
      <c r="A53" s="2" t="s">
        <v>6</v>
      </c>
      <c r="B53" s="21"/>
      <c r="C53" s="22"/>
      <c r="D53" s="22"/>
      <c r="E53" s="22"/>
    </row>
    <row r="54" spans="1:5" ht="19.5" customHeight="1">
      <c r="A54" s="2" t="s">
        <v>15</v>
      </c>
      <c r="B54" s="21">
        <f>B55+B63</f>
        <v>39100</v>
      </c>
      <c r="C54" s="21">
        <f>C55+C63</f>
        <v>530</v>
      </c>
      <c r="D54" s="21">
        <f>D55+D63</f>
        <v>0</v>
      </c>
      <c r="E54" s="21">
        <f>B54+C54+D54</f>
        <v>39630</v>
      </c>
    </row>
    <row r="55" spans="1:5" ht="15" customHeight="1">
      <c r="A55" s="6" t="s">
        <v>35</v>
      </c>
      <c r="B55" s="27">
        <f>SUM(B57:B62)</f>
        <v>39100</v>
      </c>
      <c r="C55" s="27">
        <f>SUM(C57:C62)</f>
        <v>-80</v>
      </c>
      <c r="D55" s="27">
        <f>SUM(D57:D62)</f>
        <v>0</v>
      </c>
      <c r="E55" s="27">
        <f>SUM(E57:E62)</f>
        <v>39020</v>
      </c>
    </row>
    <row r="56" spans="1:5" ht="10.5" customHeight="1">
      <c r="A56" s="3" t="s">
        <v>2</v>
      </c>
      <c r="B56" s="22"/>
      <c r="C56" s="22"/>
      <c r="D56" s="22"/>
      <c r="E56" s="22"/>
    </row>
    <row r="57" spans="1:5" ht="12.75" customHeight="1">
      <c r="A57" s="4" t="s">
        <v>7</v>
      </c>
      <c r="B57" s="22">
        <v>15889</v>
      </c>
      <c r="C57" s="22"/>
      <c r="D57" s="22"/>
      <c r="E57" s="22">
        <f>B57+C57</f>
        <v>15889</v>
      </c>
    </row>
    <row r="58" spans="1:5" ht="12.75" customHeight="1">
      <c r="A58" s="4" t="s">
        <v>8</v>
      </c>
      <c r="B58" s="22">
        <v>3761</v>
      </c>
      <c r="C58" s="22"/>
      <c r="D58" s="22"/>
      <c r="E58" s="22">
        <f>B58+C58</f>
        <v>3761</v>
      </c>
    </row>
    <row r="59" spans="1:5" ht="12.75" customHeight="1">
      <c r="A59" s="4" t="s">
        <v>9</v>
      </c>
      <c r="B59" s="22">
        <v>1500</v>
      </c>
      <c r="C59" s="22"/>
      <c r="D59" s="22"/>
      <c r="E59" s="22">
        <f>B59+C59</f>
        <v>1500</v>
      </c>
    </row>
    <row r="60" spans="1:5" ht="12.75" customHeight="1">
      <c r="A60" s="4" t="s">
        <v>10</v>
      </c>
      <c r="B60" s="22">
        <v>7950</v>
      </c>
      <c r="C60" s="22"/>
      <c r="D60" s="22"/>
      <c r="E60" s="22">
        <f>B60+C60+D60</f>
        <v>7950</v>
      </c>
    </row>
    <row r="61" spans="1:5" ht="12.75" customHeight="1">
      <c r="A61" s="4" t="s">
        <v>29</v>
      </c>
      <c r="B61" s="22">
        <v>2000</v>
      </c>
      <c r="C61" s="22"/>
      <c r="D61" s="22"/>
      <c r="E61" s="22">
        <f>SUM(B61:D61)</f>
        <v>2000</v>
      </c>
    </row>
    <row r="62" spans="1:5" ht="12.75" customHeight="1">
      <c r="A62" s="4" t="s">
        <v>11</v>
      </c>
      <c r="B62" s="22">
        <v>8000</v>
      </c>
      <c r="C62" s="22">
        <v>-80</v>
      </c>
      <c r="D62" s="22"/>
      <c r="E62" s="22">
        <f>SUM(B62:D62)</f>
        <v>7920</v>
      </c>
    </row>
    <row r="63" spans="1:5" ht="12.75" customHeight="1">
      <c r="A63" s="13" t="s">
        <v>36</v>
      </c>
      <c r="B63" s="32">
        <f>SUM(B65:B66)</f>
        <v>0</v>
      </c>
      <c r="C63" s="32">
        <f>SUM(C65:C66)</f>
        <v>610</v>
      </c>
      <c r="D63" s="32">
        <f>SUM(D65:D66)</f>
        <v>0</v>
      </c>
      <c r="E63" s="32">
        <f>B63+C63+D63</f>
        <v>610</v>
      </c>
    </row>
    <row r="64" spans="1:5" ht="9.75" customHeight="1">
      <c r="A64" s="10" t="s">
        <v>2</v>
      </c>
      <c r="B64" s="23"/>
      <c r="C64" s="23"/>
      <c r="D64" s="23"/>
      <c r="E64" s="23"/>
    </row>
    <row r="65" spans="1:5" ht="12.75" customHeight="1">
      <c r="A65" s="8" t="s">
        <v>42</v>
      </c>
      <c r="B65" s="24"/>
      <c r="C65" s="24">
        <v>530</v>
      </c>
      <c r="D65" s="24"/>
      <c r="E65" s="22">
        <f>B65+C65</f>
        <v>530</v>
      </c>
    </row>
    <row r="66" spans="1:5" ht="12.75" customHeight="1">
      <c r="A66" s="64" t="s">
        <v>11</v>
      </c>
      <c r="B66" s="47"/>
      <c r="C66" s="47">
        <v>80</v>
      </c>
      <c r="D66" s="47"/>
      <c r="E66" s="47">
        <f>SUM(B66:D66)</f>
        <v>80</v>
      </c>
    </row>
    <row r="67" spans="1:5" ht="19.5" customHeight="1">
      <c r="A67" s="2" t="s">
        <v>16</v>
      </c>
      <c r="B67" s="21">
        <f>B68</f>
        <v>268688</v>
      </c>
      <c r="C67" s="21">
        <f>C68</f>
        <v>3649</v>
      </c>
      <c r="D67" s="21">
        <f>D68</f>
        <v>0</v>
      </c>
      <c r="E67" s="21">
        <f>B67+C67+D67</f>
        <v>272337</v>
      </c>
    </row>
    <row r="68" spans="1:5" ht="15" customHeight="1">
      <c r="A68" s="6" t="s">
        <v>35</v>
      </c>
      <c r="B68" s="27">
        <f>SUM(B70:B77)</f>
        <v>268688</v>
      </c>
      <c r="C68" s="27">
        <f>SUM(C70:C77)</f>
        <v>3649</v>
      </c>
      <c r="D68" s="27">
        <f>SUM(D70:D77)</f>
        <v>0</v>
      </c>
      <c r="E68" s="27">
        <f>B68+C68+D68</f>
        <v>272337</v>
      </c>
    </row>
    <row r="69" spans="1:5" ht="10.5" customHeight="1">
      <c r="A69" s="3" t="s">
        <v>2</v>
      </c>
      <c r="B69" s="22"/>
      <c r="C69" s="22"/>
      <c r="D69" s="22"/>
      <c r="E69" s="22"/>
    </row>
    <row r="70" spans="1:5" ht="12.75" customHeight="1">
      <c r="A70" s="4" t="s">
        <v>12</v>
      </c>
      <c r="B70" s="22">
        <v>112632</v>
      </c>
      <c r="C70" s="22"/>
      <c r="D70" s="22"/>
      <c r="E70" s="22">
        <f>B70+C70</f>
        <v>112632</v>
      </c>
    </row>
    <row r="71" spans="1:5" ht="12.75" customHeight="1">
      <c r="A71" s="4" t="s">
        <v>8</v>
      </c>
      <c r="B71" s="22">
        <v>38192</v>
      </c>
      <c r="C71" s="22"/>
      <c r="D71" s="22"/>
      <c r="E71" s="22">
        <f>B71+C71</f>
        <v>38192</v>
      </c>
    </row>
    <row r="72" spans="1:5" ht="12.75" customHeight="1">
      <c r="A72" s="4" t="s">
        <v>13</v>
      </c>
      <c r="B72" s="22">
        <v>280</v>
      </c>
      <c r="C72" s="22"/>
      <c r="D72" s="22"/>
      <c r="E72" s="22">
        <f>B72+C72</f>
        <v>280</v>
      </c>
    </row>
    <row r="73" spans="1:5" ht="12.75" customHeight="1">
      <c r="A73" s="4" t="s">
        <v>10</v>
      </c>
      <c r="B73" s="22">
        <v>41956</v>
      </c>
      <c r="C73" s="22"/>
      <c r="D73" s="22"/>
      <c r="E73" s="22">
        <f>B73+C73+D73</f>
        <v>41956</v>
      </c>
    </row>
    <row r="74" spans="1:5" ht="12.75" customHeight="1">
      <c r="A74" s="4" t="s">
        <v>14</v>
      </c>
      <c r="B74" s="22">
        <v>152</v>
      </c>
      <c r="C74" s="22"/>
      <c r="D74" s="22"/>
      <c r="E74" s="22">
        <f>B74+C74</f>
        <v>152</v>
      </c>
    </row>
    <row r="75" spans="1:5" ht="12.75" customHeight="1">
      <c r="A75" s="4" t="s">
        <v>54</v>
      </c>
      <c r="B75" s="22">
        <v>5476</v>
      </c>
      <c r="C75" s="22"/>
      <c r="D75" s="22"/>
      <c r="E75" s="22">
        <f>B75+C75</f>
        <v>5476</v>
      </c>
    </row>
    <row r="76" spans="1:5" ht="12.75" customHeight="1">
      <c r="A76" s="4" t="s">
        <v>82</v>
      </c>
      <c r="B76" s="22"/>
      <c r="C76" s="22">
        <v>3649</v>
      </c>
      <c r="D76" s="22"/>
      <c r="E76" s="22">
        <f>B76+C76</f>
        <v>3649</v>
      </c>
    </row>
    <row r="77" spans="1:5" ht="12.75" customHeight="1">
      <c r="A77" s="4" t="s">
        <v>190</v>
      </c>
      <c r="B77" s="22">
        <v>70000</v>
      </c>
      <c r="C77" s="22"/>
      <c r="D77" s="22"/>
      <c r="E77" s="22">
        <f>B77+C77</f>
        <v>70000</v>
      </c>
    </row>
    <row r="78" spans="1:5" ht="18.75" customHeight="1">
      <c r="A78" s="2" t="s">
        <v>79</v>
      </c>
      <c r="B78" s="21">
        <f>B79+B87</f>
        <v>128214</v>
      </c>
      <c r="C78" s="21">
        <f>C79+C87</f>
        <v>25122.4</v>
      </c>
      <c r="D78" s="21">
        <f>D79+D87</f>
        <v>0</v>
      </c>
      <c r="E78" s="21">
        <f>B78+C78+D78</f>
        <v>153336.4</v>
      </c>
    </row>
    <row r="79" spans="1:5" ht="15" customHeight="1">
      <c r="A79" s="6" t="s">
        <v>35</v>
      </c>
      <c r="B79" s="27">
        <f>SUM(B81:B85)</f>
        <v>88214</v>
      </c>
      <c r="C79" s="27">
        <f>SUM(C81:C85)</f>
        <v>20154.2</v>
      </c>
      <c r="D79" s="27">
        <f>SUM(D81:D85)</f>
        <v>0</v>
      </c>
      <c r="E79" s="27">
        <f>B79+C79+D79</f>
        <v>108368.2</v>
      </c>
    </row>
    <row r="80" spans="1:5" ht="10.5" customHeight="1">
      <c r="A80" s="3" t="s">
        <v>2</v>
      </c>
      <c r="B80" s="22"/>
      <c r="C80" s="22"/>
      <c r="D80" s="22"/>
      <c r="E80" s="21"/>
    </row>
    <row r="81" spans="1:5" ht="12.75" customHeight="1">
      <c r="A81" s="7" t="s">
        <v>163</v>
      </c>
      <c r="B81" s="28">
        <v>42319</v>
      </c>
      <c r="C81" s="28">
        <v>4019.8</v>
      </c>
      <c r="D81" s="28"/>
      <c r="E81" s="22">
        <f>B81+C81</f>
        <v>46338.8</v>
      </c>
    </row>
    <row r="82" spans="1:5" ht="12.75" customHeight="1">
      <c r="A82" s="4" t="s">
        <v>10</v>
      </c>
      <c r="B82" s="22">
        <v>45895</v>
      </c>
      <c r="C82" s="22">
        <f>45.2+400-476</f>
        <v>-30.80000000000001</v>
      </c>
      <c r="D82" s="22"/>
      <c r="E82" s="22">
        <f>SUM(B82:D82)</f>
        <v>45864.2</v>
      </c>
    </row>
    <row r="83" spans="1:5" ht="12.75" customHeight="1">
      <c r="A83" s="4" t="s">
        <v>164</v>
      </c>
      <c r="B83" s="22"/>
      <c r="C83" s="22">
        <v>13600</v>
      </c>
      <c r="D83" s="22"/>
      <c r="E83" s="22">
        <f>SUM(B83:D83)</f>
        <v>13600</v>
      </c>
    </row>
    <row r="84" spans="1:5" ht="12.75" customHeight="1">
      <c r="A84" s="4" t="s">
        <v>195</v>
      </c>
      <c r="B84" s="22"/>
      <c r="C84" s="22">
        <v>2300</v>
      </c>
      <c r="D84" s="22"/>
      <c r="E84" s="22">
        <f>SUM(B84:D84)</f>
        <v>2300</v>
      </c>
    </row>
    <row r="85" spans="1:5" ht="12.75" customHeight="1">
      <c r="A85" s="8" t="s">
        <v>55</v>
      </c>
      <c r="B85" s="24"/>
      <c r="C85" s="24">
        <v>265.2</v>
      </c>
      <c r="D85" s="24"/>
      <c r="E85" s="22">
        <f>SUM(B85:D85)</f>
        <v>265.2</v>
      </c>
    </row>
    <row r="86" spans="1:5" ht="12.75" customHeight="1">
      <c r="A86" s="8" t="s">
        <v>165</v>
      </c>
      <c r="B86" s="24"/>
      <c r="C86" s="24">
        <v>265.2</v>
      </c>
      <c r="D86" s="24"/>
      <c r="E86" s="22">
        <f>SUM(B86:D86)</f>
        <v>265.2</v>
      </c>
    </row>
    <row r="87" spans="1:5" ht="15" customHeight="1">
      <c r="A87" s="13" t="s">
        <v>36</v>
      </c>
      <c r="B87" s="32">
        <f>SUM(B89:B90)</f>
        <v>40000</v>
      </c>
      <c r="C87" s="32">
        <f>SUM(C89:C90)</f>
        <v>4968.2</v>
      </c>
      <c r="D87" s="32">
        <f>SUM(D89:D90)</f>
        <v>0</v>
      </c>
      <c r="E87" s="32">
        <f>B87+C87+D87</f>
        <v>44968.2</v>
      </c>
    </row>
    <row r="88" spans="1:5" ht="10.5" customHeight="1">
      <c r="A88" s="10" t="s">
        <v>2</v>
      </c>
      <c r="B88" s="23"/>
      <c r="C88" s="23"/>
      <c r="D88" s="23"/>
      <c r="E88" s="23"/>
    </row>
    <row r="89" spans="1:5" ht="12.75" customHeight="1">
      <c r="A89" s="8" t="s">
        <v>196</v>
      </c>
      <c r="B89" s="24"/>
      <c r="C89" s="24">
        <v>5233.4</v>
      </c>
      <c r="D89" s="24"/>
      <c r="E89" s="22">
        <f>SUM(B89:D89)</f>
        <v>5233.4</v>
      </c>
    </row>
    <row r="90" spans="1:5" ht="12.75" customHeight="1">
      <c r="A90" s="8" t="s">
        <v>55</v>
      </c>
      <c r="B90" s="24">
        <v>40000</v>
      </c>
      <c r="C90" s="24">
        <v>-265.2</v>
      </c>
      <c r="D90" s="24"/>
      <c r="E90" s="22">
        <f>SUM(B90:D90)</f>
        <v>39734.8</v>
      </c>
    </row>
    <row r="91" spans="1:5" ht="12.75" customHeight="1" hidden="1">
      <c r="A91" s="8" t="s">
        <v>166</v>
      </c>
      <c r="B91" s="24"/>
      <c r="C91" s="24"/>
      <c r="D91" s="24"/>
      <c r="E91" s="22">
        <f>SUM(B91:D91)</f>
        <v>0</v>
      </c>
    </row>
    <row r="92" spans="1:5" ht="18.75" customHeight="1">
      <c r="A92" s="12" t="s">
        <v>100</v>
      </c>
      <c r="B92" s="23">
        <f>B93</f>
        <v>3670</v>
      </c>
      <c r="C92" s="23">
        <f>C93</f>
        <v>2671</v>
      </c>
      <c r="D92" s="23">
        <f>D93</f>
        <v>0</v>
      </c>
      <c r="E92" s="23">
        <f>E93</f>
        <v>6341</v>
      </c>
    </row>
    <row r="93" spans="1:5" ht="15" customHeight="1">
      <c r="A93" s="6" t="s">
        <v>35</v>
      </c>
      <c r="B93" s="27">
        <f>SUM(B95:B97)</f>
        <v>3670</v>
      </c>
      <c r="C93" s="27">
        <f>SUM(C95:C97)</f>
        <v>2671</v>
      </c>
      <c r="D93" s="27">
        <f>SUM(D95:D97)</f>
        <v>0</v>
      </c>
      <c r="E93" s="27">
        <f>B93+C93+D93</f>
        <v>6341</v>
      </c>
    </row>
    <row r="94" spans="1:5" ht="9.75" customHeight="1">
      <c r="A94" s="3" t="s">
        <v>2</v>
      </c>
      <c r="B94" s="22"/>
      <c r="C94" s="22"/>
      <c r="D94" s="22"/>
      <c r="E94" s="21"/>
    </row>
    <row r="95" spans="1:5" ht="12.75" customHeight="1">
      <c r="A95" s="4" t="s">
        <v>10</v>
      </c>
      <c r="B95" s="22">
        <v>3670</v>
      </c>
      <c r="C95" s="22">
        <f>-1900+1100</f>
        <v>-800</v>
      </c>
      <c r="D95" s="22"/>
      <c r="E95" s="22">
        <f>SUM(B95:D95)</f>
        <v>2870</v>
      </c>
    </row>
    <row r="96" spans="1:5" ht="12.75" customHeight="1">
      <c r="A96" s="5" t="s">
        <v>34</v>
      </c>
      <c r="B96" s="22"/>
      <c r="C96" s="22">
        <f>1571</f>
        <v>1571</v>
      </c>
      <c r="D96" s="22"/>
      <c r="E96" s="22">
        <f>B96+C96</f>
        <v>1571</v>
      </c>
    </row>
    <row r="97" spans="1:5" ht="12.75" customHeight="1">
      <c r="A97" s="4" t="s">
        <v>164</v>
      </c>
      <c r="B97" s="22"/>
      <c r="C97" s="22">
        <v>1900</v>
      </c>
      <c r="D97" s="22"/>
      <c r="E97" s="22">
        <f>B97+C97</f>
        <v>1900</v>
      </c>
    </row>
    <row r="98" spans="1:5" ht="18.75" customHeight="1">
      <c r="A98" s="2" t="s">
        <v>17</v>
      </c>
      <c r="B98" s="21">
        <f>B99+B108</f>
        <v>942417</v>
      </c>
      <c r="C98" s="21">
        <f>C99+C108</f>
        <v>21000</v>
      </c>
      <c r="D98" s="21">
        <f>D99+D108</f>
        <v>0</v>
      </c>
      <c r="E98" s="21">
        <f>B98+C98+D98</f>
        <v>963417</v>
      </c>
    </row>
    <row r="99" spans="1:5" ht="12.75" customHeight="1">
      <c r="A99" s="6" t="s">
        <v>35</v>
      </c>
      <c r="B99" s="27">
        <f>SUM(B102:B107)</f>
        <v>942417</v>
      </c>
      <c r="C99" s="27">
        <f>SUM(C102:C107)</f>
        <v>21000</v>
      </c>
      <c r="D99" s="27">
        <f>SUM(D102:D107)</f>
        <v>0</v>
      </c>
      <c r="E99" s="27">
        <f>B99+C99+D99</f>
        <v>963417</v>
      </c>
    </row>
    <row r="100" spans="1:5" ht="10.5" customHeight="1">
      <c r="A100" s="3" t="s">
        <v>2</v>
      </c>
      <c r="B100" s="22"/>
      <c r="C100" s="22"/>
      <c r="D100" s="22"/>
      <c r="E100" s="21"/>
    </row>
    <row r="101" spans="1:5" ht="12.75" customHeight="1">
      <c r="A101" s="5" t="s">
        <v>38</v>
      </c>
      <c r="B101" s="22"/>
      <c r="C101" s="22"/>
      <c r="D101" s="22"/>
      <c r="E101" s="21"/>
    </row>
    <row r="102" spans="1:5" ht="12.75" customHeight="1">
      <c r="A102" s="5" t="s">
        <v>39</v>
      </c>
      <c r="B102" s="22">
        <v>202696</v>
      </c>
      <c r="C102" s="22"/>
      <c r="D102" s="22"/>
      <c r="E102" s="22">
        <f>B102+C102+D102</f>
        <v>202696</v>
      </c>
    </row>
    <row r="103" spans="1:5" ht="12.75" customHeight="1">
      <c r="A103" s="4" t="s">
        <v>40</v>
      </c>
      <c r="B103" s="22">
        <v>297535</v>
      </c>
      <c r="C103" s="22"/>
      <c r="D103" s="22"/>
      <c r="E103" s="22">
        <f>B103+C103</f>
        <v>297535</v>
      </c>
    </row>
    <row r="104" spans="1:5" ht="12.75" customHeight="1">
      <c r="A104" s="7" t="s">
        <v>19</v>
      </c>
      <c r="B104" s="28">
        <v>366000</v>
      </c>
      <c r="C104" s="28">
        <f>21000-100000</f>
        <v>-79000</v>
      </c>
      <c r="D104" s="28"/>
      <c r="E104" s="22">
        <f>B104+C104</f>
        <v>287000</v>
      </c>
    </row>
    <row r="105" spans="1:5" ht="12.75" customHeight="1">
      <c r="A105" s="4" t="s">
        <v>167</v>
      </c>
      <c r="B105" s="22">
        <v>3000</v>
      </c>
      <c r="C105" s="22"/>
      <c r="D105" s="22"/>
      <c r="E105" s="22">
        <f>B105+C105</f>
        <v>3000</v>
      </c>
    </row>
    <row r="106" spans="1:5" ht="12.75" customHeight="1">
      <c r="A106" s="4" t="s">
        <v>138</v>
      </c>
      <c r="B106" s="22">
        <v>67796</v>
      </c>
      <c r="C106" s="22"/>
      <c r="D106" s="22"/>
      <c r="E106" s="22">
        <f>B106+C106</f>
        <v>67796</v>
      </c>
    </row>
    <row r="107" spans="1:5" ht="12.75" customHeight="1">
      <c r="A107" s="4" t="s">
        <v>10</v>
      </c>
      <c r="B107" s="22">
        <v>5390</v>
      </c>
      <c r="C107" s="22">
        <v>100000</v>
      </c>
      <c r="D107" s="22"/>
      <c r="E107" s="22">
        <f>B107+C107+D107</f>
        <v>105390</v>
      </c>
    </row>
    <row r="108" spans="1:5" ht="12.75" customHeight="1" hidden="1">
      <c r="A108" s="13" t="s">
        <v>36</v>
      </c>
      <c r="B108" s="32">
        <f>SUM(B110:B114)</f>
        <v>0</v>
      </c>
      <c r="C108" s="32">
        <f>SUM(C110:C114)</f>
        <v>0</v>
      </c>
      <c r="D108" s="32">
        <f>SUM(D110:D114)</f>
        <v>0</v>
      </c>
      <c r="E108" s="32">
        <f>B108+C108+D108</f>
        <v>0</v>
      </c>
    </row>
    <row r="109" spans="1:5" ht="10.5" customHeight="1" hidden="1">
      <c r="A109" s="10" t="s">
        <v>2</v>
      </c>
      <c r="B109" s="23"/>
      <c r="C109" s="23"/>
      <c r="D109" s="23"/>
      <c r="E109" s="23"/>
    </row>
    <row r="110" spans="1:5" ht="12.75" customHeight="1" hidden="1">
      <c r="A110" s="4" t="s">
        <v>168</v>
      </c>
      <c r="B110" s="22"/>
      <c r="C110" s="22"/>
      <c r="D110" s="22"/>
      <c r="E110" s="22">
        <f>B110+C110+D110</f>
        <v>0</v>
      </c>
    </row>
    <row r="111" spans="1:5" ht="12.75" customHeight="1" hidden="1">
      <c r="A111" s="8" t="s">
        <v>42</v>
      </c>
      <c r="B111" s="24"/>
      <c r="C111" s="24"/>
      <c r="D111" s="24"/>
      <c r="E111" s="22">
        <f>B111+C111+D111</f>
        <v>0</v>
      </c>
    </row>
    <row r="112" spans="1:5" ht="12.75" customHeight="1" hidden="1">
      <c r="A112" s="45" t="s">
        <v>132</v>
      </c>
      <c r="B112" s="24"/>
      <c r="C112" s="24"/>
      <c r="D112" s="24"/>
      <c r="E112" s="22">
        <f>B112+C112+D112</f>
        <v>0</v>
      </c>
    </row>
    <row r="113" spans="1:5" ht="12.75" customHeight="1" hidden="1">
      <c r="A113" s="8" t="s">
        <v>125</v>
      </c>
      <c r="B113" s="24"/>
      <c r="C113" s="24"/>
      <c r="D113" s="24"/>
      <c r="E113" s="22">
        <f>B113+C113+D113</f>
        <v>0</v>
      </c>
    </row>
    <row r="114" spans="1:5" ht="12.75" customHeight="1" hidden="1">
      <c r="A114" s="8" t="s">
        <v>56</v>
      </c>
      <c r="B114" s="24"/>
      <c r="C114" s="24"/>
      <c r="D114" s="24"/>
      <c r="E114" s="22">
        <f>B114+C114+D114</f>
        <v>0</v>
      </c>
    </row>
    <row r="115" spans="1:5" ht="12.75" customHeight="1" hidden="1">
      <c r="A115" s="8" t="s">
        <v>84</v>
      </c>
      <c r="B115" s="24"/>
      <c r="C115" s="24"/>
      <c r="D115" s="24"/>
      <c r="E115" s="22">
        <f>B115+C115</f>
        <v>0</v>
      </c>
    </row>
    <row r="116" spans="1:5" ht="18.75" customHeight="1">
      <c r="A116" s="2" t="s">
        <v>101</v>
      </c>
      <c r="B116" s="21">
        <f>B117</f>
        <v>7000</v>
      </c>
      <c r="C116" s="21">
        <f>C117</f>
        <v>0</v>
      </c>
      <c r="D116" s="21">
        <f>D117</f>
        <v>0</v>
      </c>
      <c r="E116" s="21">
        <f>E117</f>
        <v>7000</v>
      </c>
    </row>
    <row r="117" spans="1:5" ht="15" customHeight="1">
      <c r="A117" s="6" t="s">
        <v>35</v>
      </c>
      <c r="B117" s="27">
        <f>SUM(B119:B119)</f>
        <v>7000</v>
      </c>
      <c r="C117" s="27">
        <f>SUM(C119:C119)</f>
        <v>0</v>
      </c>
      <c r="D117" s="27">
        <f>SUM(D119:D119)</f>
        <v>0</v>
      </c>
      <c r="E117" s="27">
        <f>B117+C117</f>
        <v>7000</v>
      </c>
    </row>
    <row r="118" spans="1:5" ht="10.5" customHeight="1">
      <c r="A118" s="3" t="s">
        <v>2</v>
      </c>
      <c r="B118" s="22"/>
      <c r="C118" s="22"/>
      <c r="D118" s="22"/>
      <c r="E118" s="21"/>
    </row>
    <row r="119" spans="1:5" ht="12.75" customHeight="1">
      <c r="A119" s="4" t="s">
        <v>10</v>
      </c>
      <c r="B119" s="22">
        <v>7000</v>
      </c>
      <c r="C119" s="22"/>
      <c r="D119" s="22"/>
      <c r="E119" s="22">
        <f>B119+C119+D119</f>
        <v>7000</v>
      </c>
    </row>
    <row r="120" spans="1:5" ht="16.5" customHeight="1">
      <c r="A120" s="12" t="s">
        <v>68</v>
      </c>
      <c r="B120" s="23">
        <f>B121+B126</f>
        <v>350962</v>
      </c>
      <c r="C120" s="23">
        <f>C121+C126</f>
        <v>0</v>
      </c>
      <c r="D120" s="23">
        <f>D121+D126</f>
        <v>0</v>
      </c>
      <c r="E120" s="23">
        <f>E121+E126</f>
        <v>350962</v>
      </c>
    </row>
    <row r="121" spans="1:5" ht="15" customHeight="1">
      <c r="A121" s="6" t="s">
        <v>35</v>
      </c>
      <c r="B121" s="27">
        <f>SUM(B123:B125)</f>
        <v>55962</v>
      </c>
      <c r="C121" s="27">
        <f>SUM(C123:C125)</f>
        <v>-1000</v>
      </c>
      <c r="D121" s="27">
        <f>SUM(D123:D125)</f>
        <v>0</v>
      </c>
      <c r="E121" s="27">
        <f>B121+C121+D121</f>
        <v>54962</v>
      </c>
    </row>
    <row r="122" spans="1:5" ht="10.5" customHeight="1">
      <c r="A122" s="3" t="s">
        <v>2</v>
      </c>
      <c r="B122" s="22"/>
      <c r="C122" s="22"/>
      <c r="D122" s="22"/>
      <c r="E122" s="21"/>
    </row>
    <row r="123" spans="1:5" ht="12.75" customHeight="1">
      <c r="A123" s="4" t="s">
        <v>10</v>
      </c>
      <c r="B123" s="22">
        <v>8962</v>
      </c>
      <c r="C123" s="22">
        <v>-1000</v>
      </c>
      <c r="D123" s="22"/>
      <c r="E123" s="22">
        <f>B123+C123+D123</f>
        <v>7962</v>
      </c>
    </row>
    <row r="124" spans="1:5" ht="12.75" customHeight="1">
      <c r="A124" s="4" t="s">
        <v>143</v>
      </c>
      <c r="B124" s="22">
        <v>27000</v>
      </c>
      <c r="C124" s="22"/>
      <c r="D124" s="22"/>
      <c r="E124" s="22">
        <f>B124+C124+D124</f>
        <v>27000</v>
      </c>
    </row>
    <row r="125" spans="1:5" ht="12.75" customHeight="1">
      <c r="A125" s="4" t="s">
        <v>28</v>
      </c>
      <c r="B125" s="22">
        <v>20000</v>
      </c>
      <c r="C125" s="22"/>
      <c r="D125" s="22"/>
      <c r="E125" s="22">
        <f>B125+C125+D125</f>
        <v>20000</v>
      </c>
    </row>
    <row r="126" spans="1:5" ht="15" customHeight="1">
      <c r="A126" s="13" t="s">
        <v>36</v>
      </c>
      <c r="B126" s="32">
        <f>B129+B128</f>
        <v>295000</v>
      </c>
      <c r="C126" s="32">
        <f>C129+C128</f>
        <v>1000</v>
      </c>
      <c r="D126" s="32">
        <f>D129+D128</f>
        <v>0</v>
      </c>
      <c r="E126" s="27">
        <f>B126+C126+D126</f>
        <v>296000</v>
      </c>
    </row>
    <row r="127" spans="1:5" ht="10.5" customHeight="1">
      <c r="A127" s="10" t="s">
        <v>2</v>
      </c>
      <c r="B127" s="23"/>
      <c r="C127" s="23"/>
      <c r="D127" s="23"/>
      <c r="E127" s="23"/>
    </row>
    <row r="128" spans="1:5" ht="12.75" customHeight="1">
      <c r="A128" s="5" t="s">
        <v>42</v>
      </c>
      <c r="B128" s="22"/>
      <c r="C128" s="22">
        <v>1000</v>
      </c>
      <c r="D128" s="22"/>
      <c r="E128" s="22">
        <f>B128+C128+D128</f>
        <v>1000</v>
      </c>
    </row>
    <row r="129" spans="1:5" ht="12.75" customHeight="1">
      <c r="A129" s="48" t="s">
        <v>144</v>
      </c>
      <c r="B129" s="47">
        <v>295000</v>
      </c>
      <c r="C129" s="47"/>
      <c r="D129" s="47"/>
      <c r="E129" s="47">
        <f>B129+C129+D129</f>
        <v>295000</v>
      </c>
    </row>
    <row r="130" spans="1:5" ht="19.5" customHeight="1">
      <c r="A130" s="2" t="s">
        <v>57</v>
      </c>
      <c r="B130" s="21">
        <f>B131+B160</f>
        <v>223700</v>
      </c>
      <c r="C130" s="21">
        <f>C131+C160</f>
        <v>16710.1</v>
      </c>
      <c r="D130" s="21">
        <f>D131+D160</f>
        <v>0</v>
      </c>
      <c r="E130" s="21">
        <f>E131+E160</f>
        <v>240410.1</v>
      </c>
    </row>
    <row r="131" spans="1:5" ht="15" customHeight="1">
      <c r="A131" s="6" t="s">
        <v>35</v>
      </c>
      <c r="B131" s="27">
        <f>SUM(B133:B149)+B151</f>
        <v>177700</v>
      </c>
      <c r="C131" s="27">
        <f>SUM(C133:C149)+C151</f>
        <v>14445.1</v>
      </c>
      <c r="D131" s="27">
        <f>SUM(D133:D149)+D151</f>
        <v>0</v>
      </c>
      <c r="E131" s="27">
        <f>SUM(E133:E149)+E151</f>
        <v>192145.1</v>
      </c>
    </row>
    <row r="132" spans="1:5" ht="10.5" customHeight="1">
      <c r="A132" s="10" t="s">
        <v>2</v>
      </c>
      <c r="B132" s="23"/>
      <c r="C132" s="23"/>
      <c r="D132" s="23"/>
      <c r="E132" s="23"/>
    </row>
    <row r="133" spans="1:5" ht="12.75" customHeight="1">
      <c r="A133" s="4" t="s">
        <v>10</v>
      </c>
      <c r="B133" s="22">
        <v>200</v>
      </c>
      <c r="C133" s="22"/>
      <c r="D133" s="22"/>
      <c r="E133" s="22">
        <f aca="true" t="shared" si="2" ref="E133:E150">SUM(A133:D133)</f>
        <v>200</v>
      </c>
    </row>
    <row r="134" spans="1:5" ht="12.75" customHeight="1">
      <c r="A134" s="4" t="s">
        <v>19</v>
      </c>
      <c r="B134" s="22">
        <v>3500</v>
      </c>
      <c r="C134" s="22">
        <v>476</v>
      </c>
      <c r="D134" s="22"/>
      <c r="E134" s="22">
        <f t="shared" si="2"/>
        <v>3976</v>
      </c>
    </row>
    <row r="135" spans="1:5" ht="12.75" customHeight="1">
      <c r="A135" s="45" t="s">
        <v>169</v>
      </c>
      <c r="B135" s="22">
        <v>20000</v>
      </c>
      <c r="C135" s="22">
        <f>-1950-515</f>
        <v>-2465</v>
      </c>
      <c r="D135" s="22"/>
      <c r="E135" s="22">
        <f t="shared" si="2"/>
        <v>17535</v>
      </c>
    </row>
    <row r="136" spans="1:5" ht="12.75" customHeight="1">
      <c r="A136" s="45" t="s">
        <v>197</v>
      </c>
      <c r="B136" s="22"/>
      <c r="C136" s="22">
        <v>16598.5</v>
      </c>
      <c r="D136" s="22"/>
      <c r="E136" s="22">
        <f t="shared" si="2"/>
        <v>16598.5</v>
      </c>
    </row>
    <row r="137" spans="1:5" ht="12.75" customHeight="1" hidden="1">
      <c r="A137" s="4" t="s">
        <v>90</v>
      </c>
      <c r="B137" s="22"/>
      <c r="C137" s="22"/>
      <c r="D137" s="22"/>
      <c r="E137" s="22">
        <f t="shared" si="2"/>
        <v>0</v>
      </c>
    </row>
    <row r="138" spans="1:5" ht="12.75" customHeight="1" hidden="1">
      <c r="A138" s="10" t="s">
        <v>119</v>
      </c>
      <c r="B138" s="22"/>
      <c r="C138" s="22"/>
      <c r="D138" s="22"/>
      <c r="E138" s="22">
        <f t="shared" si="2"/>
        <v>0</v>
      </c>
    </row>
    <row r="139" spans="1:5" ht="12.75" customHeight="1" hidden="1">
      <c r="A139" s="4" t="s">
        <v>117</v>
      </c>
      <c r="B139" s="22"/>
      <c r="C139" s="22"/>
      <c r="D139" s="22"/>
      <c r="E139" s="22">
        <f t="shared" si="2"/>
        <v>0</v>
      </c>
    </row>
    <row r="140" spans="1:5" ht="12.75" customHeight="1">
      <c r="A140" s="4" t="s">
        <v>192</v>
      </c>
      <c r="B140" s="22"/>
      <c r="C140" s="22">
        <v>13</v>
      </c>
      <c r="D140" s="22"/>
      <c r="E140" s="22">
        <f t="shared" si="2"/>
        <v>13</v>
      </c>
    </row>
    <row r="141" spans="1:5" ht="12.75" customHeight="1">
      <c r="A141" s="4" t="s">
        <v>170</v>
      </c>
      <c r="B141" s="22"/>
      <c r="C141" s="22">
        <v>1022</v>
      </c>
      <c r="D141" s="22"/>
      <c r="E141" s="22">
        <f t="shared" si="2"/>
        <v>1022</v>
      </c>
    </row>
    <row r="142" spans="1:5" ht="12.75" customHeight="1" hidden="1">
      <c r="A142" s="4" t="s">
        <v>130</v>
      </c>
      <c r="B142" s="22"/>
      <c r="C142" s="22"/>
      <c r="D142" s="22"/>
      <c r="E142" s="22">
        <f t="shared" si="2"/>
        <v>0</v>
      </c>
    </row>
    <row r="143" spans="1:5" ht="12.75" customHeight="1">
      <c r="A143" s="4" t="s">
        <v>171</v>
      </c>
      <c r="B143" s="22"/>
      <c r="C143" s="22">
        <v>300.6</v>
      </c>
      <c r="D143" s="22"/>
      <c r="E143" s="22">
        <f t="shared" si="2"/>
        <v>300.6</v>
      </c>
    </row>
    <row r="144" spans="1:5" ht="12.75" customHeight="1" hidden="1">
      <c r="A144" s="4" t="s">
        <v>118</v>
      </c>
      <c r="B144" s="22"/>
      <c r="C144" s="22"/>
      <c r="D144" s="22"/>
      <c r="E144" s="22">
        <f t="shared" si="2"/>
        <v>0</v>
      </c>
    </row>
    <row r="145" spans="1:5" ht="12.75" customHeight="1" hidden="1">
      <c r="A145" s="8" t="s">
        <v>121</v>
      </c>
      <c r="B145" s="22"/>
      <c r="C145" s="22"/>
      <c r="D145" s="22"/>
      <c r="E145" s="22">
        <f t="shared" si="2"/>
        <v>0</v>
      </c>
    </row>
    <row r="146" spans="1:5" ht="12.75" customHeight="1" hidden="1">
      <c r="A146" s="8" t="s">
        <v>122</v>
      </c>
      <c r="B146" s="22"/>
      <c r="C146" s="22"/>
      <c r="D146" s="22"/>
      <c r="E146" s="22">
        <f t="shared" si="2"/>
        <v>0</v>
      </c>
    </row>
    <row r="147" spans="1:5" ht="12.75" customHeight="1" hidden="1">
      <c r="A147" s="8" t="s">
        <v>136</v>
      </c>
      <c r="B147" s="22"/>
      <c r="C147" s="22"/>
      <c r="D147" s="22"/>
      <c r="E147" s="22">
        <f t="shared" si="2"/>
        <v>0</v>
      </c>
    </row>
    <row r="148" spans="1:5" ht="12.75" customHeight="1">
      <c r="A148" s="4" t="s">
        <v>74</v>
      </c>
      <c r="B148" s="22">
        <v>25000</v>
      </c>
      <c r="C148" s="22"/>
      <c r="D148" s="22"/>
      <c r="E148" s="22">
        <f t="shared" si="2"/>
        <v>25000</v>
      </c>
    </row>
    <row r="149" spans="1:5" ht="12.75" customHeight="1">
      <c r="A149" s="4" t="s">
        <v>56</v>
      </c>
      <c r="B149" s="22">
        <v>45000</v>
      </c>
      <c r="C149" s="22"/>
      <c r="D149" s="22"/>
      <c r="E149" s="22">
        <f t="shared" si="2"/>
        <v>45000</v>
      </c>
    </row>
    <row r="150" spans="1:5" ht="12" customHeight="1">
      <c r="A150" s="4" t="s">
        <v>145</v>
      </c>
      <c r="B150" s="22">
        <v>1800</v>
      </c>
      <c r="C150" s="22">
        <v>1000</v>
      </c>
      <c r="D150" s="22"/>
      <c r="E150" s="22">
        <f t="shared" si="2"/>
        <v>2800</v>
      </c>
    </row>
    <row r="151" spans="1:5" ht="12" customHeight="1">
      <c r="A151" s="4" t="s">
        <v>45</v>
      </c>
      <c r="B151" s="22">
        <f>SUM(B152:B159)</f>
        <v>84000</v>
      </c>
      <c r="C151" s="22">
        <f>SUM(C152:C159)</f>
        <v>-1500</v>
      </c>
      <c r="D151" s="22"/>
      <c r="E151" s="22">
        <f>SUM(E152:E159)</f>
        <v>82500</v>
      </c>
    </row>
    <row r="152" spans="1:5" ht="12" customHeight="1">
      <c r="A152" s="4" t="s">
        <v>146</v>
      </c>
      <c r="B152" s="22">
        <v>500</v>
      </c>
      <c r="C152" s="22"/>
      <c r="D152" s="22"/>
      <c r="E152" s="22">
        <f>SUM(A152:D152)</f>
        <v>500</v>
      </c>
    </row>
    <row r="153" spans="1:5" ht="12" customHeight="1">
      <c r="A153" s="4" t="s">
        <v>147</v>
      </c>
      <c r="B153" s="22">
        <v>9000</v>
      </c>
      <c r="C153" s="22">
        <v>-1500</v>
      </c>
      <c r="D153" s="22"/>
      <c r="E153" s="22">
        <f aca="true" t="shared" si="3" ref="E153:E159">SUM(A153:D153)</f>
        <v>7500</v>
      </c>
    </row>
    <row r="154" spans="1:5" ht="12" customHeight="1">
      <c r="A154" s="4" t="s">
        <v>148</v>
      </c>
      <c r="B154" s="22">
        <v>13530</v>
      </c>
      <c r="C154" s="22"/>
      <c r="D154" s="22"/>
      <c r="E154" s="22">
        <f t="shared" si="3"/>
        <v>13530</v>
      </c>
    </row>
    <row r="155" spans="1:5" ht="12" customHeight="1">
      <c r="A155" s="4" t="s">
        <v>149</v>
      </c>
      <c r="B155" s="22">
        <v>2700</v>
      </c>
      <c r="C155" s="22"/>
      <c r="D155" s="22"/>
      <c r="E155" s="22">
        <f t="shared" si="3"/>
        <v>2700</v>
      </c>
    </row>
    <row r="156" spans="1:5" ht="12" customHeight="1">
      <c r="A156" s="4" t="s">
        <v>150</v>
      </c>
      <c r="B156" s="22">
        <v>4510</v>
      </c>
      <c r="C156" s="22"/>
      <c r="D156" s="22"/>
      <c r="E156" s="22">
        <f t="shared" si="3"/>
        <v>4510</v>
      </c>
    </row>
    <row r="157" spans="1:5" ht="12" customHeight="1">
      <c r="A157" s="4" t="s">
        <v>151</v>
      </c>
      <c r="B157" s="22">
        <v>10280</v>
      </c>
      <c r="C157" s="22"/>
      <c r="D157" s="22"/>
      <c r="E157" s="22">
        <f t="shared" si="3"/>
        <v>10280</v>
      </c>
    </row>
    <row r="158" spans="1:5" ht="12" customHeight="1">
      <c r="A158" s="4" t="s">
        <v>152</v>
      </c>
      <c r="B158" s="22">
        <v>28340</v>
      </c>
      <c r="C158" s="22"/>
      <c r="D158" s="22"/>
      <c r="E158" s="22">
        <f t="shared" si="3"/>
        <v>28340</v>
      </c>
    </row>
    <row r="159" spans="1:5" ht="12" customHeight="1">
      <c r="A159" s="4" t="s">
        <v>153</v>
      </c>
      <c r="B159" s="22">
        <v>15140</v>
      </c>
      <c r="C159" s="22"/>
      <c r="D159" s="22"/>
      <c r="E159" s="22">
        <f t="shared" si="3"/>
        <v>15140</v>
      </c>
    </row>
    <row r="160" spans="1:5" ht="12.75" customHeight="1">
      <c r="A160" s="13" t="s">
        <v>36</v>
      </c>
      <c r="B160" s="32">
        <f>SUM(B162:B170)</f>
        <v>46000</v>
      </c>
      <c r="C160" s="32">
        <f>SUM(C162:C170)</f>
        <v>2265</v>
      </c>
      <c r="D160" s="32">
        <f>SUM(D162:D170)</f>
        <v>0</v>
      </c>
      <c r="E160" s="32">
        <f>SUM(E162:E170)</f>
        <v>48265</v>
      </c>
    </row>
    <row r="161" spans="1:5" ht="10.5" customHeight="1">
      <c r="A161" s="45" t="s">
        <v>2</v>
      </c>
      <c r="B161" s="22"/>
      <c r="C161" s="22"/>
      <c r="D161" s="22"/>
      <c r="E161" s="22"/>
    </row>
    <row r="162" spans="1:5" ht="12.75" customHeight="1">
      <c r="A162" s="4" t="s">
        <v>172</v>
      </c>
      <c r="B162" s="22"/>
      <c r="C162" s="22">
        <v>1950</v>
      </c>
      <c r="D162" s="22"/>
      <c r="E162" s="22">
        <f>B162+C162+D162</f>
        <v>1950</v>
      </c>
    </row>
    <row r="163" spans="1:5" ht="12.75" customHeight="1">
      <c r="A163" s="4" t="s">
        <v>198</v>
      </c>
      <c r="B163" s="22"/>
      <c r="C163" s="22">
        <v>515</v>
      </c>
      <c r="D163" s="22"/>
      <c r="E163" s="22">
        <f>B163+C163+D163</f>
        <v>515</v>
      </c>
    </row>
    <row r="164" spans="1:5" ht="12.75" customHeight="1" hidden="1">
      <c r="A164" s="4" t="s">
        <v>116</v>
      </c>
      <c r="B164" s="22"/>
      <c r="C164" s="22"/>
      <c r="D164" s="22"/>
      <c r="E164" s="22">
        <f>B164+C164+D164</f>
        <v>0</v>
      </c>
    </row>
    <row r="165" spans="1:5" ht="12.75" customHeight="1" hidden="1">
      <c r="A165" s="45" t="s">
        <v>120</v>
      </c>
      <c r="B165" s="22"/>
      <c r="C165" s="22"/>
      <c r="D165" s="22"/>
      <c r="E165" s="22">
        <f>B165+C165</f>
        <v>0</v>
      </c>
    </row>
    <row r="166" spans="1:5" ht="12.75" customHeight="1" hidden="1">
      <c r="A166" s="8" t="s">
        <v>122</v>
      </c>
      <c r="B166" s="22"/>
      <c r="C166" s="22"/>
      <c r="D166" s="22"/>
      <c r="E166" s="22">
        <f>B166+C166</f>
        <v>0</v>
      </c>
    </row>
    <row r="167" spans="1:5" ht="12.75" customHeight="1">
      <c r="A167" s="4" t="s">
        <v>192</v>
      </c>
      <c r="B167" s="22"/>
      <c r="C167" s="22">
        <v>600</v>
      </c>
      <c r="D167" s="22"/>
      <c r="E167" s="22">
        <f>B167+C167</f>
        <v>600</v>
      </c>
    </row>
    <row r="168" spans="1:5" ht="12.75" customHeight="1" hidden="1">
      <c r="A168" s="4" t="s">
        <v>173</v>
      </c>
      <c r="B168" s="22"/>
      <c r="C168" s="22"/>
      <c r="D168" s="22"/>
      <c r="E168" s="22">
        <f>B168+C168+D168</f>
        <v>0</v>
      </c>
    </row>
    <row r="169" spans="1:5" ht="12.75" customHeight="1">
      <c r="A169" s="4" t="s">
        <v>74</v>
      </c>
      <c r="B169" s="22">
        <v>20000</v>
      </c>
      <c r="C169" s="22"/>
      <c r="D169" s="22"/>
      <c r="E169" s="22">
        <f>B169+C169+D169</f>
        <v>20000</v>
      </c>
    </row>
    <row r="170" spans="1:5" ht="12.75" customHeight="1">
      <c r="A170" s="8" t="s">
        <v>56</v>
      </c>
      <c r="B170" s="24">
        <v>26000</v>
      </c>
      <c r="C170" s="24">
        <v>-800</v>
      </c>
      <c r="D170" s="24"/>
      <c r="E170" s="22">
        <f>B170+C170+D170</f>
        <v>25200</v>
      </c>
    </row>
    <row r="171" spans="1:5" ht="12" customHeight="1" hidden="1">
      <c r="A171" s="8" t="s">
        <v>83</v>
      </c>
      <c r="B171" s="24"/>
      <c r="C171" s="24"/>
      <c r="D171" s="24"/>
      <c r="E171" s="22">
        <f>B171+C171</f>
        <v>0</v>
      </c>
    </row>
    <row r="172" spans="1:5" ht="12" customHeight="1" hidden="1">
      <c r="A172" s="8" t="s">
        <v>174</v>
      </c>
      <c r="B172" s="24"/>
      <c r="C172" s="24"/>
      <c r="D172" s="24"/>
      <c r="E172" s="22">
        <f>B172+C172</f>
        <v>0</v>
      </c>
    </row>
    <row r="173" spans="1:5" ht="19.5" customHeight="1">
      <c r="A173" s="2" t="s">
        <v>18</v>
      </c>
      <c r="B173" s="21">
        <f>B174+B194</f>
        <v>469830</v>
      </c>
      <c r="C173" s="21">
        <f>C174+C194</f>
        <v>1040168.5</v>
      </c>
      <c r="D173" s="21">
        <f>D174+D194</f>
        <v>0</v>
      </c>
      <c r="E173" s="21">
        <f>E174+E194</f>
        <v>1509998.5</v>
      </c>
    </row>
    <row r="174" spans="1:5" ht="15" customHeight="1">
      <c r="A174" s="6" t="s">
        <v>35</v>
      </c>
      <c r="B174" s="27">
        <f>SUM(B176:B193)</f>
        <v>321330</v>
      </c>
      <c r="C174" s="27">
        <f>SUM(C176:C193)</f>
        <v>1040168.5</v>
      </c>
      <c r="D174" s="27">
        <f>SUM(D176:D193)</f>
        <v>0</v>
      </c>
      <c r="E174" s="27">
        <f>B174+C174+D174</f>
        <v>1361498.5</v>
      </c>
    </row>
    <row r="175" spans="1:5" ht="10.5" customHeight="1">
      <c r="A175" s="10" t="s">
        <v>2</v>
      </c>
      <c r="B175" s="24"/>
      <c r="C175" s="24"/>
      <c r="D175" s="24"/>
      <c r="E175" s="22"/>
    </row>
    <row r="176" spans="1:5" ht="12.75" customHeight="1">
      <c r="A176" s="5" t="s">
        <v>19</v>
      </c>
      <c r="B176" s="22">
        <v>298668</v>
      </c>
      <c r="C176" s="22"/>
      <c r="D176" s="22"/>
      <c r="E176" s="22">
        <f>B176+C176+D176</f>
        <v>298668</v>
      </c>
    </row>
    <row r="177" spans="1:5" ht="12.75" customHeight="1">
      <c r="A177" s="5" t="s">
        <v>33</v>
      </c>
      <c r="B177" s="22"/>
      <c r="C177" s="22"/>
      <c r="D177" s="22"/>
      <c r="E177" s="22"/>
    </row>
    <row r="178" spans="1:5" ht="12.75" customHeight="1">
      <c r="A178" s="5" t="s">
        <v>30</v>
      </c>
      <c r="B178" s="22"/>
      <c r="C178" s="22">
        <v>389516</v>
      </c>
      <c r="D178" s="22"/>
      <c r="E178" s="22">
        <f>B178+C178+D178</f>
        <v>389516</v>
      </c>
    </row>
    <row r="179" spans="1:5" ht="12.75" customHeight="1">
      <c r="A179" s="5" t="s">
        <v>31</v>
      </c>
      <c r="B179" s="22"/>
      <c r="C179" s="22">
        <v>42480</v>
      </c>
      <c r="D179" s="22"/>
      <c r="E179" s="22">
        <f>B179+C179</f>
        <v>42480</v>
      </c>
    </row>
    <row r="180" spans="1:5" ht="12.75" customHeight="1">
      <c r="A180" s="5" t="s">
        <v>32</v>
      </c>
      <c r="B180" s="22"/>
      <c r="C180" s="22">
        <v>606332</v>
      </c>
      <c r="D180" s="22"/>
      <c r="E180" s="22">
        <f>B180+C180+D180</f>
        <v>606332</v>
      </c>
    </row>
    <row r="181" spans="1:5" ht="12.75" customHeight="1" hidden="1">
      <c r="A181" s="5" t="s">
        <v>114</v>
      </c>
      <c r="B181" s="22"/>
      <c r="C181" s="22"/>
      <c r="D181" s="22"/>
      <c r="E181" s="22">
        <f>B181+C181</f>
        <v>0</v>
      </c>
    </row>
    <row r="182" spans="1:5" ht="12.75" customHeight="1">
      <c r="A182" s="5" t="s">
        <v>46</v>
      </c>
      <c r="B182" s="22"/>
      <c r="C182" s="22">
        <f>14+31.3+8</f>
        <v>53.3</v>
      </c>
      <c r="D182" s="22"/>
      <c r="E182" s="22">
        <f>B182+C182</f>
        <v>53.3</v>
      </c>
    </row>
    <row r="183" spans="1:5" ht="12.75" customHeight="1" hidden="1">
      <c r="A183" s="5" t="s">
        <v>86</v>
      </c>
      <c r="B183" s="22"/>
      <c r="C183" s="22"/>
      <c r="D183" s="22"/>
      <c r="E183" s="22">
        <f aca="true" t="shared" si="4" ref="E183:E192">B183+C183</f>
        <v>0</v>
      </c>
    </row>
    <row r="184" spans="1:5" ht="12.75" customHeight="1">
      <c r="A184" s="5" t="s">
        <v>133</v>
      </c>
      <c r="B184" s="22"/>
      <c r="C184" s="22">
        <v>1787.2</v>
      </c>
      <c r="D184" s="22"/>
      <c r="E184" s="22">
        <f t="shared" si="4"/>
        <v>1787.2</v>
      </c>
    </row>
    <row r="185" spans="1:5" ht="12.75" customHeight="1" hidden="1">
      <c r="A185" s="5" t="s">
        <v>96</v>
      </c>
      <c r="B185" s="22"/>
      <c r="C185" s="22"/>
      <c r="D185" s="22"/>
      <c r="E185" s="22">
        <f t="shared" si="4"/>
        <v>0</v>
      </c>
    </row>
    <row r="186" spans="1:5" ht="12.75" customHeight="1" hidden="1">
      <c r="A186" s="5" t="s">
        <v>97</v>
      </c>
      <c r="B186" s="22"/>
      <c r="C186" s="22"/>
      <c r="D186" s="22"/>
      <c r="E186" s="22">
        <f t="shared" si="4"/>
        <v>0</v>
      </c>
    </row>
    <row r="187" spans="1:5" ht="12.75" customHeight="1" hidden="1">
      <c r="A187" s="5" t="s">
        <v>98</v>
      </c>
      <c r="B187" s="22"/>
      <c r="C187" s="22"/>
      <c r="D187" s="22"/>
      <c r="E187" s="22">
        <f t="shared" si="4"/>
        <v>0</v>
      </c>
    </row>
    <row r="188" spans="1:5" ht="12.75" customHeight="1" hidden="1">
      <c r="A188" s="5" t="s">
        <v>115</v>
      </c>
      <c r="B188" s="22"/>
      <c r="C188" s="22"/>
      <c r="D188" s="22"/>
      <c r="E188" s="22">
        <f t="shared" si="4"/>
        <v>0</v>
      </c>
    </row>
    <row r="189" spans="1:5" ht="12.75" customHeight="1" hidden="1">
      <c r="A189" s="5" t="s">
        <v>126</v>
      </c>
      <c r="B189" s="22"/>
      <c r="C189" s="22"/>
      <c r="D189" s="22"/>
      <c r="E189" s="22">
        <f t="shared" si="4"/>
        <v>0</v>
      </c>
    </row>
    <row r="190" spans="1:5" ht="12.75" customHeight="1" hidden="1">
      <c r="A190" s="5" t="s">
        <v>134</v>
      </c>
      <c r="B190" s="22"/>
      <c r="C190" s="22"/>
      <c r="D190" s="22"/>
      <c r="E190" s="22">
        <f t="shared" si="4"/>
        <v>0</v>
      </c>
    </row>
    <row r="191" spans="1:5" ht="12.75" customHeight="1" hidden="1">
      <c r="A191" s="5" t="s">
        <v>135</v>
      </c>
      <c r="B191" s="22"/>
      <c r="C191" s="22"/>
      <c r="D191" s="22"/>
      <c r="E191" s="22">
        <f t="shared" si="4"/>
        <v>0</v>
      </c>
    </row>
    <row r="192" spans="1:5" ht="12.75" customHeight="1" hidden="1">
      <c r="A192" s="5" t="s">
        <v>127</v>
      </c>
      <c r="B192" s="22"/>
      <c r="C192" s="22"/>
      <c r="D192" s="22"/>
      <c r="E192" s="22">
        <f t="shared" si="4"/>
        <v>0</v>
      </c>
    </row>
    <row r="193" spans="1:5" ht="12.75" customHeight="1">
      <c r="A193" s="4" t="s">
        <v>10</v>
      </c>
      <c r="B193" s="22">
        <v>22662</v>
      </c>
      <c r="C193" s="22"/>
      <c r="D193" s="22"/>
      <c r="E193" s="22">
        <f>B193+C193+D193</f>
        <v>22662</v>
      </c>
    </row>
    <row r="194" spans="1:5" ht="15" customHeight="1">
      <c r="A194" s="13" t="s">
        <v>36</v>
      </c>
      <c r="B194" s="32">
        <f>SUM(B196:B197)</f>
        <v>148500</v>
      </c>
      <c r="C194" s="32">
        <f>SUM(C196:C197)</f>
        <v>0</v>
      </c>
      <c r="D194" s="32">
        <f>SUM(D196:D197)</f>
        <v>0</v>
      </c>
      <c r="E194" s="27">
        <f>B194+C194+D194</f>
        <v>148500</v>
      </c>
    </row>
    <row r="195" spans="1:5" ht="10.5" customHeight="1">
      <c r="A195" s="3" t="s">
        <v>2</v>
      </c>
      <c r="B195" s="22"/>
      <c r="C195" s="22"/>
      <c r="D195" s="22"/>
      <c r="E195" s="21"/>
    </row>
    <row r="196" spans="1:5" ht="12.75" customHeight="1" hidden="1">
      <c r="A196" s="8" t="s">
        <v>168</v>
      </c>
      <c r="B196" s="24"/>
      <c r="C196" s="24"/>
      <c r="D196" s="24"/>
      <c r="E196" s="22">
        <f>B196+C196+D196</f>
        <v>0</v>
      </c>
    </row>
    <row r="197" spans="1:5" ht="12.75" customHeight="1">
      <c r="A197" s="45" t="s">
        <v>154</v>
      </c>
      <c r="B197" s="24">
        <v>148500</v>
      </c>
      <c r="C197" s="24"/>
      <c r="D197" s="24"/>
      <c r="E197" s="22">
        <f>B197+C197+D197</f>
        <v>148500</v>
      </c>
    </row>
    <row r="198" spans="1:5" ht="19.5" customHeight="1">
      <c r="A198" s="2" t="s">
        <v>20</v>
      </c>
      <c r="B198" s="21">
        <f>B199+B207</f>
        <v>314796.1</v>
      </c>
      <c r="C198" s="21">
        <f>C199+C207</f>
        <v>50440.4</v>
      </c>
      <c r="D198" s="21">
        <f>D199+D207</f>
        <v>0</v>
      </c>
      <c r="E198" s="21">
        <f>E199+E207</f>
        <v>365236.5</v>
      </c>
    </row>
    <row r="199" spans="1:5" ht="12.75" customHeight="1">
      <c r="A199" s="6" t="s">
        <v>35</v>
      </c>
      <c r="B199" s="27">
        <f>SUM(B201:B206)</f>
        <v>299181</v>
      </c>
      <c r="C199" s="27">
        <f>SUM(C201:C206)</f>
        <v>50440.4</v>
      </c>
      <c r="D199" s="27">
        <f>SUM(D201:D206)</f>
        <v>0</v>
      </c>
      <c r="E199" s="27">
        <f>B199+C199+D199</f>
        <v>349621.4</v>
      </c>
    </row>
    <row r="200" spans="1:5" ht="10.5" customHeight="1">
      <c r="A200" s="3" t="s">
        <v>2</v>
      </c>
      <c r="B200" s="22"/>
      <c r="C200" s="22"/>
      <c r="D200" s="22"/>
      <c r="E200" s="21"/>
    </row>
    <row r="201" spans="1:5" ht="12.75" customHeight="1">
      <c r="A201" s="8" t="s">
        <v>19</v>
      </c>
      <c r="B201" s="24">
        <v>189798</v>
      </c>
      <c r="C201" s="24"/>
      <c r="D201" s="24"/>
      <c r="E201" s="22">
        <f aca="true" t="shared" si="5" ref="E201:E207">B201+C201+D201</f>
        <v>189798</v>
      </c>
    </row>
    <row r="202" spans="1:5" ht="12.75" customHeight="1">
      <c r="A202" s="5" t="s">
        <v>163</v>
      </c>
      <c r="B202" s="22">
        <v>68960</v>
      </c>
      <c r="C202" s="22"/>
      <c r="D202" s="22"/>
      <c r="E202" s="22">
        <f t="shared" si="5"/>
        <v>68960</v>
      </c>
    </row>
    <row r="203" spans="1:5" ht="12.75" customHeight="1">
      <c r="A203" s="5" t="s">
        <v>10</v>
      </c>
      <c r="B203" s="22">
        <v>36242</v>
      </c>
      <c r="C203" s="22"/>
      <c r="D203" s="22"/>
      <c r="E203" s="22">
        <f t="shared" si="5"/>
        <v>36242</v>
      </c>
    </row>
    <row r="204" spans="1:5" ht="12.75" customHeight="1">
      <c r="A204" s="5" t="s">
        <v>191</v>
      </c>
      <c r="B204" s="22"/>
      <c r="C204" s="22">
        <v>440.4</v>
      </c>
      <c r="D204" s="22"/>
      <c r="E204" s="22">
        <f t="shared" si="5"/>
        <v>440.4</v>
      </c>
    </row>
    <row r="205" spans="1:5" ht="12.75" customHeight="1">
      <c r="A205" s="5" t="s">
        <v>199</v>
      </c>
      <c r="B205" s="22"/>
      <c r="C205" s="22">
        <v>50000</v>
      </c>
      <c r="D205" s="22"/>
      <c r="E205" s="22">
        <f t="shared" si="5"/>
        <v>50000</v>
      </c>
    </row>
    <row r="206" spans="1:5" ht="12.75" customHeight="1">
      <c r="A206" s="4" t="s">
        <v>155</v>
      </c>
      <c r="B206" s="22">
        <v>4181</v>
      </c>
      <c r="C206" s="22"/>
      <c r="D206" s="22"/>
      <c r="E206" s="22">
        <f t="shared" si="5"/>
        <v>4181</v>
      </c>
    </row>
    <row r="207" spans="1:5" ht="15" customHeight="1">
      <c r="A207" s="6" t="s">
        <v>36</v>
      </c>
      <c r="B207" s="27">
        <f>SUM(B209:B211)</f>
        <v>15615.1</v>
      </c>
      <c r="C207" s="27">
        <f>SUM(C209:C211)</f>
        <v>0</v>
      </c>
      <c r="D207" s="27">
        <f>SUM(D209:D211)</f>
        <v>0</v>
      </c>
      <c r="E207" s="27">
        <f t="shared" si="5"/>
        <v>15615.1</v>
      </c>
    </row>
    <row r="208" spans="1:5" ht="10.5" customHeight="1">
      <c r="A208" s="3" t="s">
        <v>2</v>
      </c>
      <c r="B208" s="22"/>
      <c r="C208" s="22"/>
      <c r="D208" s="22"/>
      <c r="E208" s="22"/>
    </row>
    <row r="209" spans="1:5" ht="12.75" customHeight="1" hidden="1">
      <c r="A209" s="5" t="s">
        <v>42</v>
      </c>
      <c r="B209" s="22"/>
      <c r="C209" s="22"/>
      <c r="D209" s="22"/>
      <c r="E209" s="22">
        <f>B209+C209+D209</f>
        <v>0</v>
      </c>
    </row>
    <row r="210" spans="1:5" ht="12.75" customHeight="1" hidden="1">
      <c r="A210" s="5" t="s">
        <v>168</v>
      </c>
      <c r="B210" s="22"/>
      <c r="C210" s="22"/>
      <c r="D210" s="22"/>
      <c r="E210" s="22">
        <f>SUM(B210:D210)</f>
        <v>0</v>
      </c>
    </row>
    <row r="211" spans="1:5" ht="12.75" customHeight="1">
      <c r="A211" s="65" t="s">
        <v>154</v>
      </c>
      <c r="B211" s="66">
        <v>15615.1</v>
      </c>
      <c r="C211" s="66"/>
      <c r="D211" s="66"/>
      <c r="E211" s="47">
        <f>B211+C211+D211</f>
        <v>15615.1</v>
      </c>
    </row>
    <row r="212" spans="1:5" ht="19.5" customHeight="1">
      <c r="A212" s="46" t="s">
        <v>21</v>
      </c>
      <c r="B212" s="41">
        <f>B213+B219</f>
        <v>122329</v>
      </c>
      <c r="C212" s="41">
        <f>C213+C219</f>
        <v>16</v>
      </c>
      <c r="D212" s="41">
        <f>D213+D219</f>
        <v>0</v>
      </c>
      <c r="E212" s="41">
        <f>E213+E219</f>
        <v>122345</v>
      </c>
    </row>
    <row r="213" spans="1:5" ht="15" customHeight="1">
      <c r="A213" s="6" t="s">
        <v>35</v>
      </c>
      <c r="B213" s="27">
        <f>SUM(B215:B218)</f>
        <v>122329</v>
      </c>
      <c r="C213" s="27">
        <f>SUM(C215:C218)</f>
        <v>16</v>
      </c>
      <c r="D213" s="27">
        <f>SUM(D215:D218)</f>
        <v>0</v>
      </c>
      <c r="E213" s="27">
        <f>B213+C213+D213</f>
        <v>122345</v>
      </c>
    </row>
    <row r="214" spans="1:5" ht="10.5" customHeight="1">
      <c r="A214" s="3" t="s">
        <v>2</v>
      </c>
      <c r="B214" s="22"/>
      <c r="C214" s="22"/>
      <c r="D214" s="22"/>
      <c r="E214" s="22"/>
    </row>
    <row r="215" spans="1:5" ht="12.75" customHeight="1">
      <c r="A215" s="5" t="s">
        <v>19</v>
      </c>
      <c r="B215" s="22">
        <v>101506</v>
      </c>
      <c r="C215" s="22"/>
      <c r="D215" s="22"/>
      <c r="E215" s="22">
        <f>B215+C215+D215</f>
        <v>101506</v>
      </c>
    </row>
    <row r="216" spans="1:5" ht="12.75" customHeight="1">
      <c r="A216" s="5" t="s">
        <v>10</v>
      </c>
      <c r="B216" s="22">
        <v>20823</v>
      </c>
      <c r="C216" s="22">
        <v>-5389</v>
      </c>
      <c r="D216" s="22"/>
      <c r="E216" s="22">
        <f>B216+C216+D216</f>
        <v>15434</v>
      </c>
    </row>
    <row r="217" spans="1:5" ht="12.75" customHeight="1">
      <c r="A217" s="5" t="s">
        <v>164</v>
      </c>
      <c r="B217" s="22"/>
      <c r="C217" s="22">
        <v>5389</v>
      </c>
      <c r="D217" s="22"/>
      <c r="E217" s="22">
        <f>B217+C217+D217</f>
        <v>5389</v>
      </c>
    </row>
    <row r="218" spans="1:5" ht="12.75" customHeight="1">
      <c r="A218" s="5" t="s">
        <v>46</v>
      </c>
      <c r="B218" s="22"/>
      <c r="C218" s="22">
        <v>16</v>
      </c>
      <c r="D218" s="22"/>
      <c r="E218" s="22">
        <f>B218+C218</f>
        <v>16</v>
      </c>
    </row>
    <row r="219" spans="1:5" ht="15" customHeight="1" hidden="1">
      <c r="A219" s="6" t="s">
        <v>36</v>
      </c>
      <c r="B219" s="27">
        <f>SUM(B221:B221)</f>
        <v>0</v>
      </c>
      <c r="C219" s="27">
        <f>SUM(C221:C221)</f>
        <v>0</v>
      </c>
      <c r="D219" s="27">
        <f>SUM(D221:D221)</f>
        <v>0</v>
      </c>
      <c r="E219" s="27">
        <f>B219+C219+D219</f>
        <v>0</v>
      </c>
    </row>
    <row r="220" spans="1:5" ht="10.5" customHeight="1" hidden="1">
      <c r="A220" s="3" t="s">
        <v>2</v>
      </c>
      <c r="B220" s="22"/>
      <c r="C220" s="22"/>
      <c r="D220" s="22"/>
      <c r="E220" s="22"/>
    </row>
    <row r="221" spans="1:5" ht="12.75" customHeight="1" hidden="1">
      <c r="A221" s="5" t="s">
        <v>173</v>
      </c>
      <c r="B221" s="22"/>
      <c r="C221" s="22"/>
      <c r="D221" s="22"/>
      <c r="E221" s="22">
        <f>B221+C221+D221</f>
        <v>0</v>
      </c>
    </row>
    <row r="222" spans="1:5" ht="19.5" customHeight="1">
      <c r="A222" s="2" t="s">
        <v>37</v>
      </c>
      <c r="B222" s="21">
        <f>B224+B225</f>
        <v>4845</v>
      </c>
      <c r="C222" s="21">
        <f>C224+C225</f>
        <v>0</v>
      </c>
      <c r="D222" s="21">
        <f>D224+D225</f>
        <v>0</v>
      </c>
      <c r="E222" s="21">
        <f>E224+E225</f>
        <v>4845</v>
      </c>
    </row>
    <row r="223" spans="1:5" ht="10.5" customHeight="1">
      <c r="A223" s="3" t="s">
        <v>2</v>
      </c>
      <c r="B223" s="22"/>
      <c r="C223" s="22"/>
      <c r="D223" s="22"/>
      <c r="E223" s="22"/>
    </row>
    <row r="224" spans="1:5" ht="12.75" customHeight="1">
      <c r="A224" s="5" t="s">
        <v>156</v>
      </c>
      <c r="B224" s="22">
        <v>4845</v>
      </c>
      <c r="C224" s="22">
        <v>-3130.1</v>
      </c>
      <c r="D224" s="22"/>
      <c r="E224" s="22">
        <f>B224+C224+D224</f>
        <v>1714.9</v>
      </c>
    </row>
    <row r="225" spans="1:5" ht="12.75" customHeight="1">
      <c r="A225" s="5" t="s">
        <v>164</v>
      </c>
      <c r="B225" s="22"/>
      <c r="C225" s="22">
        <v>3130.1</v>
      </c>
      <c r="D225" s="22"/>
      <c r="E225" s="22">
        <f>B225+C225+D225</f>
        <v>3130.1</v>
      </c>
    </row>
    <row r="226" spans="1:5" ht="16.5" customHeight="1">
      <c r="A226" s="2" t="s">
        <v>22</v>
      </c>
      <c r="B226" s="21">
        <f>B227+B237</f>
        <v>13853</v>
      </c>
      <c r="C226" s="21">
        <f>C227+C237</f>
        <v>2431.3</v>
      </c>
      <c r="D226" s="21">
        <f>D227+D237</f>
        <v>0</v>
      </c>
      <c r="E226" s="23">
        <f>B226+C226+D226</f>
        <v>16284.3</v>
      </c>
    </row>
    <row r="227" spans="1:5" ht="12.75" customHeight="1">
      <c r="A227" s="6" t="s">
        <v>35</v>
      </c>
      <c r="B227" s="27">
        <f>SUM(B229:B236)</f>
        <v>13853</v>
      </c>
      <c r="C227" s="27">
        <f>SUM(C229:C236)</f>
        <v>2431.3</v>
      </c>
      <c r="D227" s="27">
        <f>SUM(D229:D236)</f>
        <v>0</v>
      </c>
      <c r="E227" s="32">
        <f>B227+C227+D227</f>
        <v>16284.3</v>
      </c>
    </row>
    <row r="228" spans="1:5" ht="10.5" customHeight="1">
      <c r="A228" s="3" t="s">
        <v>2</v>
      </c>
      <c r="B228" s="22"/>
      <c r="C228" s="22"/>
      <c r="D228" s="22"/>
      <c r="E228" s="22"/>
    </row>
    <row r="229" spans="1:5" ht="12.75" customHeight="1">
      <c r="A229" s="4" t="s">
        <v>19</v>
      </c>
      <c r="B229" s="22">
        <v>8067</v>
      </c>
      <c r="C229" s="22"/>
      <c r="D229" s="22"/>
      <c r="E229" s="22">
        <f>B229+C229+D229</f>
        <v>8067</v>
      </c>
    </row>
    <row r="230" spans="1:5" ht="12.75" customHeight="1" hidden="1">
      <c r="A230" s="4" t="s">
        <v>46</v>
      </c>
      <c r="B230" s="22"/>
      <c r="C230" s="22"/>
      <c r="D230" s="22"/>
      <c r="E230" s="22">
        <f>B230+C230</f>
        <v>0</v>
      </c>
    </row>
    <row r="231" spans="1:5" ht="12.75" customHeight="1">
      <c r="A231" s="4" t="s">
        <v>10</v>
      </c>
      <c r="B231" s="22">
        <v>5786</v>
      </c>
      <c r="C231" s="22"/>
      <c r="D231" s="22"/>
      <c r="E231" s="22">
        <f>B231+C231+D231</f>
        <v>5786</v>
      </c>
    </row>
    <row r="232" spans="1:5" ht="12.75" customHeight="1" hidden="1">
      <c r="A232" s="4" t="s">
        <v>164</v>
      </c>
      <c r="B232" s="22"/>
      <c r="C232" s="22"/>
      <c r="D232" s="22"/>
      <c r="E232" s="22">
        <f>B232+C232</f>
        <v>0</v>
      </c>
    </row>
    <row r="233" spans="1:5" ht="12.75" customHeight="1">
      <c r="A233" s="4" t="s">
        <v>193</v>
      </c>
      <c r="B233" s="22"/>
      <c r="C233" s="22">
        <v>1225.5</v>
      </c>
      <c r="D233" s="22"/>
      <c r="E233" s="22">
        <f>B233+C233+D233</f>
        <v>1225.5</v>
      </c>
    </row>
    <row r="234" spans="1:5" ht="12.75" customHeight="1">
      <c r="A234" s="8" t="s">
        <v>194</v>
      </c>
      <c r="B234" s="22"/>
      <c r="C234" s="22">
        <v>1130.9</v>
      </c>
      <c r="D234" s="22"/>
      <c r="E234" s="22">
        <f>B234+C234+D234</f>
        <v>1130.9</v>
      </c>
    </row>
    <row r="235" spans="1:5" ht="12.75" customHeight="1">
      <c r="A235" s="8" t="s">
        <v>128</v>
      </c>
      <c r="B235" s="22"/>
      <c r="C235" s="22">
        <v>74.9</v>
      </c>
      <c r="D235" s="22"/>
      <c r="E235" s="22">
        <f>B235+C235</f>
        <v>74.9</v>
      </c>
    </row>
    <row r="236" spans="1:5" ht="12.75" customHeight="1" hidden="1">
      <c r="A236" s="8" t="s">
        <v>131</v>
      </c>
      <c r="B236" s="22"/>
      <c r="C236" s="22"/>
      <c r="D236" s="22"/>
      <c r="E236" s="22">
        <f>B236+C236</f>
        <v>0</v>
      </c>
    </row>
    <row r="237" spans="1:5" ht="12.75" customHeight="1" hidden="1">
      <c r="A237" s="6" t="s">
        <v>36</v>
      </c>
      <c r="B237" s="27">
        <f>SUM(B239:B241)</f>
        <v>0</v>
      </c>
      <c r="C237" s="27">
        <f>SUM(C239:C241)</f>
        <v>0</v>
      </c>
      <c r="D237" s="27">
        <f>SUM(D239:D241)</f>
        <v>0</v>
      </c>
      <c r="E237" s="27">
        <f>B237+C237+D237</f>
        <v>0</v>
      </c>
    </row>
    <row r="238" spans="1:5" ht="10.5" customHeight="1" hidden="1">
      <c r="A238" s="3" t="s">
        <v>2</v>
      </c>
      <c r="B238" s="22"/>
      <c r="C238" s="22"/>
      <c r="D238" s="22"/>
      <c r="E238" s="22"/>
    </row>
    <row r="239" spans="1:5" ht="12.75" customHeight="1" hidden="1">
      <c r="A239" s="4" t="s">
        <v>168</v>
      </c>
      <c r="B239" s="22"/>
      <c r="C239" s="22"/>
      <c r="D239" s="22"/>
      <c r="E239" s="22">
        <f>B239+C239</f>
        <v>0</v>
      </c>
    </row>
    <row r="240" spans="1:5" ht="12.75" customHeight="1" hidden="1">
      <c r="A240" s="4" t="s">
        <v>42</v>
      </c>
      <c r="B240" s="22"/>
      <c r="C240" s="22"/>
      <c r="D240" s="22"/>
      <c r="E240" s="22">
        <f>B240+C240</f>
        <v>0</v>
      </c>
    </row>
    <row r="241" spans="1:5" ht="12.75" customHeight="1" hidden="1">
      <c r="A241" s="5" t="s">
        <v>173</v>
      </c>
      <c r="B241" s="25"/>
      <c r="C241" s="25"/>
      <c r="D241" s="25"/>
      <c r="E241" s="22">
        <f>B241+C241</f>
        <v>0</v>
      </c>
    </row>
    <row r="242" spans="1:5" ht="16.5" customHeight="1">
      <c r="A242" s="12" t="s">
        <v>87</v>
      </c>
      <c r="B242" s="21">
        <f>B243+B246</f>
        <v>84875.5</v>
      </c>
      <c r="C242" s="21">
        <f>C243+C246</f>
        <v>350</v>
      </c>
      <c r="D242" s="21">
        <f>D243+D246</f>
        <v>0</v>
      </c>
      <c r="E242" s="21">
        <f>E243+E246</f>
        <v>85225.5</v>
      </c>
    </row>
    <row r="243" spans="1:5" ht="12.75" customHeight="1">
      <c r="A243" s="6" t="s">
        <v>35</v>
      </c>
      <c r="B243" s="27">
        <f>SUM(B245:B245)</f>
        <v>2685</v>
      </c>
      <c r="C243" s="27">
        <f>SUM(C245:C245)</f>
        <v>0</v>
      </c>
      <c r="D243" s="27">
        <f>SUM(D245:D245)</f>
        <v>0</v>
      </c>
      <c r="E243" s="27">
        <f>B243+C243+D243</f>
        <v>2685</v>
      </c>
    </row>
    <row r="244" spans="1:5" ht="10.5" customHeight="1">
      <c r="A244" s="3" t="s">
        <v>2</v>
      </c>
      <c r="B244" s="22"/>
      <c r="C244" s="22"/>
      <c r="D244" s="22"/>
      <c r="E244" s="21"/>
    </row>
    <row r="245" spans="1:5" ht="12.75" customHeight="1">
      <c r="A245" s="4" t="s">
        <v>10</v>
      </c>
      <c r="B245" s="22">
        <v>2685</v>
      </c>
      <c r="C245" s="22"/>
      <c r="D245" s="22"/>
      <c r="E245" s="22">
        <f>SUM(B245:D245)</f>
        <v>2685</v>
      </c>
    </row>
    <row r="246" spans="1:5" ht="12.75" customHeight="1">
      <c r="A246" s="6" t="s">
        <v>36</v>
      </c>
      <c r="B246" s="27">
        <f>SUM(B248:B249)</f>
        <v>82190.5</v>
      </c>
      <c r="C246" s="27">
        <f>SUM(C248:C249)</f>
        <v>350</v>
      </c>
      <c r="D246" s="27">
        <f>SUM(D249:D249)</f>
        <v>0</v>
      </c>
      <c r="E246" s="27">
        <f>B246+C246+D246</f>
        <v>82540.5</v>
      </c>
    </row>
    <row r="247" spans="1:5" ht="10.5" customHeight="1">
      <c r="A247" s="3" t="s">
        <v>2</v>
      </c>
      <c r="B247" s="22"/>
      <c r="C247" s="22"/>
      <c r="D247" s="22"/>
      <c r="E247" s="22"/>
    </row>
    <row r="248" spans="1:5" ht="12.75" customHeight="1">
      <c r="A248" s="5" t="s">
        <v>173</v>
      </c>
      <c r="B248" s="22"/>
      <c r="C248" s="22">
        <v>350</v>
      </c>
      <c r="D248" s="22"/>
      <c r="E248" s="22">
        <f>B248+C248+D248</f>
        <v>350</v>
      </c>
    </row>
    <row r="249" spans="1:5" ht="12.75" customHeight="1">
      <c r="A249" s="45" t="s">
        <v>175</v>
      </c>
      <c r="B249" s="24">
        <v>82190.5</v>
      </c>
      <c r="C249" s="24"/>
      <c r="D249" s="24"/>
      <c r="E249" s="22">
        <f>B249+C249+D249</f>
        <v>82190.5</v>
      </c>
    </row>
    <row r="250" spans="1:5" ht="18.75" customHeight="1">
      <c r="A250" s="2" t="s">
        <v>88</v>
      </c>
      <c r="B250" s="21">
        <f>B251+B254</f>
        <v>5705</v>
      </c>
      <c r="C250" s="21">
        <f>C251+C254</f>
        <v>0</v>
      </c>
      <c r="D250" s="21">
        <f>D251+D254</f>
        <v>0</v>
      </c>
      <c r="E250" s="21">
        <f>E251+E254</f>
        <v>5705</v>
      </c>
    </row>
    <row r="251" spans="1:5" ht="12.75" customHeight="1">
      <c r="A251" s="6" t="s">
        <v>35</v>
      </c>
      <c r="B251" s="27">
        <f>SUM(B253:B253)</f>
        <v>4215</v>
      </c>
      <c r="C251" s="27">
        <f>SUM(C253:C253)</f>
        <v>-952</v>
      </c>
      <c r="D251" s="27">
        <f>SUM(D253:D253)</f>
        <v>0</v>
      </c>
      <c r="E251" s="27">
        <f>B251+C251+D251</f>
        <v>3263</v>
      </c>
    </row>
    <row r="252" spans="1:5" ht="10.5" customHeight="1">
      <c r="A252" s="3" t="s">
        <v>2</v>
      </c>
      <c r="B252" s="22"/>
      <c r="C252" s="22"/>
      <c r="D252" s="22"/>
      <c r="E252" s="21"/>
    </row>
    <row r="253" spans="1:5" ht="12.75" customHeight="1">
      <c r="A253" s="4" t="s">
        <v>10</v>
      </c>
      <c r="B253" s="22">
        <v>4215</v>
      </c>
      <c r="C253" s="22">
        <v>-952</v>
      </c>
      <c r="D253" s="22"/>
      <c r="E253" s="22">
        <f>B253+C253+D253</f>
        <v>3263</v>
      </c>
    </row>
    <row r="254" spans="1:5" ht="12.75" customHeight="1">
      <c r="A254" s="6" t="s">
        <v>36</v>
      </c>
      <c r="B254" s="27">
        <f>SUM(B256:B256)</f>
        <v>1490</v>
      </c>
      <c r="C254" s="27">
        <f>SUM(C256:C256)</f>
        <v>952</v>
      </c>
      <c r="D254" s="27">
        <f>SUM(D256:D256)</f>
        <v>0</v>
      </c>
      <c r="E254" s="27">
        <f>B254+C254+D254</f>
        <v>2442</v>
      </c>
    </row>
    <row r="255" spans="1:5" ht="10.5" customHeight="1">
      <c r="A255" s="3" t="s">
        <v>2</v>
      </c>
      <c r="B255" s="22"/>
      <c r="C255" s="22"/>
      <c r="D255" s="22"/>
      <c r="E255" s="22"/>
    </row>
    <row r="256" spans="1:5" ht="12.75" customHeight="1">
      <c r="A256" s="5" t="s">
        <v>42</v>
      </c>
      <c r="B256" s="22">
        <v>1490</v>
      </c>
      <c r="C256" s="22">
        <v>952</v>
      </c>
      <c r="D256" s="22"/>
      <c r="E256" s="22">
        <f>B256+C256+D256</f>
        <v>2442</v>
      </c>
    </row>
    <row r="257" spans="1:5" ht="18.75" customHeight="1">
      <c r="A257" s="2" t="s">
        <v>23</v>
      </c>
      <c r="B257" s="21">
        <f>B258</f>
        <v>59734</v>
      </c>
      <c r="C257" s="21">
        <f>C258</f>
        <v>-650</v>
      </c>
      <c r="D257" s="21">
        <f>D258</f>
        <v>0</v>
      </c>
      <c r="E257" s="21">
        <f>E258</f>
        <v>59084</v>
      </c>
    </row>
    <row r="258" spans="1:5" ht="15" customHeight="1">
      <c r="A258" s="6" t="s">
        <v>35</v>
      </c>
      <c r="B258" s="27">
        <f>SUM(B260:B261)</f>
        <v>59734</v>
      </c>
      <c r="C258" s="27">
        <f>SUM(C260:C261)</f>
        <v>-650</v>
      </c>
      <c r="D258" s="27">
        <f>SUM(D260:D261)</f>
        <v>0</v>
      </c>
      <c r="E258" s="27">
        <f>B258+C258+D258</f>
        <v>59084</v>
      </c>
    </row>
    <row r="259" spans="1:5" ht="10.5" customHeight="1">
      <c r="A259" s="3" t="s">
        <v>2</v>
      </c>
      <c r="B259" s="21"/>
      <c r="C259" s="21"/>
      <c r="D259" s="21"/>
      <c r="E259" s="21"/>
    </row>
    <row r="260" spans="1:5" ht="12.75" customHeight="1">
      <c r="A260" s="45" t="s">
        <v>157</v>
      </c>
      <c r="B260" s="22">
        <v>39734</v>
      </c>
      <c r="C260" s="22">
        <v>-650</v>
      </c>
      <c r="D260" s="22"/>
      <c r="E260" s="22">
        <f>B260+C260+D260</f>
        <v>39084</v>
      </c>
    </row>
    <row r="261" spans="1:5" ht="12.75" customHeight="1">
      <c r="A261" s="4" t="s">
        <v>10</v>
      </c>
      <c r="B261" s="22">
        <v>20000</v>
      </c>
      <c r="C261" s="22"/>
      <c r="D261" s="22"/>
      <c r="E261" s="22">
        <f>B261+C261+D261</f>
        <v>20000</v>
      </c>
    </row>
    <row r="262" spans="1:5" ht="19.5" customHeight="1">
      <c r="A262" s="2" t="s">
        <v>80</v>
      </c>
      <c r="B262" s="21">
        <f>B264+B265</f>
        <v>428487</v>
      </c>
      <c r="C262" s="21">
        <f>C264+C265</f>
        <v>108118.00000000001</v>
      </c>
      <c r="D262" s="21">
        <f>D264+D265</f>
        <v>0</v>
      </c>
      <c r="E262" s="21">
        <f>B262+C262+D262</f>
        <v>536605</v>
      </c>
    </row>
    <row r="263" spans="1:5" ht="10.5" customHeight="1">
      <c r="A263" s="8" t="s">
        <v>2</v>
      </c>
      <c r="B263" s="21"/>
      <c r="C263" s="21"/>
      <c r="D263" s="21"/>
      <c r="E263" s="21"/>
    </row>
    <row r="264" spans="1:5" ht="12.75" customHeight="1">
      <c r="A264" s="2" t="s">
        <v>35</v>
      </c>
      <c r="B264" s="21">
        <f>B280+B295+B299+B291+B283</f>
        <v>9350</v>
      </c>
      <c r="C264" s="21">
        <f>C280+C295+C299+C291+C283+C290</f>
        <v>16473</v>
      </c>
      <c r="D264" s="21">
        <f>D280+D295+D299+D291+D283</f>
        <v>0</v>
      </c>
      <c r="E264" s="21">
        <f>B264+C264+D264</f>
        <v>25823</v>
      </c>
    </row>
    <row r="265" spans="1:5" ht="12.75" customHeight="1">
      <c r="A265" s="2" t="s">
        <v>36</v>
      </c>
      <c r="B265" s="21">
        <f>B267+B270+B275+B278+B279+B281+B286+B293+B297-B264+B302</f>
        <v>419137</v>
      </c>
      <c r="C265" s="21">
        <f>C267+C270+C275+C278+C279+C281+C286+C293+C297-C264+C302+C274</f>
        <v>91645.00000000001</v>
      </c>
      <c r="D265" s="21">
        <f>D267+D270+D275+D278+D279+D281+D286+D293+D297-D264+D302</f>
        <v>0</v>
      </c>
      <c r="E265" s="21">
        <f>E267+E270+E275+E278+E279+E281+E286+E293+E297-E264+E302+E274</f>
        <v>510782</v>
      </c>
    </row>
    <row r="266" spans="1:5" ht="12.75" customHeight="1">
      <c r="A266" s="10" t="s">
        <v>47</v>
      </c>
      <c r="B266" s="21"/>
      <c r="C266" s="21"/>
      <c r="D266" s="21"/>
      <c r="E266" s="21"/>
    </row>
    <row r="267" spans="1:5" ht="12.75" customHeight="1">
      <c r="A267" s="8" t="s">
        <v>158</v>
      </c>
      <c r="B267" s="24">
        <f>B268+B269</f>
        <v>2187</v>
      </c>
      <c r="C267" s="24">
        <f>C268+C269</f>
        <v>209.20000000000005</v>
      </c>
      <c r="D267" s="21"/>
      <c r="E267" s="22">
        <f>B267+C267</f>
        <v>2396.2</v>
      </c>
    </row>
    <row r="268" spans="1:5" ht="12.75" customHeight="1">
      <c r="A268" s="8" t="s">
        <v>109</v>
      </c>
      <c r="B268" s="24">
        <v>2150</v>
      </c>
      <c r="C268" s="24">
        <f>-530+739.2</f>
        <v>209.20000000000005</v>
      </c>
      <c r="D268" s="21"/>
      <c r="E268" s="22">
        <f>SUM(B268:D268)</f>
        <v>2359.2</v>
      </c>
    </row>
    <row r="269" spans="1:5" ht="12.75" customHeight="1">
      <c r="A269" s="8" t="s">
        <v>106</v>
      </c>
      <c r="B269" s="24">
        <v>37</v>
      </c>
      <c r="C269" s="21"/>
      <c r="D269" s="21"/>
      <c r="E269" s="22">
        <f>SUM(B269:D269)</f>
        <v>37</v>
      </c>
    </row>
    <row r="270" spans="1:5" ht="12.75" customHeight="1">
      <c r="A270" s="8" t="s">
        <v>110</v>
      </c>
      <c r="B270" s="24">
        <f>B271+B272</f>
        <v>20000</v>
      </c>
      <c r="C270" s="24">
        <f>C271+C272+C273</f>
        <v>212</v>
      </c>
      <c r="D270" s="21"/>
      <c r="E270" s="22">
        <f>B270+C270</f>
        <v>20212</v>
      </c>
    </row>
    <row r="271" spans="1:5" ht="12.75" customHeight="1">
      <c r="A271" s="8" t="s">
        <v>109</v>
      </c>
      <c r="B271" s="24">
        <v>10000</v>
      </c>
      <c r="C271" s="24"/>
      <c r="D271" s="21"/>
      <c r="E271" s="22">
        <f>SUM(B271:D271)</f>
        <v>10000</v>
      </c>
    </row>
    <row r="272" spans="1:5" ht="12.75" customHeight="1">
      <c r="A272" s="8" t="s">
        <v>159</v>
      </c>
      <c r="B272" s="24">
        <v>10000</v>
      </c>
      <c r="C272" s="24"/>
      <c r="D272" s="21"/>
      <c r="E272" s="22">
        <f>SUM(B272:D272)</f>
        <v>10000</v>
      </c>
    </row>
    <row r="273" spans="1:5" ht="12.75" customHeight="1">
      <c r="A273" s="8" t="s">
        <v>106</v>
      </c>
      <c r="B273" s="24"/>
      <c r="C273" s="24">
        <v>212</v>
      </c>
      <c r="D273" s="21"/>
      <c r="E273" s="22">
        <f>SUM(B273:D273)</f>
        <v>212</v>
      </c>
    </row>
    <row r="274" spans="1:5" ht="12.75" customHeight="1">
      <c r="A274" s="67" t="s">
        <v>200</v>
      </c>
      <c r="B274" s="66"/>
      <c r="C274" s="66">
        <v>1750</v>
      </c>
      <c r="D274" s="68"/>
      <c r="E274" s="47">
        <v>1750</v>
      </c>
    </row>
    <row r="275" spans="1:5" ht="12.75" customHeight="1">
      <c r="A275" s="8" t="s">
        <v>48</v>
      </c>
      <c r="B275" s="24">
        <f>SUM(B276:B277)</f>
        <v>100000</v>
      </c>
      <c r="C275" s="24">
        <f>SUM(C276:C277)</f>
        <v>1137.7999999999993</v>
      </c>
      <c r="D275" s="24">
        <f>SUM(D276:D276)</f>
        <v>0</v>
      </c>
      <c r="E275" s="22">
        <f>B275+C275+D275</f>
        <v>101137.8</v>
      </c>
    </row>
    <row r="276" spans="1:5" ht="12.75" customHeight="1">
      <c r="A276" s="8" t="s">
        <v>176</v>
      </c>
      <c r="B276" s="24">
        <v>100000</v>
      </c>
      <c r="C276" s="24">
        <f>1137.8-29394.8</f>
        <v>-28257</v>
      </c>
      <c r="D276" s="24"/>
      <c r="E276" s="22">
        <f>B276+C276+D276</f>
        <v>71743</v>
      </c>
    </row>
    <row r="277" spans="1:5" ht="12.75" customHeight="1">
      <c r="A277" s="8" t="s">
        <v>77</v>
      </c>
      <c r="B277" s="24"/>
      <c r="C277" s="24">
        <v>29394.8</v>
      </c>
      <c r="D277" s="24"/>
      <c r="E277" s="22">
        <f>B277+C277+D277</f>
        <v>29394.8</v>
      </c>
    </row>
    <row r="278" spans="1:5" ht="12.75" customHeight="1">
      <c r="A278" s="8" t="s">
        <v>75</v>
      </c>
      <c r="B278" s="24">
        <v>300</v>
      </c>
      <c r="C278" s="24"/>
      <c r="D278" s="24"/>
      <c r="E278" s="22">
        <f>B278+C278</f>
        <v>300</v>
      </c>
    </row>
    <row r="279" spans="1:5" ht="12.75" customHeight="1">
      <c r="A279" s="8" t="s">
        <v>108</v>
      </c>
      <c r="B279" s="24">
        <f>B280</f>
        <v>0</v>
      </c>
      <c r="C279" s="24">
        <f>C280</f>
        <v>741.6</v>
      </c>
      <c r="D279" s="24"/>
      <c r="E279" s="22">
        <f>B279+C279+D279</f>
        <v>741.6</v>
      </c>
    </row>
    <row r="280" spans="1:5" ht="12.75" customHeight="1">
      <c r="A280" s="8" t="s">
        <v>107</v>
      </c>
      <c r="B280" s="24"/>
      <c r="C280" s="24">
        <v>741.6</v>
      </c>
      <c r="D280" s="24"/>
      <c r="E280" s="22">
        <f>B280+C280</f>
        <v>741.6</v>
      </c>
    </row>
    <row r="281" spans="1:5" ht="12.75" customHeight="1">
      <c r="A281" s="8" t="s">
        <v>49</v>
      </c>
      <c r="B281" s="24">
        <f>SUM(B282:B285)</f>
        <v>48000</v>
      </c>
      <c r="C281" s="24">
        <f>SUM(C282:C285)</f>
        <v>7405.4</v>
      </c>
      <c r="D281" s="24">
        <f>SUM(D282:D285)</f>
        <v>0</v>
      </c>
      <c r="E281" s="22">
        <f aca="true" t="shared" si="6" ref="E281:E293">B281+C281+D281</f>
        <v>55405.4</v>
      </c>
    </row>
    <row r="282" spans="1:5" ht="12.75" customHeight="1">
      <c r="A282" s="8" t="s">
        <v>177</v>
      </c>
      <c r="B282" s="24">
        <v>48000</v>
      </c>
      <c r="C282" s="24">
        <f>-500+650+5223.7+110.5</f>
        <v>5484.2</v>
      </c>
      <c r="D282" s="24"/>
      <c r="E282" s="22">
        <f t="shared" si="6"/>
        <v>53484.2</v>
      </c>
    </row>
    <row r="283" spans="1:5" ht="12.75" customHeight="1">
      <c r="A283" s="8" t="s">
        <v>180</v>
      </c>
      <c r="B283" s="24"/>
      <c r="C283" s="24">
        <f>994+195</f>
        <v>1189</v>
      </c>
      <c r="D283" s="24"/>
      <c r="E283" s="22">
        <f t="shared" si="6"/>
        <v>1189</v>
      </c>
    </row>
    <row r="284" spans="1:5" ht="12.75" customHeight="1">
      <c r="A284" s="8" t="s">
        <v>77</v>
      </c>
      <c r="B284" s="24"/>
      <c r="C284" s="24">
        <v>500</v>
      </c>
      <c r="D284" s="24"/>
      <c r="E284" s="22">
        <f t="shared" si="6"/>
        <v>500</v>
      </c>
    </row>
    <row r="285" spans="1:5" ht="12.75" customHeight="1">
      <c r="A285" s="8" t="s">
        <v>102</v>
      </c>
      <c r="B285" s="24"/>
      <c r="C285" s="24">
        <f>74.2+158</f>
        <v>232.2</v>
      </c>
      <c r="D285" s="24"/>
      <c r="E285" s="22">
        <f t="shared" si="6"/>
        <v>232.2</v>
      </c>
    </row>
    <row r="286" spans="1:5" ht="12.75" customHeight="1">
      <c r="A286" s="8" t="s">
        <v>50</v>
      </c>
      <c r="B286" s="24">
        <f>SUM(B287:B292)</f>
        <v>150000</v>
      </c>
      <c r="C286" s="24">
        <f>SUM(C287:C292)</f>
        <v>58071.40000000001</v>
      </c>
      <c r="D286" s="24">
        <f>SUM(D287:D292)</f>
        <v>0</v>
      </c>
      <c r="E286" s="22">
        <f t="shared" si="6"/>
        <v>208071.40000000002</v>
      </c>
    </row>
    <row r="287" spans="1:5" ht="12.75" customHeight="1">
      <c r="A287" s="8" t="s">
        <v>103</v>
      </c>
      <c r="B287" s="24">
        <v>120000</v>
      </c>
      <c r="C287" s="24">
        <f>4892+3712.7-4892+26465.2+20214.2+5000</f>
        <v>55392.100000000006</v>
      </c>
      <c r="D287" s="24"/>
      <c r="E287" s="22">
        <f t="shared" si="6"/>
        <v>175392.1</v>
      </c>
    </row>
    <row r="288" spans="1:5" ht="12.75" customHeight="1">
      <c r="A288" s="8" t="s">
        <v>178</v>
      </c>
      <c r="B288" s="24">
        <v>30000</v>
      </c>
      <c r="C288" s="24">
        <v>-5000</v>
      </c>
      <c r="D288" s="24"/>
      <c r="E288" s="22">
        <f t="shared" si="6"/>
        <v>25000</v>
      </c>
    </row>
    <row r="289" spans="1:5" ht="12.75" customHeight="1" hidden="1">
      <c r="A289" s="8" t="s">
        <v>179</v>
      </c>
      <c r="B289" s="24"/>
      <c r="C289" s="24"/>
      <c r="D289" s="24"/>
      <c r="E289" s="22">
        <f t="shared" si="6"/>
        <v>0</v>
      </c>
    </row>
    <row r="290" spans="1:5" ht="12.75" customHeight="1" hidden="1">
      <c r="A290" s="8" t="s">
        <v>181</v>
      </c>
      <c r="B290" s="24"/>
      <c r="C290" s="24"/>
      <c r="D290" s="24"/>
      <c r="E290" s="22">
        <f t="shared" si="6"/>
        <v>0</v>
      </c>
    </row>
    <row r="291" spans="1:5" ht="12.75" customHeight="1">
      <c r="A291" s="8" t="s">
        <v>89</v>
      </c>
      <c r="B291" s="24"/>
      <c r="C291" s="24">
        <f>1179.3</f>
        <v>1179.3</v>
      </c>
      <c r="D291" s="24"/>
      <c r="E291" s="22">
        <f t="shared" si="6"/>
        <v>1179.3</v>
      </c>
    </row>
    <row r="292" spans="1:5" ht="12.75" customHeight="1">
      <c r="A292" s="8" t="s">
        <v>102</v>
      </c>
      <c r="B292" s="24"/>
      <c r="C292" s="24">
        <f>6500</f>
        <v>6500</v>
      </c>
      <c r="D292" s="24"/>
      <c r="E292" s="22">
        <f t="shared" si="6"/>
        <v>6500</v>
      </c>
    </row>
    <row r="293" spans="1:5" ht="12.75" customHeight="1">
      <c r="A293" s="8" t="s">
        <v>43</v>
      </c>
      <c r="B293" s="24">
        <f>SUM(B294:B295)</f>
        <v>10000</v>
      </c>
      <c r="C293" s="24">
        <f>SUM(C294:C296)</f>
        <v>230.3</v>
      </c>
      <c r="D293" s="24"/>
      <c r="E293" s="22">
        <f t="shared" si="6"/>
        <v>10230.3</v>
      </c>
    </row>
    <row r="294" spans="1:5" ht="12.75" customHeight="1">
      <c r="A294" s="8" t="s">
        <v>177</v>
      </c>
      <c r="B294" s="24">
        <v>10000</v>
      </c>
      <c r="C294" s="24"/>
      <c r="D294" s="24"/>
      <c r="E294" s="22">
        <f>B294+C294</f>
        <v>10000</v>
      </c>
    </row>
    <row r="295" spans="1:5" ht="12.75" customHeight="1" hidden="1">
      <c r="A295" s="8" t="s">
        <v>180</v>
      </c>
      <c r="B295" s="24"/>
      <c r="C295" s="24"/>
      <c r="D295" s="24"/>
      <c r="E295" s="22">
        <f>B295+C295</f>
        <v>0</v>
      </c>
    </row>
    <row r="296" spans="1:5" ht="12.75" customHeight="1">
      <c r="A296" s="8" t="s">
        <v>102</v>
      </c>
      <c r="B296" s="24"/>
      <c r="C296" s="24">
        <v>230.3</v>
      </c>
      <c r="D296" s="24"/>
      <c r="E296" s="22">
        <f>B296+C296+D296</f>
        <v>230.3</v>
      </c>
    </row>
    <row r="297" spans="1:5" ht="12.75" customHeight="1">
      <c r="A297" s="8" t="s">
        <v>41</v>
      </c>
      <c r="B297" s="24">
        <f>SUM(B298:B301)</f>
        <v>98000</v>
      </c>
      <c r="C297" s="24">
        <f>SUM(C298:C301)</f>
        <v>37873.8</v>
      </c>
      <c r="D297" s="24">
        <f>SUM(D298:D301)</f>
        <v>0</v>
      </c>
      <c r="E297" s="22">
        <f>B297+C297+D297</f>
        <v>135873.8</v>
      </c>
    </row>
    <row r="298" spans="1:5" ht="12.75" customHeight="1">
      <c r="A298" s="8" t="s">
        <v>177</v>
      </c>
      <c r="B298" s="24">
        <v>84510</v>
      </c>
      <c r="C298" s="24">
        <f>24666.4-5000</f>
        <v>19666.4</v>
      </c>
      <c r="D298" s="24"/>
      <c r="E298" s="22">
        <f>B298+C298+D298</f>
        <v>104176.4</v>
      </c>
    </row>
    <row r="299" spans="1:5" ht="12.75" customHeight="1">
      <c r="A299" s="8" t="s">
        <v>180</v>
      </c>
      <c r="B299" s="24">
        <v>9350</v>
      </c>
      <c r="C299" s="24">
        <v>13363.1</v>
      </c>
      <c r="D299" s="24"/>
      <c r="E299" s="22">
        <f>B299+C299+D299</f>
        <v>22713.1</v>
      </c>
    </row>
    <row r="300" spans="1:5" ht="12.75" customHeight="1">
      <c r="A300" s="8" t="s">
        <v>78</v>
      </c>
      <c r="B300" s="24"/>
      <c r="C300" s="24">
        <v>5000</v>
      </c>
      <c r="D300" s="24"/>
      <c r="E300" s="22">
        <f>B300+C300</f>
        <v>5000</v>
      </c>
    </row>
    <row r="301" spans="1:5" ht="12.75" customHeight="1">
      <c r="A301" s="8" t="s">
        <v>102</v>
      </c>
      <c r="B301" s="24">
        <v>4140</v>
      </c>
      <c r="C301" s="24">
        <f>-364.2+208.5</f>
        <v>-155.7</v>
      </c>
      <c r="D301" s="24"/>
      <c r="E301" s="22">
        <f>B301+C301+D301</f>
        <v>3984.3</v>
      </c>
    </row>
    <row r="302" spans="1:5" ht="12.75" customHeight="1">
      <c r="A302" s="8" t="s">
        <v>111</v>
      </c>
      <c r="B302" s="24"/>
      <c r="C302" s="24">
        <v>486.5</v>
      </c>
      <c r="D302" s="24"/>
      <c r="E302" s="22">
        <f>SUM(B302:D302)</f>
        <v>486.5</v>
      </c>
    </row>
    <row r="303" spans="1:5" ht="18" customHeight="1" thickBot="1">
      <c r="A303" s="69" t="s">
        <v>186</v>
      </c>
      <c r="B303" s="23">
        <v>4152</v>
      </c>
      <c r="C303" s="23">
        <v>400</v>
      </c>
      <c r="D303" s="23"/>
      <c r="E303" s="23">
        <f>SUM(B303:D303)</f>
        <v>4552</v>
      </c>
    </row>
    <row r="304" spans="1:5" ht="21.75" customHeight="1" thickBot="1">
      <c r="A304" s="54" t="s">
        <v>24</v>
      </c>
      <c r="B304" s="55">
        <f>B54+B67+B78+B98+B116+B173+B198+B212+B222+B226+B250+B257+B262+B130+B120+B242+B92+B303</f>
        <v>3472357.6</v>
      </c>
      <c r="C304" s="55">
        <f>C54+C67+C78+C98+C116+C173+C198+C212+C222+C226+C250+C257+C262+C130+C120+C242+C92+C303</f>
        <v>1270956.7</v>
      </c>
      <c r="D304" s="55">
        <f>D54+D67+D78+D98+D116+D173+D198+D212+D222+D226+D250+D257+D262+D130+D120+D242+D92</f>
        <v>0</v>
      </c>
      <c r="E304" s="56">
        <f>E54+E67+E78+E98+E116+E173+E198+E212+E222+E226+E250+E257+E262+E130+E120+E242+E92+E303</f>
        <v>4743314.3</v>
      </c>
    </row>
    <row r="305" spans="1:5" ht="15" customHeight="1" thickBot="1">
      <c r="A305" s="52" t="s">
        <v>183</v>
      </c>
      <c r="B305" s="53">
        <v>-4152</v>
      </c>
      <c r="C305" s="53"/>
      <c r="D305" s="53"/>
      <c r="E305" s="57">
        <f>SUM(B305:D305)</f>
        <v>-4152</v>
      </c>
    </row>
    <row r="306" spans="1:5" ht="21.75" customHeight="1" thickBot="1">
      <c r="A306" s="35" t="s">
        <v>184</v>
      </c>
      <c r="B306" s="42">
        <f>B304+B305</f>
        <v>3468205.6</v>
      </c>
      <c r="C306" s="42">
        <f>C304+C305</f>
        <v>1270956.7</v>
      </c>
      <c r="D306" s="42"/>
      <c r="E306" s="58">
        <f>E304+E305</f>
        <v>4739162.3</v>
      </c>
    </row>
    <row r="307" spans="1:5" ht="12" customHeight="1">
      <c r="A307" s="39" t="s">
        <v>2</v>
      </c>
      <c r="B307" s="61"/>
      <c r="C307" s="61"/>
      <c r="D307" s="61"/>
      <c r="E307" s="62"/>
    </row>
    <row r="308" spans="1:5" ht="15" customHeight="1">
      <c r="A308" s="38" t="s">
        <v>35</v>
      </c>
      <c r="B308" s="43">
        <f>B55+B68+B79+B99+B117+B131+B174+B199+B213+B222+B227+B251+B258+B264+B121+B243+B93+B303+B305</f>
        <v>2420273</v>
      </c>
      <c r="C308" s="43">
        <f>C55+C68+C79+C99+C117+C131+C174+C199+C213+C222+C227+C251+C258+C264+C121+C243+C93+C303+C305</f>
        <v>1169166.5</v>
      </c>
      <c r="D308" s="43">
        <f>D55+D68+D79+D99+D117+D131+D174+D199+D213+D222+D227+D251+D258+D264+D121+D243+D93</f>
        <v>0</v>
      </c>
      <c r="E308" s="59">
        <f>E55+E68+E79+E99+E117+E131+E174+E199+E213+E222+E227+E251+E258+E264+E121+E243+E93+E303+E305</f>
        <v>3589439.4999999995</v>
      </c>
    </row>
    <row r="309" spans="1:5" ht="15" customHeight="1" thickBot="1">
      <c r="A309" s="38" t="s">
        <v>36</v>
      </c>
      <c r="B309" s="43">
        <f>B87+B108+B160+B194+B207+B254+B265+B126+B237+B63+B246+B219</f>
        <v>1047932.6</v>
      </c>
      <c r="C309" s="43">
        <f>C87+C108+C160+C194+C207+C254+C265+C126+C237+C63+C246+C219</f>
        <v>101790.20000000001</v>
      </c>
      <c r="D309" s="43">
        <f>D87+D108+D160+D194+D207+D254+D265+D126+D237+D63+D246+D219</f>
        <v>0</v>
      </c>
      <c r="E309" s="59">
        <f>E87+E108+E160+E194+E207+E254+E265+E126+E237+E63+E246+E219</f>
        <v>1149722.8</v>
      </c>
    </row>
    <row r="310" spans="1:5" ht="19.5" customHeight="1">
      <c r="A310" s="39" t="s">
        <v>52</v>
      </c>
      <c r="B310" s="40">
        <f>SUM(B312:B314)</f>
        <v>556305.6</v>
      </c>
      <c r="C310" s="40">
        <f>SUM(C312:C314)</f>
        <v>156441.6</v>
      </c>
      <c r="D310" s="40">
        <f>SUM(D314:D314)</f>
        <v>0</v>
      </c>
      <c r="E310" s="60">
        <f>SUM(E312:E314)</f>
        <v>712747.2</v>
      </c>
    </row>
    <row r="311" spans="1:5" ht="9.75" customHeight="1">
      <c r="A311" s="36" t="s">
        <v>2</v>
      </c>
      <c r="B311" s="29"/>
      <c r="C311" s="29"/>
      <c r="D311" s="29"/>
      <c r="E311" s="51"/>
    </row>
    <row r="312" spans="1:5" ht="12.75" customHeight="1">
      <c r="A312" s="36" t="s">
        <v>76</v>
      </c>
      <c r="B312" s="50">
        <v>556305.6</v>
      </c>
      <c r="C312" s="50">
        <v>26465.2</v>
      </c>
      <c r="D312" s="29"/>
      <c r="E312" s="51">
        <f>SUM(B312:D312)</f>
        <v>582770.7999999999</v>
      </c>
    </row>
    <row r="313" spans="1:5" ht="12.75" customHeight="1">
      <c r="A313" s="36" t="s">
        <v>182</v>
      </c>
      <c r="B313" s="29"/>
      <c r="C313" s="50">
        <v>129576.4</v>
      </c>
      <c r="D313" s="29"/>
      <c r="E313" s="51">
        <f>SUM(B313:D313)</f>
        <v>129576.4</v>
      </c>
    </row>
    <row r="314" spans="1:5" ht="12.75" customHeight="1" thickBot="1">
      <c r="A314" s="37" t="s">
        <v>185</v>
      </c>
      <c r="B314" s="44"/>
      <c r="C314" s="44">
        <v>400</v>
      </c>
      <c r="D314" s="44"/>
      <c r="E314" s="49">
        <f>SUM(B314:D314)</f>
        <v>400</v>
      </c>
    </row>
    <row r="315" spans="1:5" ht="15" customHeight="1">
      <c r="A315" s="15"/>
      <c r="B315" s="31"/>
      <c r="C315" s="30"/>
      <c r="D315" s="30"/>
      <c r="E315" s="31"/>
    </row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spans="1:2" ht="12.75" customHeight="1">
      <c r="A325" s="14"/>
      <c r="B325" s="34"/>
    </row>
    <row r="326" ht="12.75" customHeight="1"/>
    <row r="327" spans="1:2" ht="12.75" customHeight="1">
      <c r="A327" s="14"/>
      <c r="B327" s="34"/>
    </row>
    <row r="328" ht="12.75" customHeight="1"/>
    <row r="329" ht="12.75" customHeight="1">
      <c r="A329" s="33"/>
    </row>
    <row r="330" ht="12.75" customHeight="1">
      <c r="A330" s="33"/>
    </row>
    <row r="331" ht="12.75" customHeight="1">
      <c r="A331" s="33"/>
    </row>
    <row r="332" ht="12.75" customHeight="1">
      <c r="A332" s="33"/>
    </row>
    <row r="333" ht="15" customHeight="1">
      <c r="A333" s="33"/>
    </row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</sheetData>
  <mergeCells count="4">
    <mergeCell ref="A2:E2"/>
    <mergeCell ref="A3:E3"/>
    <mergeCell ref="A6:A7"/>
    <mergeCell ref="A4:E4"/>
  </mergeCells>
  <printOptions horizontalCentered="1"/>
  <pageMargins left="0.3937007874015748" right="0.3937007874015748" top="0.7874015748031497" bottom="0.7874015748031497" header="0.31496062992125984" footer="0.3937007874015748"/>
  <pageSetup horizontalDpi="600" verticalDpi="600" orientation="portrait" paperSize="9" scale="99" r:id="rId1"/>
  <headerFooter alignWithMargins="0">
    <oddFooter>&amp;CStránka &amp;P</oddFooter>
  </headerFooter>
  <rowBreaks count="4" manualBreakCount="4">
    <brk id="66" max="4" man="1"/>
    <brk id="129" max="255" man="1"/>
    <brk id="211" max="255" man="1"/>
    <brk id="2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EK132</cp:lastModifiedBy>
  <cp:lastPrinted>2007-03-06T11:55:23Z</cp:lastPrinted>
  <dcterms:created xsi:type="dcterms:W3CDTF">1997-01-24T11:07:25Z</dcterms:created>
  <dcterms:modified xsi:type="dcterms:W3CDTF">2007-03-07T08:16:54Z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1624626401</vt:i4>
  </property>
  <property fmtid="{D5CDD505-2E9C-101B-9397-08002B2CF9AE}" pid="3" name="_EmailSubject">
    <vt:lpwstr>1.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  <property fmtid="{D5CDD505-2E9C-101B-9397-08002B2CF9AE}" pid="7" name="_ReviewingToolsShownOnce">
    <vt:lpwstr/>
  </property>
</Properties>
</file>